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https://dgprd-my.sharepoint.com/personal/eceballos_digepres_gob_do/Documents/Escritorio/"/>
    </mc:Choice>
  </mc:AlternateContent>
  <xr:revisionPtr revIDLastSave="0" documentId="8_{268F01F4-F385-49FB-8BB2-422D594E67D4}" xr6:coauthVersionLast="47" xr6:coauthVersionMax="47" xr10:uidLastSave="{00000000-0000-0000-0000-000000000000}"/>
  <bookViews>
    <workbookView xWindow="3855" yWindow="3855" windowWidth="21600" windowHeight="11385" tabRatio="599" activeTab="3" xr2:uid="{00000000-000D-0000-FFFF-FFFF00000000}"/>
  </bookViews>
  <sheets>
    <sheet name="NOMINA FIJOS " sheetId="4" r:id="rId1"/>
    <sheet name="SUPLENCIA FIJOS" sheetId="16" r:id="rId2"/>
    <sheet name="PERSONAL TEMPORAL" sheetId="13" r:id="rId3"/>
    <sheet name="TRAMITE PENSION " sheetId="14" r:id="rId4"/>
  </sheets>
  <definedNames>
    <definedName name="_xlnm.Print_Area" localSheetId="0">'NOMINA FIJOS '!$A$1:$L$420</definedName>
    <definedName name="_xlnm.Print_Area" localSheetId="2">'PERSONAL TEMPORAL'!$A$1:$N$211</definedName>
    <definedName name="_xlnm.Print_Area" localSheetId="1">'SUPLENCIA FIJOS'!$B$1:$L$104</definedName>
    <definedName name="_xlnm.Print_Area" localSheetId="3">'TRAMITE PENSION '!$A$1:$L$35</definedName>
    <definedName name="_xlnm.Print_Titles" localSheetId="0">'NOMINA FIJOS '!$1:$6</definedName>
    <definedName name="_xlnm.Print_Titles" localSheetId="2">'PERSONAL TEMPORAL'!$1:$7</definedName>
    <definedName name="_xlnm.Print_Titles" localSheetId="1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2" i="16" l="1"/>
  <c r="I92" i="16"/>
  <c r="J92" i="16"/>
  <c r="K92" i="16"/>
  <c r="L92" i="16"/>
  <c r="G92" i="16"/>
  <c r="K60" i="16"/>
  <c r="L60" i="16" s="1"/>
  <c r="K56" i="16"/>
  <c r="K88" i="16"/>
  <c r="I65" i="16"/>
  <c r="K64" i="16"/>
  <c r="K65" i="16" s="1"/>
  <c r="K12" i="16"/>
  <c r="K8" i="16"/>
  <c r="J178" i="13"/>
  <c r="I163" i="13"/>
  <c r="J163" i="13"/>
  <c r="J86" i="13"/>
  <c r="P57" i="13"/>
  <c r="F330" i="4"/>
  <c r="I217" i="4"/>
  <c r="J217" i="4"/>
  <c r="F217" i="4"/>
  <c r="H212" i="4"/>
  <c r="H11" i="4"/>
  <c r="G11" i="4"/>
  <c r="J69" i="16"/>
  <c r="I69" i="16"/>
  <c r="H69" i="16"/>
  <c r="G69" i="16"/>
  <c r="K68" i="16"/>
  <c r="K69" i="16" s="1"/>
  <c r="J65" i="16"/>
  <c r="G65" i="16"/>
  <c r="J81" i="16"/>
  <c r="I81" i="16"/>
  <c r="H81" i="16"/>
  <c r="G81" i="16"/>
  <c r="K80" i="16"/>
  <c r="K81" i="16" s="1"/>
  <c r="J45" i="16"/>
  <c r="I45" i="16"/>
  <c r="H45" i="16"/>
  <c r="G45" i="16"/>
  <c r="K44" i="16"/>
  <c r="K45" i="16" s="1"/>
  <c r="H65" i="16" l="1"/>
  <c r="K11" i="4"/>
  <c r="L68" i="16"/>
  <c r="L69" i="16" s="1"/>
  <c r="L64" i="16"/>
  <c r="L65" i="16" s="1"/>
  <c r="L80" i="16"/>
  <c r="L81" i="16" s="1"/>
  <c r="L44" i="16"/>
  <c r="L45" i="16" s="1"/>
  <c r="F414" i="4" l="1"/>
  <c r="F388" i="4"/>
  <c r="F383" i="4"/>
  <c r="F376" i="4"/>
  <c r="F372" i="4"/>
  <c r="F368" i="4"/>
  <c r="F363" i="4"/>
  <c r="F359" i="4"/>
  <c r="F338" i="4"/>
  <c r="F302" i="4"/>
  <c r="F297" i="4"/>
  <c r="F292" i="4"/>
  <c r="F284" i="4"/>
  <c r="F277" i="4"/>
  <c r="F270" i="4"/>
  <c r="I265" i="4"/>
  <c r="J265" i="4"/>
  <c r="F265" i="4"/>
  <c r="F260" i="4"/>
  <c r="F253" i="4"/>
  <c r="F249" i="4"/>
  <c r="F243" i="4"/>
  <c r="F239" i="4"/>
  <c r="F234" i="4"/>
  <c r="F229" i="4"/>
  <c r="F225" i="4"/>
  <c r="I221" i="4"/>
  <c r="J221" i="4"/>
  <c r="F221" i="4"/>
  <c r="F213" i="4"/>
  <c r="F209" i="4"/>
  <c r="I205" i="4"/>
  <c r="J205" i="4"/>
  <c r="F205" i="4"/>
  <c r="F186" i="4"/>
  <c r="F194" i="4"/>
  <c r="I194" i="4"/>
  <c r="J194" i="4"/>
  <c r="F181" i="4"/>
  <c r="F177" i="4"/>
  <c r="F171" i="4"/>
  <c r="F164" i="4"/>
  <c r="F159" i="4"/>
  <c r="F154" i="4"/>
  <c r="F145" i="4"/>
  <c r="F140" i="4"/>
  <c r="F132" i="4"/>
  <c r="I125" i="4"/>
  <c r="J125" i="4"/>
  <c r="F125" i="4"/>
  <c r="F118" i="4"/>
  <c r="F114" i="4"/>
  <c r="F106" i="4"/>
  <c r="F102" i="4"/>
  <c r="F98" i="4"/>
  <c r="F93" i="4"/>
  <c r="F86" i="4"/>
  <c r="F79" i="4"/>
  <c r="F74" i="4"/>
  <c r="F70" i="4"/>
  <c r="F61" i="4"/>
  <c r="F56" i="4"/>
  <c r="F49" i="4"/>
  <c r="F44" i="4"/>
  <c r="F38" i="4"/>
  <c r="F32" i="4"/>
  <c r="F26" i="4"/>
  <c r="F22" i="4"/>
  <c r="F17" i="4"/>
  <c r="I388" i="4"/>
  <c r="J388" i="4"/>
  <c r="G387" i="4"/>
  <c r="K387" i="4" s="1"/>
  <c r="L387" i="4" s="1"/>
  <c r="H387" i="4"/>
  <c r="K306" i="4"/>
  <c r="L306" i="4" s="1"/>
  <c r="I330" i="4"/>
  <c r="J330" i="4"/>
  <c r="G327" i="4"/>
  <c r="H327" i="4"/>
  <c r="K327" i="4" s="1"/>
  <c r="L327" i="4" s="1"/>
  <c r="G328" i="4"/>
  <c r="H328" i="4"/>
  <c r="G329" i="4"/>
  <c r="H329" i="4"/>
  <c r="G356" i="4"/>
  <c r="G357" i="4"/>
  <c r="H357" i="4"/>
  <c r="H356" i="4"/>
  <c r="H201" i="13"/>
  <c r="H197" i="13"/>
  <c r="H193" i="13"/>
  <c r="H184" i="13"/>
  <c r="H188" i="13"/>
  <c r="H180" i="13"/>
  <c r="H176" i="13"/>
  <c r="H172" i="13"/>
  <c r="H164" i="13"/>
  <c r="H160" i="13"/>
  <c r="H154" i="13"/>
  <c r="H150" i="13"/>
  <c r="H143" i="13"/>
  <c r="H139" i="13"/>
  <c r="H135" i="13"/>
  <c r="H130" i="13"/>
  <c r="H126" i="13"/>
  <c r="K122" i="13"/>
  <c r="L122" i="13"/>
  <c r="H122" i="13"/>
  <c r="H113" i="13"/>
  <c r="H109" i="13"/>
  <c r="H105" i="13"/>
  <c r="H99" i="13"/>
  <c r="H95" i="13"/>
  <c r="H91" i="13"/>
  <c r="H87" i="13"/>
  <c r="H82" i="13"/>
  <c r="H78" i="13"/>
  <c r="H73" i="13"/>
  <c r="H65" i="13"/>
  <c r="K60" i="13"/>
  <c r="L60" i="13"/>
  <c r="H60" i="13"/>
  <c r="H49" i="13"/>
  <c r="H45" i="13"/>
  <c r="H38" i="13"/>
  <c r="H35" i="13"/>
  <c r="H30" i="13"/>
  <c r="H26" i="13"/>
  <c r="H22" i="13"/>
  <c r="K17" i="13"/>
  <c r="L17" i="13"/>
  <c r="H17" i="13"/>
  <c r="K11" i="13"/>
  <c r="L11" i="13"/>
  <c r="H11" i="13"/>
  <c r="L49" i="13"/>
  <c r="K49" i="13"/>
  <c r="J48" i="13"/>
  <c r="J49" i="13" s="1"/>
  <c r="I48" i="13"/>
  <c r="I49" i="13" s="1"/>
  <c r="I59" i="13"/>
  <c r="J59" i="13"/>
  <c r="K164" i="13"/>
  <c r="L164" i="13"/>
  <c r="L99" i="13"/>
  <c r="K99" i="13"/>
  <c r="J98" i="13"/>
  <c r="J99" i="13" s="1"/>
  <c r="I98" i="13"/>
  <c r="I99" i="13" s="1"/>
  <c r="L87" i="13"/>
  <c r="K87" i="13"/>
  <c r="J87" i="13"/>
  <c r="K65" i="13"/>
  <c r="L65" i="13"/>
  <c r="I363" i="4"/>
  <c r="J363" i="4"/>
  <c r="H362" i="4"/>
  <c r="H363" i="4" s="1"/>
  <c r="G362" i="4"/>
  <c r="H198" i="4"/>
  <c r="G198" i="4"/>
  <c r="G12" i="14"/>
  <c r="H12" i="14"/>
  <c r="K113" i="13"/>
  <c r="L113" i="13"/>
  <c r="L126" i="13"/>
  <c r="K126" i="13"/>
  <c r="J125" i="13"/>
  <c r="J126" i="13" s="1"/>
  <c r="I125" i="13"/>
  <c r="I126" i="13" s="1"/>
  <c r="I26" i="14"/>
  <c r="J26" i="14"/>
  <c r="F26" i="14"/>
  <c r="G14" i="14"/>
  <c r="H14" i="14"/>
  <c r="H11" i="14"/>
  <c r="G11" i="14"/>
  <c r="K329" i="4" l="1"/>
  <c r="L329" i="4" s="1"/>
  <c r="K328" i="4"/>
  <c r="L328" i="4" s="1"/>
  <c r="F416" i="4"/>
  <c r="K356" i="4"/>
  <c r="L356" i="4" s="1"/>
  <c r="K357" i="4"/>
  <c r="L357" i="4" s="1"/>
  <c r="K362" i="4"/>
  <c r="K363" i="4" s="1"/>
  <c r="M48" i="13"/>
  <c r="M59" i="13"/>
  <c r="N59" i="13" s="1"/>
  <c r="M98" i="13"/>
  <c r="G363" i="4"/>
  <c r="K198" i="4"/>
  <c r="L198" i="4" s="1"/>
  <c r="K12" i="14"/>
  <c r="L12" i="14" s="1"/>
  <c r="K11" i="14"/>
  <c r="L11" i="14" s="1"/>
  <c r="K14" i="14"/>
  <c r="L14" i="14" s="1"/>
  <c r="M125" i="13"/>
  <c r="N125" i="13" s="1"/>
  <c r="L362" i="4" l="1"/>
  <c r="L363" i="4" s="1"/>
  <c r="M49" i="13"/>
  <c r="N48" i="13"/>
  <c r="N49" i="13" s="1"/>
  <c r="M99" i="13"/>
  <c r="N98" i="13"/>
  <c r="N99" i="13" s="1"/>
  <c r="M126" i="13"/>
  <c r="N126" i="13"/>
  <c r="B16" i="16" l="1"/>
  <c r="J33" i="16"/>
  <c r="I33" i="16"/>
  <c r="H33" i="16"/>
  <c r="G33" i="16"/>
  <c r="K32" i="16"/>
  <c r="L32" i="16" s="1"/>
  <c r="L33" i="16" s="1"/>
  <c r="K45" i="13"/>
  <c r="L45" i="13"/>
  <c r="I44" i="13"/>
  <c r="J44" i="13"/>
  <c r="J52" i="13"/>
  <c r="J53" i="13" s="1"/>
  <c r="L53" i="13"/>
  <c r="K53" i="13"/>
  <c r="H53" i="13"/>
  <c r="I52" i="13"/>
  <c r="G158" i="4"/>
  <c r="G159" i="4" s="1"/>
  <c r="H158" i="4"/>
  <c r="H159" i="4" s="1"/>
  <c r="G153" i="4"/>
  <c r="I159" i="4"/>
  <c r="J159" i="4"/>
  <c r="I22" i="4"/>
  <c r="J22" i="4"/>
  <c r="I414" i="4"/>
  <c r="J414" i="4"/>
  <c r="I383" i="4"/>
  <c r="J383" i="4"/>
  <c r="I376" i="4"/>
  <c r="J376" i="4"/>
  <c r="I372" i="4"/>
  <c r="J372" i="4"/>
  <c r="I368" i="4"/>
  <c r="J368" i="4"/>
  <c r="I359" i="4"/>
  <c r="J359" i="4"/>
  <c r="I338" i="4"/>
  <c r="J338" i="4"/>
  <c r="G225" i="4"/>
  <c r="H225" i="4"/>
  <c r="I225" i="4"/>
  <c r="J225" i="4"/>
  <c r="I86" i="4"/>
  <c r="J86" i="4"/>
  <c r="M44" i="13" l="1"/>
  <c r="N44" i="13" s="1"/>
  <c r="K158" i="4"/>
  <c r="L158" i="4" s="1"/>
  <c r="K33" i="16"/>
  <c r="M52" i="13"/>
  <c r="N52" i="13" s="1"/>
  <c r="N53" i="13" s="1"/>
  <c r="I53" i="13"/>
  <c r="M53" i="13" l="1"/>
  <c r="G304" i="4" l="1"/>
  <c r="H304" i="4"/>
  <c r="I157" i="13"/>
  <c r="I146" i="13"/>
  <c r="J146" i="13"/>
  <c r="H205" i="13"/>
  <c r="H168" i="13"/>
  <c r="K78" i="13"/>
  <c r="L78" i="13"/>
  <c r="K73" i="13"/>
  <c r="L73" i="13"/>
  <c r="H69" i="13"/>
  <c r="H207" i="13" s="1"/>
  <c r="K150" i="13"/>
  <c r="L150" i="13"/>
  <c r="K160" i="13"/>
  <c r="L160" i="13"/>
  <c r="I297" i="4"/>
  <c r="J297" i="4"/>
  <c r="K224" i="4"/>
  <c r="K225" i="4" s="1"/>
  <c r="G67" i="4"/>
  <c r="H67" i="4"/>
  <c r="K14" i="4"/>
  <c r="K15" i="4"/>
  <c r="I270" i="4"/>
  <c r="J270" i="4"/>
  <c r="A20" i="4"/>
  <c r="A21" i="4" s="1"/>
  <c r="A25" i="4" s="1"/>
  <c r="A29" i="4" s="1"/>
  <c r="A30" i="4" s="1"/>
  <c r="A31" i="4" s="1"/>
  <c r="A35" i="4" s="1"/>
  <c r="A36" i="4" s="1"/>
  <c r="A37" i="4" s="1"/>
  <c r="I17" i="4"/>
  <c r="J17" i="4"/>
  <c r="H20" i="14"/>
  <c r="G20" i="14"/>
  <c r="H19" i="14"/>
  <c r="G19" i="14"/>
  <c r="H16" i="14"/>
  <c r="G16" i="14"/>
  <c r="J157" i="13"/>
  <c r="J72" i="13"/>
  <c r="J73" i="13" s="1"/>
  <c r="I72" i="13"/>
  <c r="I73" i="13" s="1"/>
  <c r="I77" i="13"/>
  <c r="J77" i="13"/>
  <c r="I76" i="13"/>
  <c r="I68" i="13"/>
  <c r="H296" i="4"/>
  <c r="G296" i="4"/>
  <c r="G269" i="4"/>
  <c r="G337" i="4"/>
  <c r="H337" i="4"/>
  <c r="H16" i="4"/>
  <c r="G16" i="4"/>
  <c r="L224" i="4" l="1"/>
  <c r="L225" i="4" s="1"/>
  <c r="M157" i="13"/>
  <c r="N157" i="13" s="1"/>
  <c r="K304" i="4"/>
  <c r="K67" i="4"/>
  <c r="K16" i="4"/>
  <c r="L16" i="4" s="1"/>
  <c r="K296" i="4"/>
  <c r="L296" i="4" s="1"/>
  <c r="I78" i="13"/>
  <c r="M146" i="13"/>
  <c r="M72" i="13"/>
  <c r="K16" i="14"/>
  <c r="L16" i="14" s="1"/>
  <c r="K20" i="14"/>
  <c r="L20" i="14" s="1"/>
  <c r="K19" i="14"/>
  <c r="L19" i="14" s="1"/>
  <c r="M77" i="13"/>
  <c r="N77" i="13" s="1"/>
  <c r="K337" i="4"/>
  <c r="L337" i="4" s="1"/>
  <c r="L304" i="4" l="1"/>
  <c r="N146" i="13"/>
  <c r="N72" i="13"/>
  <c r="N73" i="13" s="1"/>
  <c r="M73" i="13"/>
  <c r="L11" i="4"/>
  <c r="N176" i="13" l="1"/>
  <c r="M176" i="13"/>
  <c r="L176" i="13"/>
  <c r="K176" i="13"/>
  <c r="J176" i="13"/>
  <c r="I176" i="13"/>
  <c r="J159" i="13"/>
  <c r="I159" i="13"/>
  <c r="I153" i="13"/>
  <c r="J153" i="13"/>
  <c r="I149" i="13"/>
  <c r="I148" i="13"/>
  <c r="J148" i="13"/>
  <c r="J149" i="13"/>
  <c r="I147" i="13"/>
  <c r="J147" i="13"/>
  <c r="J142" i="13"/>
  <c r="I142" i="13"/>
  <c r="J141" i="13"/>
  <c r="I141" i="13"/>
  <c r="I138" i="13"/>
  <c r="K143" i="13"/>
  <c r="K135" i="13"/>
  <c r="L135" i="13"/>
  <c r="J133" i="13"/>
  <c r="I133" i="13"/>
  <c r="I43" i="13"/>
  <c r="J43" i="13"/>
  <c r="K35" i="13"/>
  <c r="L35" i="13"/>
  <c r="J34" i="13"/>
  <c r="I34" i="13"/>
  <c r="J25" i="13"/>
  <c r="J26" i="13" s="1"/>
  <c r="I25" i="13"/>
  <c r="I29" i="13"/>
  <c r="J29" i="13"/>
  <c r="L26" i="13"/>
  <c r="K26" i="13"/>
  <c r="L8" i="16"/>
  <c r="H341" i="4"/>
  <c r="H342" i="4"/>
  <c r="H343" i="4"/>
  <c r="H344" i="4"/>
  <c r="H345" i="4"/>
  <c r="H346" i="4"/>
  <c r="H347" i="4"/>
  <c r="H348" i="4"/>
  <c r="H349" i="4"/>
  <c r="H350" i="4"/>
  <c r="H351" i="4"/>
  <c r="H352" i="4"/>
  <c r="H353" i="4"/>
  <c r="H354" i="4"/>
  <c r="H355" i="4"/>
  <c r="H358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8" i="4"/>
  <c r="G340" i="4"/>
  <c r="H340" i="4"/>
  <c r="H335" i="4"/>
  <c r="G335" i="4"/>
  <c r="G336" i="4"/>
  <c r="H336" i="4"/>
  <c r="K238" i="4"/>
  <c r="H162" i="4"/>
  <c r="G72" i="4"/>
  <c r="H72" i="4"/>
  <c r="H64" i="4"/>
  <c r="G64" i="4"/>
  <c r="K47" i="4"/>
  <c r="G29" i="4"/>
  <c r="H29" i="4"/>
  <c r="H12" i="4"/>
  <c r="G12" i="4"/>
  <c r="B20" i="16"/>
  <c r="B24" i="16" s="1"/>
  <c r="B28" i="16" s="1"/>
  <c r="B32" i="16" s="1"/>
  <c r="B36" i="16" s="1"/>
  <c r="K999943" i="16"/>
  <c r="C16618" i="16"/>
  <c r="C16620" i="16" s="1"/>
  <c r="J89" i="16"/>
  <c r="G89" i="16"/>
  <c r="J85" i="16"/>
  <c r="G85" i="16"/>
  <c r="K84" i="16"/>
  <c r="J77" i="16"/>
  <c r="G77" i="16"/>
  <c r="K76" i="16"/>
  <c r="L76" i="16" s="1"/>
  <c r="I77" i="16"/>
  <c r="J73" i="16"/>
  <c r="G73" i="16"/>
  <c r="K72" i="16"/>
  <c r="L72" i="16" s="1"/>
  <c r="I73" i="16"/>
  <c r="J61" i="16"/>
  <c r="G61" i="16"/>
  <c r="J57" i="16"/>
  <c r="I57" i="16"/>
  <c r="H57" i="16"/>
  <c r="G57" i="16"/>
  <c r="K57" i="16"/>
  <c r="J53" i="16"/>
  <c r="G53" i="16"/>
  <c r="K52" i="16"/>
  <c r="L52" i="16" s="1"/>
  <c r="J49" i="16"/>
  <c r="G49" i="16"/>
  <c r="K48" i="16"/>
  <c r="L48" i="16" s="1"/>
  <c r="J41" i="16"/>
  <c r="G41" i="16"/>
  <c r="I41" i="16"/>
  <c r="H41" i="16"/>
  <c r="K40" i="16"/>
  <c r="L40" i="16" s="1"/>
  <c r="J37" i="16"/>
  <c r="G37" i="16"/>
  <c r="K36" i="16"/>
  <c r="L36" i="16" s="1"/>
  <c r="J13" i="16"/>
  <c r="G13" i="16"/>
  <c r="J29" i="16"/>
  <c r="G29" i="16"/>
  <c r="I29" i="16"/>
  <c r="K28" i="16"/>
  <c r="J25" i="16"/>
  <c r="G25" i="16"/>
  <c r="K24" i="16"/>
  <c r="L24" i="16" s="1"/>
  <c r="J21" i="16"/>
  <c r="G21" i="16"/>
  <c r="I21" i="16"/>
  <c r="H21" i="16"/>
  <c r="K20" i="16"/>
  <c r="L20" i="16" s="1"/>
  <c r="J17" i="16"/>
  <c r="G17" i="16"/>
  <c r="K16" i="16"/>
  <c r="J9" i="16"/>
  <c r="G9" i="16"/>
  <c r="I9" i="16"/>
  <c r="H359" i="4" l="1"/>
  <c r="G359" i="4"/>
  <c r="I150" i="13"/>
  <c r="M159" i="13"/>
  <c r="N159" i="13" s="1"/>
  <c r="J150" i="13"/>
  <c r="K12" i="4"/>
  <c r="K351" i="4"/>
  <c r="L351" i="4" s="1"/>
  <c r="K344" i="4"/>
  <c r="L344" i="4" s="1"/>
  <c r="K358" i="4"/>
  <c r="L358" i="4" s="1"/>
  <c r="K354" i="4"/>
  <c r="L354" i="4" s="1"/>
  <c r="K350" i="4"/>
  <c r="L350" i="4" s="1"/>
  <c r="K347" i="4"/>
  <c r="L347" i="4" s="1"/>
  <c r="K340" i="4"/>
  <c r="K355" i="4"/>
  <c r="L355" i="4" s="1"/>
  <c r="K341" i="4"/>
  <c r="L341" i="4" s="1"/>
  <c r="K348" i="4"/>
  <c r="L348" i="4" s="1"/>
  <c r="K346" i="4"/>
  <c r="L346" i="4" s="1"/>
  <c r="K345" i="4"/>
  <c r="L345" i="4" s="1"/>
  <c r="K349" i="4"/>
  <c r="L349" i="4" s="1"/>
  <c r="K336" i="4"/>
  <c r="L336" i="4" s="1"/>
  <c r="K342" i="4"/>
  <c r="L342" i="4" s="1"/>
  <c r="K335" i="4"/>
  <c r="L335" i="4" s="1"/>
  <c r="M149" i="13"/>
  <c r="N149" i="13" s="1"/>
  <c r="M133" i="13"/>
  <c r="N133" i="13" s="1"/>
  <c r="M43" i="13"/>
  <c r="N43" i="13" s="1"/>
  <c r="M29" i="13"/>
  <c r="N29" i="13" s="1"/>
  <c r="M34" i="13"/>
  <c r="N34" i="13" s="1"/>
  <c r="M25" i="13"/>
  <c r="N25" i="13" s="1"/>
  <c r="N26" i="13" s="1"/>
  <c r="I26" i="13"/>
  <c r="K353" i="4"/>
  <c r="L353" i="4" s="1"/>
  <c r="K343" i="4"/>
  <c r="L343" i="4" s="1"/>
  <c r="K352" i="4"/>
  <c r="L352" i="4" s="1"/>
  <c r="L77" i="16"/>
  <c r="H89" i="16"/>
  <c r="I37" i="16"/>
  <c r="I85" i="16"/>
  <c r="L56" i="16"/>
  <c r="L57" i="16" s="1"/>
  <c r="I13" i="16"/>
  <c r="H77" i="16"/>
  <c r="I17" i="16"/>
  <c r="H37" i="16"/>
  <c r="I49" i="16"/>
  <c r="K9" i="16"/>
  <c r="H13" i="16"/>
  <c r="I25" i="16"/>
  <c r="H29" i="16"/>
  <c r="H17" i="16"/>
  <c r="L12" i="16"/>
  <c r="I61" i="16"/>
  <c r="H9" i="16"/>
  <c r="L16" i="16"/>
  <c r="H49" i="16"/>
  <c r="I53" i="16"/>
  <c r="H73" i="16"/>
  <c r="L28" i="16"/>
  <c r="H25" i="16"/>
  <c r="H53" i="16"/>
  <c r="H61" i="16"/>
  <c r="H85" i="16"/>
  <c r="I89" i="16"/>
  <c r="L88" i="16"/>
  <c r="L84" i="16"/>
  <c r="L340" i="4" l="1"/>
  <c r="L359" i="4" s="1"/>
  <c r="K359" i="4"/>
  <c r="M26" i="13"/>
  <c r="L29" i="16"/>
  <c r="K77" i="16"/>
  <c r="K73" i="16"/>
  <c r="L53" i="16"/>
  <c r="K41" i="16"/>
  <c r="K21" i="16"/>
  <c r="K29" i="16"/>
  <c r="L73" i="16"/>
  <c r="K53" i="16"/>
  <c r="L21" i="16"/>
  <c r="K37" i="16"/>
  <c r="K61" i="16"/>
  <c r="L37" i="16"/>
  <c r="L85" i="16"/>
  <c r="K17" i="16"/>
  <c r="L41" i="16"/>
  <c r="K85" i="16"/>
  <c r="L9" i="16"/>
  <c r="K49" i="16"/>
  <c r="L13" i="16"/>
  <c r="L89" i="16"/>
  <c r="K89" i="16"/>
  <c r="L25" i="16"/>
  <c r="K25" i="16"/>
  <c r="L17" i="16"/>
  <c r="L49" i="16"/>
  <c r="K13" i="16"/>
  <c r="L61" i="16" l="1"/>
  <c r="K64" i="4" l="1"/>
  <c r="L12" i="4"/>
  <c r="G84" i="4"/>
  <c r="H84" i="4"/>
  <c r="G379" i="4"/>
  <c r="H379" i="4"/>
  <c r="H380" i="4"/>
  <c r="G268" i="4"/>
  <c r="G270" i="4" s="1"/>
  <c r="H268" i="4"/>
  <c r="K172" i="13"/>
  <c r="L172" i="13"/>
  <c r="M153" i="13"/>
  <c r="M154" i="13" s="1"/>
  <c r="J94" i="13"/>
  <c r="I94" i="13"/>
  <c r="I284" i="4"/>
  <c r="J284" i="4"/>
  <c r="I260" i="4"/>
  <c r="J260" i="4"/>
  <c r="K127" i="4"/>
  <c r="H383" i="4" l="1"/>
  <c r="M94" i="13"/>
  <c r="K84" i="4"/>
  <c r="L84" i="4" s="1"/>
  <c r="K379" i="4"/>
  <c r="K268" i="4"/>
  <c r="K95" i="13"/>
  <c r="L95" i="13"/>
  <c r="I10" i="13"/>
  <c r="J10" i="13"/>
  <c r="J64" i="13"/>
  <c r="I64" i="13"/>
  <c r="J187" i="13"/>
  <c r="J188" i="13" s="1"/>
  <c r="I187" i="13"/>
  <c r="L188" i="13"/>
  <c r="K188" i="13"/>
  <c r="L184" i="13"/>
  <c r="K184" i="13"/>
  <c r="J184" i="13"/>
  <c r="I184" i="13"/>
  <c r="I154" i="13"/>
  <c r="J154" i="13"/>
  <c r="K154" i="13"/>
  <c r="L154" i="13"/>
  <c r="K130" i="13"/>
  <c r="L130" i="13"/>
  <c r="I129" i="13"/>
  <c r="J129" i="13"/>
  <c r="H8" i="14"/>
  <c r="G8" i="14"/>
  <c r="I186" i="4"/>
  <c r="J186" i="4"/>
  <c r="H185" i="4"/>
  <c r="G185" i="4"/>
  <c r="H322" i="4"/>
  <c r="G322" i="4"/>
  <c r="H269" i="4"/>
  <c r="H270" i="4" s="1"/>
  <c r="J292" i="4"/>
  <c r="I292" i="4"/>
  <c r="H291" i="4"/>
  <c r="G291" i="4"/>
  <c r="H289" i="4"/>
  <c r="G289" i="4"/>
  <c r="H290" i="4"/>
  <c r="G290" i="4"/>
  <c r="H288" i="4"/>
  <c r="G288" i="4"/>
  <c r="H287" i="4"/>
  <c r="G287" i="4"/>
  <c r="G264" i="4"/>
  <c r="H264" i="4"/>
  <c r="K205" i="13"/>
  <c r="L205" i="13"/>
  <c r="K201" i="13"/>
  <c r="L201" i="13"/>
  <c r="K197" i="13"/>
  <c r="L197" i="13"/>
  <c r="I193" i="13"/>
  <c r="J193" i="13"/>
  <c r="K193" i="13"/>
  <c r="L193" i="13"/>
  <c r="K180" i="13"/>
  <c r="L180" i="13"/>
  <c r="I143" i="13"/>
  <c r="J143" i="13"/>
  <c r="L143" i="13"/>
  <c r="K139" i="13"/>
  <c r="L139" i="13"/>
  <c r="K109" i="13"/>
  <c r="L109" i="13"/>
  <c r="K105" i="13"/>
  <c r="L105" i="13"/>
  <c r="K91" i="13"/>
  <c r="L91" i="13"/>
  <c r="K82" i="13"/>
  <c r="L82" i="13"/>
  <c r="K69" i="13"/>
  <c r="L69" i="13"/>
  <c r="K38" i="13"/>
  <c r="L38" i="13"/>
  <c r="K30" i="13"/>
  <c r="L30" i="13"/>
  <c r="K22" i="13"/>
  <c r="L22" i="13"/>
  <c r="J171" i="13"/>
  <c r="J139" i="13"/>
  <c r="J119" i="13"/>
  <c r="I119" i="13"/>
  <c r="J164" i="13"/>
  <c r="L268" i="4" l="1"/>
  <c r="K8" i="14"/>
  <c r="L8" i="14" s="1"/>
  <c r="L379" i="4"/>
  <c r="M64" i="13"/>
  <c r="N64" i="13" s="1"/>
  <c r="M10" i="13"/>
  <c r="N10" i="13" s="1"/>
  <c r="M187" i="13"/>
  <c r="N187" i="13" s="1"/>
  <c r="N188" i="13" s="1"/>
  <c r="I188" i="13"/>
  <c r="M129" i="13"/>
  <c r="N129" i="13" s="1"/>
  <c r="J130" i="13"/>
  <c r="N94" i="13"/>
  <c r="K269" i="4"/>
  <c r="L269" i="4" s="1"/>
  <c r="K185" i="4"/>
  <c r="L185" i="4" s="1"/>
  <c r="K322" i="4"/>
  <c r="L322" i="4" s="1"/>
  <c r="H292" i="4"/>
  <c r="K288" i="4"/>
  <c r="L288" i="4" s="1"/>
  <c r="K291" i="4"/>
  <c r="L291" i="4" s="1"/>
  <c r="G292" i="4"/>
  <c r="K290" i="4"/>
  <c r="L290" i="4" s="1"/>
  <c r="K289" i="4"/>
  <c r="L289" i="4" s="1"/>
  <c r="K287" i="4"/>
  <c r="K264" i="4"/>
  <c r="L264" i="4" s="1"/>
  <c r="M192" i="13"/>
  <c r="N192" i="13" s="1"/>
  <c r="J16" i="13"/>
  <c r="I16" i="13"/>
  <c r="J9" i="13"/>
  <c r="J11" i="13" s="1"/>
  <c r="I9" i="13"/>
  <c r="I11" i="13" s="1"/>
  <c r="A10" i="13"/>
  <c r="A14" i="13" s="1"/>
  <c r="J179" i="13"/>
  <c r="I179" i="13"/>
  <c r="I178" i="13"/>
  <c r="J204" i="13"/>
  <c r="J205" i="13" s="1"/>
  <c r="I204" i="13"/>
  <c r="I205" i="13" s="1"/>
  <c r="I171" i="13"/>
  <c r="M148" i="13"/>
  <c r="N148" i="13" s="1"/>
  <c r="J158" i="13"/>
  <c r="J160" i="13" s="1"/>
  <c r="I158" i="13"/>
  <c r="I160" i="13" s="1"/>
  <c r="K270" i="4" l="1"/>
  <c r="L270" i="4"/>
  <c r="J172" i="13"/>
  <c r="I172" i="13"/>
  <c r="M188" i="13"/>
  <c r="M184" i="13"/>
  <c r="N184" i="13"/>
  <c r="I180" i="13"/>
  <c r="L287" i="4"/>
  <c r="L292" i="4" s="1"/>
  <c r="K292" i="4"/>
  <c r="J180" i="13"/>
  <c r="M16" i="13"/>
  <c r="N16" i="13" s="1"/>
  <c r="M9" i="13"/>
  <c r="M178" i="13"/>
  <c r="M179" i="13"/>
  <c r="N179" i="13" s="1"/>
  <c r="M204" i="13"/>
  <c r="M205" i="13" s="1"/>
  <c r="M171" i="13"/>
  <c r="M158" i="13"/>
  <c r="M160" i="13" s="1"/>
  <c r="N9" i="13" l="1"/>
  <c r="N11" i="13" s="1"/>
  <c r="M11" i="13"/>
  <c r="M172" i="13"/>
  <c r="M180" i="13"/>
  <c r="N158" i="13"/>
  <c r="N160" i="13" s="1"/>
  <c r="N171" i="13"/>
  <c r="N178" i="13"/>
  <c r="N180" i="13" s="1"/>
  <c r="N204" i="13"/>
  <c r="N205" i="13" s="1"/>
  <c r="N172" i="13" l="1"/>
  <c r="J134" i="13"/>
  <c r="J135" i="13" s="1"/>
  <c r="I134" i="13"/>
  <c r="I135" i="13" s="1"/>
  <c r="I130" i="13"/>
  <c r="J116" i="13"/>
  <c r="I116" i="13"/>
  <c r="J90" i="13"/>
  <c r="J91" i="13" s="1"/>
  <c r="I90" i="13"/>
  <c r="I91" i="13" s="1"/>
  <c r="I81" i="13"/>
  <c r="J81" i="13"/>
  <c r="J76" i="13"/>
  <c r="J78" i="13" s="1"/>
  <c r="I42" i="13"/>
  <c r="J42" i="13"/>
  <c r="J41" i="13"/>
  <c r="I41" i="13"/>
  <c r="I21" i="13"/>
  <c r="J21" i="13"/>
  <c r="I20" i="13"/>
  <c r="J20" i="13"/>
  <c r="J45" i="13" l="1"/>
  <c r="I45" i="13"/>
  <c r="M130" i="13"/>
  <c r="M134" i="13"/>
  <c r="M135" i="13" s="1"/>
  <c r="M116" i="13"/>
  <c r="M119" i="13"/>
  <c r="M90" i="13"/>
  <c r="M81" i="13"/>
  <c r="N81" i="13" s="1"/>
  <c r="M76" i="13"/>
  <c r="M78" i="13" s="1"/>
  <c r="M42" i="13"/>
  <c r="N42" i="13" s="1"/>
  <c r="P41" i="13" s="1"/>
  <c r="M41" i="13"/>
  <c r="M21" i="13"/>
  <c r="N21" i="13" s="1"/>
  <c r="M20" i="13"/>
  <c r="M45" i="13" l="1"/>
  <c r="N130" i="13"/>
  <c r="N134" i="13"/>
  <c r="N135" i="13" s="1"/>
  <c r="N90" i="13"/>
  <c r="N91" i="13" s="1"/>
  <c r="M91" i="13"/>
  <c r="N116" i="13"/>
  <c r="N41" i="13"/>
  <c r="N45" i="13" s="1"/>
  <c r="N20" i="13"/>
  <c r="N119" i="13"/>
  <c r="N76" i="13"/>
  <c r="N78" i="13" s="1"/>
  <c r="H9" i="14" l="1"/>
  <c r="H10" i="14"/>
  <c r="H18" i="14"/>
  <c r="H17" i="14"/>
  <c r="H15" i="14"/>
  <c r="H13" i="14"/>
  <c r="I102" i="4"/>
  <c r="J102" i="4"/>
  <c r="I132" i="4"/>
  <c r="J132" i="4"/>
  <c r="G413" i="4"/>
  <c r="G412" i="4"/>
  <c r="G411" i="4"/>
  <c r="G410" i="4"/>
  <c r="G409" i="4"/>
  <c r="G408" i="4"/>
  <c r="G407" i="4"/>
  <c r="G406" i="4"/>
  <c r="G405" i="4"/>
  <c r="G404" i="4"/>
  <c r="G403" i="4"/>
  <c r="G398" i="4"/>
  <c r="G402" i="4"/>
  <c r="G401" i="4"/>
  <c r="G400" i="4"/>
  <c r="G399" i="4"/>
  <c r="G397" i="4"/>
  <c r="G396" i="4"/>
  <c r="G395" i="4"/>
  <c r="G394" i="4"/>
  <c r="G393" i="4"/>
  <c r="G392" i="4"/>
  <c r="G391" i="4"/>
  <c r="K305" i="4"/>
  <c r="G324" i="4"/>
  <c r="H324" i="4"/>
  <c r="G325" i="4"/>
  <c r="H325" i="4"/>
  <c r="G326" i="4"/>
  <c r="H326" i="4"/>
  <c r="G321" i="4"/>
  <c r="H321" i="4"/>
  <c r="G414" i="4" l="1"/>
  <c r="L305" i="4"/>
  <c r="K324" i="4"/>
  <c r="L324" i="4" s="1"/>
  <c r="K326" i="4"/>
  <c r="L326" i="4" s="1"/>
  <c r="K321" i="4"/>
  <c r="L321" i="4" s="1"/>
  <c r="K325" i="4"/>
  <c r="L325" i="4" s="1"/>
  <c r="I249" i="4"/>
  <c r="J249" i="4"/>
  <c r="I239" i="4"/>
  <c r="J239" i="4"/>
  <c r="G237" i="4" l="1"/>
  <c r="H117" i="4"/>
  <c r="K100" i="4"/>
  <c r="L14" i="4"/>
  <c r="H386" i="4"/>
  <c r="H388" i="4" s="1"/>
  <c r="G386" i="4"/>
  <c r="G388" i="4" s="1"/>
  <c r="H375" i="4"/>
  <c r="H376" i="4" s="1"/>
  <c r="G375" i="4"/>
  <c r="G376" i="4" s="1"/>
  <c r="H371" i="4"/>
  <c r="H372" i="4" s="1"/>
  <c r="G371" i="4"/>
  <c r="G372" i="4" s="1"/>
  <c r="H334" i="4"/>
  <c r="G334" i="4"/>
  <c r="H333" i="4"/>
  <c r="G333" i="4"/>
  <c r="H247" i="4"/>
  <c r="G247" i="4"/>
  <c r="J243" i="4"/>
  <c r="I243" i="4"/>
  <c r="H242" i="4"/>
  <c r="H243" i="4" s="1"/>
  <c r="G242" i="4"/>
  <c r="H338" i="4" l="1"/>
  <c r="G338" i="4"/>
  <c r="L15" i="4"/>
  <c r="G243" i="4"/>
  <c r="K242" i="4"/>
  <c r="L242" i="4" s="1"/>
  <c r="K247" i="4"/>
  <c r="G239" i="4"/>
  <c r="L238" i="4"/>
  <c r="K386" i="4"/>
  <c r="K388" i="4" s="1"/>
  <c r="K375" i="4"/>
  <c r="K376" i="4" s="1"/>
  <c r="K371" i="4"/>
  <c r="K333" i="4"/>
  <c r="K334" i="4"/>
  <c r="K338" i="4" l="1"/>
  <c r="L371" i="4"/>
  <c r="L372" i="4" s="1"/>
  <c r="K372" i="4"/>
  <c r="L334" i="4"/>
  <c r="L375" i="4"/>
  <c r="L376" i="4" s="1"/>
  <c r="L247" i="4"/>
  <c r="L333" i="4"/>
  <c r="L386" i="4"/>
  <c r="L388" i="4" s="1"/>
  <c r="K243" i="4"/>
  <c r="L243" i="4"/>
  <c r="L338" i="4" l="1"/>
  <c r="H35" i="4"/>
  <c r="H22" i="4"/>
  <c r="H101" i="4"/>
  <c r="H102" i="4" s="1"/>
  <c r="G101" i="4"/>
  <c r="H136" i="4"/>
  <c r="G136" i="4"/>
  <c r="I209" i="4"/>
  <c r="J209" i="4"/>
  <c r="K101" i="4" l="1"/>
  <c r="K102" i="4" s="1"/>
  <c r="G102" i="4"/>
  <c r="K136" i="4"/>
  <c r="L136" i="4" s="1"/>
  <c r="L101" i="4" l="1"/>
  <c r="K168" i="13"/>
  <c r="K207" i="13" s="1"/>
  <c r="L168" i="13"/>
  <c r="L207" i="13" s="1"/>
  <c r="J80" i="13"/>
  <c r="J82" i="13" s="1"/>
  <c r="I80" i="13"/>
  <c r="I82" i="13" s="1"/>
  <c r="I58" i="13"/>
  <c r="J58" i="13"/>
  <c r="L47" i="4"/>
  <c r="M80" i="13" l="1"/>
  <c r="M82" i="13" s="1"/>
  <c r="M58" i="13"/>
  <c r="N58" i="13" s="1"/>
  <c r="N80" i="13" l="1"/>
  <c r="N82" i="13" s="1"/>
  <c r="I56" i="4" l="1"/>
  <c r="J56" i="4"/>
  <c r="H413" i="4"/>
  <c r="K413" i="4" l="1"/>
  <c r="L413" i="4" s="1"/>
  <c r="G259" i="4"/>
  <c r="H259" i="4"/>
  <c r="G228" i="4"/>
  <c r="H228" i="4"/>
  <c r="I229" i="4"/>
  <c r="J229" i="4"/>
  <c r="G10" i="14"/>
  <c r="K10" i="14" s="1"/>
  <c r="L10" i="14" s="1"/>
  <c r="K259" i="4" l="1"/>
  <c r="L259" i="4" s="1"/>
  <c r="K228" i="4"/>
  <c r="L228" i="4" s="1"/>
  <c r="L127" i="4"/>
  <c r="G317" i="4" l="1"/>
  <c r="H317" i="4"/>
  <c r="G152" i="4"/>
  <c r="H152" i="4"/>
  <c r="G192" i="4"/>
  <c r="H192" i="4"/>
  <c r="G193" i="4"/>
  <c r="H193" i="4"/>
  <c r="K317" i="4" l="1"/>
  <c r="L317" i="4" s="1"/>
  <c r="K193" i="4"/>
  <c r="L193" i="4" s="1"/>
  <c r="K192" i="4"/>
  <c r="L192" i="4" s="1"/>
  <c r="K152" i="4"/>
  <c r="L152" i="4" s="1"/>
  <c r="G121" i="4"/>
  <c r="H121" i="4"/>
  <c r="G144" i="4"/>
  <c r="H144" i="4"/>
  <c r="I140" i="4"/>
  <c r="K144" i="4" l="1"/>
  <c r="L144" i="4" s="1"/>
  <c r="K121" i="4"/>
  <c r="G128" i="4"/>
  <c r="G48" i="4"/>
  <c r="L121" i="4" l="1"/>
  <c r="I139" i="13"/>
  <c r="I117" i="13"/>
  <c r="J117" i="13"/>
  <c r="J63" i="13"/>
  <c r="I63" i="13"/>
  <c r="M141" i="13"/>
  <c r="J22" i="13" l="1"/>
  <c r="J65" i="13"/>
  <c r="I22" i="13"/>
  <c r="I65" i="13"/>
  <c r="M138" i="13"/>
  <c r="I302" i="4"/>
  <c r="J302" i="4"/>
  <c r="I277" i="4"/>
  <c r="J277" i="4"/>
  <c r="I253" i="4"/>
  <c r="J253" i="4"/>
  <c r="I234" i="4"/>
  <c r="J234" i="4"/>
  <c r="I213" i="4"/>
  <c r="J213" i="4"/>
  <c r="I181" i="4"/>
  <c r="J181" i="4"/>
  <c r="I177" i="4"/>
  <c r="J177" i="4"/>
  <c r="I171" i="4"/>
  <c r="J171" i="4"/>
  <c r="I164" i="4"/>
  <c r="J164" i="4"/>
  <c r="I154" i="4"/>
  <c r="J154" i="4"/>
  <c r="I145" i="4"/>
  <c r="J145" i="4"/>
  <c r="J140" i="4"/>
  <c r="I118" i="4"/>
  <c r="J118" i="4"/>
  <c r="I114" i="4"/>
  <c r="J114" i="4"/>
  <c r="I106" i="4"/>
  <c r="J106" i="4"/>
  <c r="I98" i="4"/>
  <c r="J98" i="4"/>
  <c r="I93" i="4"/>
  <c r="J93" i="4"/>
  <c r="I79" i="4"/>
  <c r="J79" i="4"/>
  <c r="I74" i="4"/>
  <c r="J74" i="4"/>
  <c r="I70" i="4"/>
  <c r="J70" i="4"/>
  <c r="I61" i="4"/>
  <c r="J61" i="4"/>
  <c r="I49" i="4"/>
  <c r="J49" i="4"/>
  <c r="I44" i="4"/>
  <c r="J44" i="4"/>
  <c r="I38" i="4"/>
  <c r="J38" i="4"/>
  <c r="I32" i="4"/>
  <c r="J32" i="4"/>
  <c r="I26" i="4"/>
  <c r="I416" i="4" s="1"/>
  <c r="J26" i="4"/>
  <c r="J416" i="4" l="1"/>
  <c r="N138" i="13"/>
  <c r="N139" i="13" s="1"/>
  <c r="M139" i="13"/>
  <c r="H168" i="4"/>
  <c r="H169" i="4" l="1"/>
  <c r="G131" i="4" l="1"/>
  <c r="H131" i="4"/>
  <c r="G123" i="4"/>
  <c r="H123" i="4"/>
  <c r="K123" i="4" l="1"/>
  <c r="L123" i="4" s="1"/>
  <c r="K131" i="4"/>
  <c r="L131" i="4" s="1"/>
  <c r="M191" i="13" l="1"/>
  <c r="M193" i="13" s="1"/>
  <c r="I196" i="13"/>
  <c r="I197" i="13" s="1"/>
  <c r="N153" i="13"/>
  <c r="N154" i="13" s="1"/>
  <c r="J120" i="13"/>
  <c r="I120" i="13"/>
  <c r="J121" i="13"/>
  <c r="I121" i="13"/>
  <c r="J68" i="13"/>
  <c r="J69" i="13" s="1"/>
  <c r="I69" i="13"/>
  <c r="G111" i="4"/>
  <c r="H111" i="4"/>
  <c r="G105" i="4"/>
  <c r="H105" i="4"/>
  <c r="H109" i="4"/>
  <c r="G109" i="4"/>
  <c r="G112" i="4"/>
  <c r="H135" i="4"/>
  <c r="G169" i="4"/>
  <c r="K169" i="4" s="1"/>
  <c r="G135" i="4"/>
  <c r="G66" i="4"/>
  <c r="H66" i="4"/>
  <c r="G170" i="4"/>
  <c r="G8" i="4"/>
  <c r="G162" i="4"/>
  <c r="G36" i="4"/>
  <c r="H36" i="4"/>
  <c r="G35" i="4"/>
  <c r="H59" i="4"/>
  <c r="G59" i="4"/>
  <c r="H54" i="4"/>
  <c r="G54" i="4"/>
  <c r="G9" i="4"/>
  <c r="H9" i="4"/>
  <c r="G10" i="4"/>
  <c r="H10" i="4"/>
  <c r="G208" i="4"/>
  <c r="G209" i="4" s="1"/>
  <c r="H208" i="4"/>
  <c r="H209" i="4" s="1"/>
  <c r="H48" i="4"/>
  <c r="H170" i="4"/>
  <c r="G30" i="4"/>
  <c r="H30" i="4"/>
  <c r="G40" i="4"/>
  <c r="H40" i="4"/>
  <c r="G43" i="4"/>
  <c r="H43" i="4"/>
  <c r="G92" i="4"/>
  <c r="H92" i="4"/>
  <c r="K10" i="4" l="1"/>
  <c r="L10" i="4" s="1"/>
  <c r="K9" i="4"/>
  <c r="L9" i="4" s="1"/>
  <c r="K8" i="4"/>
  <c r="K40" i="4"/>
  <c r="K43" i="4"/>
  <c r="N191" i="13"/>
  <c r="N193" i="13" s="1"/>
  <c r="K92" i="4"/>
  <c r="K170" i="4"/>
  <c r="M147" i="13"/>
  <c r="M150" i="13" s="1"/>
  <c r="M121" i="13"/>
  <c r="N121" i="13" s="1"/>
  <c r="M120" i="13"/>
  <c r="N120" i="13" s="1"/>
  <c r="M68" i="13"/>
  <c r="M69" i="13" s="1"/>
  <c r="K111" i="4"/>
  <c r="L111" i="4" s="1"/>
  <c r="K109" i="4"/>
  <c r="L8" i="4" l="1"/>
  <c r="N147" i="13"/>
  <c r="N150" i="13" s="1"/>
  <c r="L109" i="4"/>
  <c r="N68" i="13"/>
  <c r="N69" i="13" s="1"/>
  <c r="K208" i="4" l="1"/>
  <c r="H106" i="4"/>
  <c r="G106" i="4"/>
  <c r="J57" i="13"/>
  <c r="I57" i="13"/>
  <c r="I56" i="13"/>
  <c r="I60" i="13" s="1"/>
  <c r="I30" i="13"/>
  <c r="J30" i="13"/>
  <c r="G9" i="14"/>
  <c r="G18" i="14"/>
  <c r="K9" i="14" l="1"/>
  <c r="L9" i="14" s="1"/>
  <c r="K18" i="14"/>
  <c r="L18" i="14" s="1"/>
  <c r="L208" i="4"/>
  <c r="L209" i="4" s="1"/>
  <c r="K209" i="4"/>
  <c r="K183" i="4"/>
  <c r="M57" i="13"/>
  <c r="M30" i="13"/>
  <c r="L183" i="4" l="1"/>
  <c r="N30" i="13"/>
  <c r="N57" i="13"/>
  <c r="M142" i="13" l="1"/>
  <c r="M63" i="13"/>
  <c r="M65" i="13" s="1"/>
  <c r="M22" i="13" l="1"/>
  <c r="N142" i="13"/>
  <c r="M143" i="13"/>
  <c r="N63" i="13"/>
  <c r="N65" i="13" s="1"/>
  <c r="N141" i="13"/>
  <c r="N22" i="13" l="1"/>
  <c r="N143" i="13"/>
  <c r="K105" i="4"/>
  <c r="L105" i="4" l="1"/>
  <c r="K66" i="4"/>
  <c r="L66" i="4" s="1"/>
  <c r="L67" i="4"/>
  <c r="K36" i="4"/>
  <c r="L36" i="4" s="1"/>
  <c r="K162" i="4"/>
  <c r="K35" i="4"/>
  <c r="L162" i="4" l="1"/>
  <c r="L35" i="4"/>
  <c r="A15" i="13"/>
  <c r="A16" i="13" s="1"/>
  <c r="A20" i="13" s="1"/>
  <c r="A21" i="13" s="1"/>
  <c r="I118" i="13"/>
  <c r="I122" i="13" s="1"/>
  <c r="J118" i="13"/>
  <c r="J122" i="13" s="1"/>
  <c r="I112" i="13"/>
  <c r="I113" i="13" s="1"/>
  <c r="J112" i="13"/>
  <c r="J113" i="13" s="1"/>
  <c r="M112" i="13" l="1"/>
  <c r="M113" i="13" s="1"/>
  <c r="M118" i="13"/>
  <c r="N118" i="13" s="1"/>
  <c r="N112" i="13" l="1"/>
  <c r="N113" i="13" s="1"/>
  <c r="J56" i="13"/>
  <c r="J60" i="13" s="1"/>
  <c r="I14" i="13"/>
  <c r="J14" i="13"/>
  <c r="J17" i="13" s="1"/>
  <c r="J15" i="13"/>
  <c r="I15" i="13"/>
  <c r="J200" i="13"/>
  <c r="J201" i="13" s="1"/>
  <c r="I200" i="13"/>
  <c r="I201" i="13" s="1"/>
  <c r="I17" i="13" l="1"/>
  <c r="M15" i="13"/>
  <c r="N15" i="13" s="1"/>
  <c r="M200" i="13"/>
  <c r="M201" i="13" s="1"/>
  <c r="M56" i="13"/>
  <c r="M60" i="13" s="1"/>
  <c r="M14" i="13"/>
  <c r="M17" i="13" s="1"/>
  <c r="N200" i="13" l="1"/>
  <c r="N201" i="13" s="1"/>
  <c r="N56" i="13"/>
  <c r="N60" i="13" s="1"/>
  <c r="N14" i="13"/>
  <c r="N17" i="13" s="1"/>
  <c r="H201" i="4"/>
  <c r="H200" i="4"/>
  <c r="H202" i="4"/>
  <c r="H203" i="4"/>
  <c r="H204" i="4"/>
  <c r="H199" i="4"/>
  <c r="H197" i="4"/>
  <c r="G199" i="4"/>
  <c r="G201" i="4"/>
  <c r="G200" i="4"/>
  <c r="G202" i="4"/>
  <c r="G203" i="4"/>
  <c r="G204" i="4"/>
  <c r="G197" i="4"/>
  <c r="H205" i="4" l="1"/>
  <c r="G205" i="4"/>
  <c r="K199" i="4"/>
  <c r="L199" i="4" s="1"/>
  <c r="K201" i="4"/>
  <c r="L201" i="4" s="1"/>
  <c r="K204" i="4"/>
  <c r="L204" i="4" s="1"/>
  <c r="K203" i="4"/>
  <c r="L203" i="4" s="1"/>
  <c r="K202" i="4"/>
  <c r="L202" i="4" s="1"/>
  <c r="K197" i="4"/>
  <c r="K200" i="4"/>
  <c r="L200" i="4" s="1"/>
  <c r="H180" i="4"/>
  <c r="H181" i="4" s="1"/>
  <c r="G180" i="4"/>
  <c r="G181" i="4" s="1"/>
  <c r="K205" i="4" l="1"/>
  <c r="L197" i="4"/>
  <c r="L205" i="4" s="1"/>
  <c r="L92" i="4"/>
  <c r="K180" i="4"/>
  <c r="L180" i="4" l="1"/>
  <c r="K181" i="4"/>
  <c r="J167" i="13" l="1"/>
  <c r="I167" i="13"/>
  <c r="J108" i="13"/>
  <c r="J109" i="13" s="1"/>
  <c r="I108" i="13"/>
  <c r="I109" i="13" s="1"/>
  <c r="I164" i="13"/>
  <c r="J104" i="13"/>
  <c r="I104" i="13"/>
  <c r="J103" i="13"/>
  <c r="I103" i="13"/>
  <c r="I102" i="13"/>
  <c r="J37" i="13"/>
  <c r="J38" i="13" s="1"/>
  <c r="I37" i="13"/>
  <c r="I38" i="13" s="1"/>
  <c r="J33" i="13"/>
  <c r="J35" i="13" s="1"/>
  <c r="I33" i="13"/>
  <c r="I35" i="13" s="1"/>
  <c r="H391" i="4"/>
  <c r="H396" i="4"/>
  <c r="H408" i="4"/>
  <c r="H412" i="4"/>
  <c r="H411" i="4"/>
  <c r="H410" i="4"/>
  <c r="H406" i="4"/>
  <c r="H405" i="4"/>
  <c r="H407" i="4"/>
  <c r="H404" i="4"/>
  <c r="H403" i="4"/>
  <c r="H400" i="4"/>
  <c r="H393" i="4"/>
  <c r="H392" i="4"/>
  <c r="H367" i="4"/>
  <c r="G367" i="4"/>
  <c r="H399" i="4"/>
  <c r="H366" i="4"/>
  <c r="G366" i="4"/>
  <c r="H368" i="4" l="1"/>
  <c r="G368" i="4"/>
  <c r="J105" i="13"/>
  <c r="I105" i="13"/>
  <c r="M102" i="13"/>
  <c r="K399" i="4"/>
  <c r="M167" i="13"/>
  <c r="I168" i="13"/>
  <c r="J168" i="13"/>
  <c r="K396" i="4"/>
  <c r="L396" i="4" s="1"/>
  <c r="K391" i="4"/>
  <c r="K366" i="4"/>
  <c r="K367" i="4"/>
  <c r="L367" i="4" s="1"/>
  <c r="K393" i="4"/>
  <c r="L393" i="4" s="1"/>
  <c r="K404" i="4"/>
  <c r="L404" i="4" s="1"/>
  <c r="K405" i="4"/>
  <c r="L405" i="4" s="1"/>
  <c r="K411" i="4"/>
  <c r="L411" i="4" s="1"/>
  <c r="K392" i="4"/>
  <c r="K400" i="4"/>
  <c r="L400" i="4" s="1"/>
  <c r="K403" i="4"/>
  <c r="L403" i="4" s="1"/>
  <c r="K407" i="4"/>
  <c r="L407" i="4" s="1"/>
  <c r="K406" i="4"/>
  <c r="L406" i="4" s="1"/>
  <c r="K410" i="4"/>
  <c r="L410" i="4" s="1"/>
  <c r="K412" i="4"/>
  <c r="L412" i="4" s="1"/>
  <c r="K408" i="4"/>
  <c r="L408" i="4" s="1"/>
  <c r="M33" i="13"/>
  <c r="M35" i="13" s="1"/>
  <c r="M37" i="13"/>
  <c r="M38" i="13" s="1"/>
  <c r="M108" i="13"/>
  <c r="M109" i="13" s="1"/>
  <c r="M163" i="13"/>
  <c r="M164" i="13" s="1"/>
  <c r="M104" i="13"/>
  <c r="N104" i="13" s="1"/>
  <c r="M103" i="13"/>
  <c r="N103" i="13" s="1"/>
  <c r="G380" i="4"/>
  <c r="G383" i="4" s="1"/>
  <c r="H395" i="4"/>
  <c r="G310" i="4"/>
  <c r="H310" i="4"/>
  <c r="G311" i="4"/>
  <c r="H311" i="4"/>
  <c r="G312" i="4"/>
  <c r="H312" i="4"/>
  <c r="G313" i="4"/>
  <c r="H313" i="4"/>
  <c r="G314" i="4"/>
  <c r="H314" i="4"/>
  <c r="G315" i="4"/>
  <c r="H315" i="4"/>
  <c r="G316" i="4"/>
  <c r="H316" i="4"/>
  <c r="G319" i="4"/>
  <c r="H319" i="4"/>
  <c r="G323" i="4"/>
  <c r="H323" i="4"/>
  <c r="G320" i="4"/>
  <c r="H320" i="4"/>
  <c r="G318" i="4"/>
  <c r="H318" i="4"/>
  <c r="G307" i="4"/>
  <c r="G330" i="4" s="1"/>
  <c r="H307" i="4"/>
  <c r="G308" i="4"/>
  <c r="H308" i="4"/>
  <c r="G309" i="4"/>
  <c r="H309" i="4"/>
  <c r="G300" i="4"/>
  <c r="H300" i="4"/>
  <c r="G301" i="4"/>
  <c r="H301" i="4"/>
  <c r="H282" i="4"/>
  <c r="G282" i="4"/>
  <c r="G273" i="4"/>
  <c r="H273" i="4"/>
  <c r="G280" i="4"/>
  <c r="H280" i="4"/>
  <c r="G274" i="4"/>
  <c r="H274" i="4"/>
  <c r="G275" i="4"/>
  <c r="H275" i="4"/>
  <c r="G281" i="4"/>
  <c r="H281" i="4"/>
  <c r="G283" i="4"/>
  <c r="H283" i="4"/>
  <c r="G276" i="4"/>
  <c r="H276" i="4"/>
  <c r="H295" i="4"/>
  <c r="H297" i="4" s="1"/>
  <c r="G295" i="4"/>
  <c r="G297" i="4" s="1"/>
  <c r="H190" i="4"/>
  <c r="G190" i="4"/>
  <c r="H13" i="4"/>
  <c r="H17" i="4" s="1"/>
  <c r="G13" i="4"/>
  <c r="H402" i="4"/>
  <c r="H398" i="4"/>
  <c r="H397" i="4"/>
  <c r="G263" i="4"/>
  <c r="G265" i="4" s="1"/>
  <c r="H263" i="4"/>
  <c r="H265" i="4" s="1"/>
  <c r="H258" i="4"/>
  <c r="G258" i="4"/>
  <c r="H256" i="4"/>
  <c r="G256" i="4"/>
  <c r="H248" i="4"/>
  <c r="H249" i="4" s="1"/>
  <c r="G248" i="4"/>
  <c r="G249" i="4" s="1"/>
  <c r="H237" i="4"/>
  <c r="H239" i="4" s="1"/>
  <c r="H233" i="4"/>
  <c r="G233" i="4"/>
  <c r="H232" i="4"/>
  <c r="G232" i="4"/>
  <c r="H257" i="4"/>
  <c r="G257" i="4"/>
  <c r="H191" i="4"/>
  <c r="G191" i="4"/>
  <c r="H220" i="4"/>
  <c r="H221" i="4" s="1"/>
  <c r="G220" i="4"/>
  <c r="G221" i="4" s="1"/>
  <c r="H189" i="4"/>
  <c r="H194" i="4" s="1"/>
  <c r="G189" i="4"/>
  <c r="G194" i="4" s="1"/>
  <c r="H216" i="4"/>
  <c r="G216" i="4"/>
  <c r="H215" i="4"/>
  <c r="G215" i="4"/>
  <c r="G217" i="4" s="1"/>
  <c r="H394" i="4"/>
  <c r="H213" i="4"/>
  <c r="G212" i="4"/>
  <c r="G213" i="4" s="1"/>
  <c r="H184" i="4"/>
  <c r="H186" i="4" s="1"/>
  <c r="G184" i="4"/>
  <c r="G186" i="4" s="1"/>
  <c r="H176" i="4"/>
  <c r="G176" i="4"/>
  <c r="H138" i="4"/>
  <c r="G138" i="4"/>
  <c r="H149" i="4"/>
  <c r="G149" i="4"/>
  <c r="H150" i="4"/>
  <c r="G150" i="4"/>
  <c r="H129" i="4"/>
  <c r="G129" i="4"/>
  <c r="H124" i="4"/>
  <c r="G124" i="4"/>
  <c r="H139" i="4"/>
  <c r="G139" i="4"/>
  <c r="H153" i="4"/>
  <c r="H137" i="4"/>
  <c r="G137" i="4"/>
  <c r="H122" i="4"/>
  <c r="G122" i="4"/>
  <c r="H128" i="4"/>
  <c r="H143" i="4"/>
  <c r="H145" i="4" s="1"/>
  <c r="G143" i="4"/>
  <c r="G145" i="4" s="1"/>
  <c r="H113" i="4"/>
  <c r="G113" i="4"/>
  <c r="H90" i="4"/>
  <c r="G90" i="4"/>
  <c r="H130" i="4"/>
  <c r="G130" i="4"/>
  <c r="H42" i="4"/>
  <c r="G42" i="4"/>
  <c r="H110" i="4"/>
  <c r="G110" i="4"/>
  <c r="G114" i="4" s="1"/>
  <c r="H112" i="4"/>
  <c r="H68" i="4"/>
  <c r="G68" i="4"/>
  <c r="H151" i="4"/>
  <c r="G151" i="4"/>
  <c r="H167" i="4"/>
  <c r="H171" i="4" s="1"/>
  <c r="G167" i="4"/>
  <c r="G117" i="4"/>
  <c r="G82" i="4"/>
  <c r="H82" i="4"/>
  <c r="G77" i="4"/>
  <c r="H77" i="4"/>
  <c r="G52" i="4"/>
  <c r="H52" i="4"/>
  <c r="G85" i="4"/>
  <c r="H85" i="4"/>
  <c r="G41" i="4"/>
  <c r="H41" i="4"/>
  <c r="G78" i="4"/>
  <c r="H78" i="4"/>
  <c r="G20" i="4"/>
  <c r="G22" i="4" s="1"/>
  <c r="G25" i="4"/>
  <c r="G26" i="4" s="1"/>
  <c r="H26" i="4"/>
  <c r="G163" i="4"/>
  <c r="G164" i="4" s="1"/>
  <c r="H163" i="4"/>
  <c r="H164" i="4" s="1"/>
  <c r="G73" i="4"/>
  <c r="H73" i="4"/>
  <c r="G97" i="4"/>
  <c r="H97" i="4"/>
  <c r="G31" i="4"/>
  <c r="G32" i="4" s="1"/>
  <c r="H31" i="4"/>
  <c r="G37" i="4"/>
  <c r="G38" i="4" s="1"/>
  <c r="H37" i="4"/>
  <c r="H38" i="4" s="1"/>
  <c r="G49" i="4"/>
  <c r="H49" i="4"/>
  <c r="G60" i="4"/>
  <c r="G61" i="4" s="1"/>
  <c r="H60" i="4"/>
  <c r="H61" i="4" s="1"/>
  <c r="G65" i="4"/>
  <c r="H65" i="4"/>
  <c r="G96" i="4"/>
  <c r="H96" i="4"/>
  <c r="G168" i="4"/>
  <c r="K168" i="4" s="1"/>
  <c r="H91" i="4"/>
  <c r="G91" i="4"/>
  <c r="H69" i="4"/>
  <c r="G69" i="4"/>
  <c r="H83" i="4"/>
  <c r="G83" i="4"/>
  <c r="H55" i="4"/>
  <c r="G55" i="4"/>
  <c r="H53" i="4"/>
  <c r="G53" i="4"/>
  <c r="H125" i="4" l="1"/>
  <c r="G125" i="4"/>
  <c r="H217" i="4"/>
  <c r="K216" i="4"/>
  <c r="H330" i="4"/>
  <c r="K68" i="4"/>
  <c r="L68" i="4" s="1"/>
  <c r="K368" i="4"/>
  <c r="H86" i="4"/>
  <c r="G86" i="4"/>
  <c r="K13" i="4"/>
  <c r="K17" i="4" s="1"/>
  <c r="G17" i="4"/>
  <c r="K42" i="4"/>
  <c r="H98" i="4"/>
  <c r="H284" i="4"/>
  <c r="G260" i="4"/>
  <c r="G284" i="4"/>
  <c r="H260" i="4"/>
  <c r="K308" i="4"/>
  <c r="L308" i="4" s="1"/>
  <c r="K318" i="4"/>
  <c r="L318" i="4" s="1"/>
  <c r="K319" i="4"/>
  <c r="L319" i="4" s="1"/>
  <c r="K315" i="4"/>
  <c r="L315" i="4" s="1"/>
  <c r="M105" i="13"/>
  <c r="N102" i="13"/>
  <c r="N105" i="13" s="1"/>
  <c r="H132" i="4"/>
  <c r="G132" i="4"/>
  <c r="K41" i="4"/>
  <c r="K300" i="4"/>
  <c r="K309" i="4"/>
  <c r="L309" i="4" s="1"/>
  <c r="K307" i="4"/>
  <c r="K320" i="4"/>
  <c r="L320" i="4" s="1"/>
  <c r="K323" i="4"/>
  <c r="K316" i="4"/>
  <c r="L316" i="4" s="1"/>
  <c r="K314" i="4"/>
  <c r="L314" i="4" s="1"/>
  <c r="K312" i="4"/>
  <c r="L312" i="4" s="1"/>
  <c r="K263" i="4"/>
  <c r="K265" i="4" s="1"/>
  <c r="K256" i="4"/>
  <c r="K313" i="4"/>
  <c r="L313" i="4" s="1"/>
  <c r="K311" i="4"/>
  <c r="L311" i="4" s="1"/>
  <c r="K310" i="4"/>
  <c r="L310" i="4" s="1"/>
  <c r="L399" i="4"/>
  <c r="H44" i="4"/>
  <c r="M168" i="13"/>
  <c r="G44" i="4"/>
  <c r="H56" i="4"/>
  <c r="G56" i="4"/>
  <c r="G229" i="4"/>
  <c r="H229" i="4"/>
  <c r="H234" i="4"/>
  <c r="H32" i="4"/>
  <c r="H118" i="4"/>
  <c r="G118" i="4"/>
  <c r="G140" i="4"/>
  <c r="G98" i="4"/>
  <c r="H140" i="4"/>
  <c r="G234" i="4"/>
  <c r="H154" i="4"/>
  <c r="G79" i="4"/>
  <c r="K77" i="4"/>
  <c r="G74" i="4"/>
  <c r="G154" i="4"/>
  <c r="K128" i="4"/>
  <c r="H93" i="4"/>
  <c r="H277" i="4"/>
  <c r="G302" i="4"/>
  <c r="L392" i="4"/>
  <c r="H79" i="4"/>
  <c r="H74" i="4"/>
  <c r="H70" i="4"/>
  <c r="G171" i="4"/>
  <c r="K167" i="4"/>
  <c r="K171" i="4" s="1"/>
  <c r="H114" i="4"/>
  <c r="G93" i="4"/>
  <c r="K129" i="4"/>
  <c r="K157" i="4"/>
  <c r="G277" i="4"/>
  <c r="H302" i="4"/>
  <c r="L366" i="4"/>
  <c r="L368" i="4" s="1"/>
  <c r="G70" i="4"/>
  <c r="N33" i="13"/>
  <c r="N35" i="13" s="1"/>
  <c r="N37" i="13"/>
  <c r="N38" i="13" s="1"/>
  <c r="Q38" i="13" s="1"/>
  <c r="N167" i="13"/>
  <c r="N168" i="13" s="1"/>
  <c r="N163" i="13"/>
  <c r="N164" i="13" s="1"/>
  <c r="N108" i="13"/>
  <c r="N109" i="13" s="1"/>
  <c r="K189" i="4"/>
  <c r="L181" i="4"/>
  <c r="K184" i="4"/>
  <c r="K186" i="4" s="1"/>
  <c r="K153" i="4"/>
  <c r="L153" i="4" s="1"/>
  <c r="K110" i="4"/>
  <c r="K130" i="4"/>
  <c r="L130" i="4" s="1"/>
  <c r="K113" i="4"/>
  <c r="L113" i="4" s="1"/>
  <c r="K148" i="4"/>
  <c r="K90" i="4"/>
  <c r="K143" i="4"/>
  <c r="K145" i="4" s="1"/>
  <c r="K122" i="4"/>
  <c r="K124" i="4"/>
  <c r="K150" i="4"/>
  <c r="L150" i="4" s="1"/>
  <c r="K149" i="4"/>
  <c r="K190" i="4"/>
  <c r="K29" i="4"/>
  <c r="K55" i="4"/>
  <c r="L55" i="4" s="1"/>
  <c r="K135" i="4"/>
  <c r="K69" i="4"/>
  <c r="K282" i="4"/>
  <c r="L282" i="4" s="1"/>
  <c r="K380" i="4"/>
  <c r="K383" i="4" s="1"/>
  <c r="K78" i="4"/>
  <c r="K85" i="4"/>
  <c r="L85" i="4" s="1"/>
  <c r="K52" i="4"/>
  <c r="K72" i="4"/>
  <c r="L72" i="4" s="1"/>
  <c r="K137" i="4"/>
  <c r="K139" i="4"/>
  <c r="L139" i="4" s="1"/>
  <c r="K89" i="4"/>
  <c r="K138" i="4"/>
  <c r="L138" i="4" s="1"/>
  <c r="K176" i="4"/>
  <c r="L176" i="4" s="1"/>
  <c r="K295" i="4"/>
  <c r="K297" i="4" s="1"/>
  <c r="K48" i="4"/>
  <c r="K53" i="4"/>
  <c r="K83" i="4"/>
  <c r="L169" i="4"/>
  <c r="K91" i="4"/>
  <c r="L91" i="4" s="1"/>
  <c r="K395" i="4"/>
  <c r="K54" i="4"/>
  <c r="L170" i="4"/>
  <c r="K96" i="4"/>
  <c r="K60" i="4"/>
  <c r="L60" i="4" s="1"/>
  <c r="K37" i="4"/>
  <c r="K38" i="4" s="1"/>
  <c r="K97" i="4"/>
  <c r="L97" i="4" s="1"/>
  <c r="K163" i="4"/>
  <c r="K164" i="4" s="1"/>
  <c r="K20" i="4"/>
  <c r="K82" i="4"/>
  <c r="L100" i="4"/>
  <c r="L102" i="4" s="1"/>
  <c r="K117" i="4"/>
  <c r="K212" i="4"/>
  <c r="K213" i="4" s="1"/>
  <c r="K215" i="4"/>
  <c r="K217" i="4" s="1"/>
  <c r="K191" i="4"/>
  <c r="K233" i="4"/>
  <c r="L233" i="4" s="1"/>
  <c r="K258" i="4"/>
  <c r="L258" i="4" s="1"/>
  <c r="K397" i="4"/>
  <c r="L397" i="4" s="1"/>
  <c r="K402" i="4"/>
  <c r="K283" i="4"/>
  <c r="K275" i="4"/>
  <c r="L275" i="4" s="1"/>
  <c r="K280" i="4"/>
  <c r="L280" i="4" s="1"/>
  <c r="K301" i="4"/>
  <c r="L301" i="4" s="1"/>
  <c r="K59" i="4"/>
  <c r="K30" i="4"/>
  <c r="L168" i="4"/>
  <c r="K65" i="4"/>
  <c r="L65" i="4" s="1"/>
  <c r="K31" i="4"/>
  <c r="L31" i="4" s="1"/>
  <c r="K73" i="4"/>
  <c r="L73" i="4" s="1"/>
  <c r="K25" i="4"/>
  <c r="K26" i="4" s="1"/>
  <c r="K21" i="4"/>
  <c r="K106" i="4"/>
  <c r="K151" i="4"/>
  <c r="L151" i="4" s="1"/>
  <c r="K112" i="4"/>
  <c r="K394" i="4"/>
  <c r="L394" i="4" s="1"/>
  <c r="L216" i="4"/>
  <c r="K220" i="4"/>
  <c r="K257" i="4"/>
  <c r="K232" i="4"/>
  <c r="K237" i="4"/>
  <c r="K239" i="4" s="1"/>
  <c r="K248" i="4"/>
  <c r="K398" i="4"/>
  <c r="L398" i="4" s="1"/>
  <c r="K276" i="4"/>
  <c r="L276" i="4" s="1"/>
  <c r="K281" i="4"/>
  <c r="L281" i="4" s="1"/>
  <c r="K274" i="4"/>
  <c r="L274" i="4" s="1"/>
  <c r="K273" i="4"/>
  <c r="L391" i="4"/>
  <c r="G25" i="14"/>
  <c r="H25" i="14"/>
  <c r="G24" i="14"/>
  <c r="H24" i="14"/>
  <c r="G23" i="14"/>
  <c r="H23" i="14"/>
  <c r="G22" i="14"/>
  <c r="H22" i="14"/>
  <c r="G21" i="14"/>
  <c r="H21" i="14"/>
  <c r="H26" i="14" s="1"/>
  <c r="G17" i="14"/>
  <c r="G15" i="14"/>
  <c r="G13" i="14"/>
  <c r="G7" i="14"/>
  <c r="K125" i="4" l="1"/>
  <c r="K194" i="4"/>
  <c r="L220" i="4"/>
  <c r="L221" i="4" s="1"/>
  <c r="K221" i="4"/>
  <c r="K330" i="4"/>
  <c r="L122" i="4"/>
  <c r="G26" i="14"/>
  <c r="L112" i="4"/>
  <c r="K114" i="4"/>
  <c r="L157" i="4"/>
  <c r="L159" i="4" s="1"/>
  <c r="K159" i="4"/>
  <c r="K86" i="4"/>
  <c r="K22" i="4"/>
  <c r="K154" i="4"/>
  <c r="L13" i="4"/>
  <c r="L17" i="4" s="1"/>
  <c r="L323" i="4"/>
  <c r="K132" i="4"/>
  <c r="L283" i="4"/>
  <c r="L284" i="4" s="1"/>
  <c r="K284" i="4"/>
  <c r="K260" i="4"/>
  <c r="L307" i="4"/>
  <c r="K44" i="4"/>
  <c r="L42" i="4"/>
  <c r="L380" i="4"/>
  <c r="L383" i="4" s="1"/>
  <c r="L402" i="4"/>
  <c r="L248" i="4"/>
  <c r="L249" i="4" s="1"/>
  <c r="K249" i="4"/>
  <c r="L295" i="4"/>
  <c r="L297" i="4" s="1"/>
  <c r="K229" i="4"/>
  <c r="L53" i="4"/>
  <c r="K56" i="4"/>
  <c r="L256" i="4"/>
  <c r="K61" i="4"/>
  <c r="K13" i="14"/>
  <c r="L13" i="14" s="1"/>
  <c r="K15" i="14"/>
  <c r="L15" i="14" s="1"/>
  <c r="K17" i="14"/>
  <c r="L17" i="14" s="1"/>
  <c r="K22" i="14"/>
  <c r="L22" i="14" s="1"/>
  <c r="K23" i="14"/>
  <c r="L23" i="14" s="1"/>
  <c r="K24" i="14"/>
  <c r="L24" i="14" s="1"/>
  <c r="K277" i="4"/>
  <c r="K302" i="4"/>
  <c r="L237" i="4"/>
  <c r="L239" i="4" s="1"/>
  <c r="L257" i="4"/>
  <c r="K98" i="4"/>
  <c r="L395" i="4"/>
  <c r="L190" i="4"/>
  <c r="L189" i="4"/>
  <c r="L232" i="4"/>
  <c r="L234" i="4" s="1"/>
  <c r="K234" i="4"/>
  <c r="L263" i="4"/>
  <c r="L265" i="4" s="1"/>
  <c r="L215" i="4"/>
  <c r="L217" i="4" s="1"/>
  <c r="K74" i="4"/>
  <c r="L184" i="4"/>
  <c r="K140" i="4"/>
  <c r="L117" i="4"/>
  <c r="L118" i="4" s="1"/>
  <c r="K118" i="4"/>
  <c r="L78" i="4"/>
  <c r="K79" i="4"/>
  <c r="L69" i="4"/>
  <c r="K70" i="4"/>
  <c r="L54" i="4"/>
  <c r="L48" i="4"/>
  <c r="K49" i="4"/>
  <c r="L41" i="4"/>
  <c r="L30" i="4"/>
  <c r="K32" i="4"/>
  <c r="L90" i="4"/>
  <c r="K93" i="4"/>
  <c r="L135" i="4"/>
  <c r="L128" i="4"/>
  <c r="L82" i="4"/>
  <c r="L77" i="4"/>
  <c r="L40" i="4"/>
  <c r="L167" i="4"/>
  <c r="L171" i="4" s="1"/>
  <c r="L148" i="4"/>
  <c r="L163" i="4"/>
  <c r="L164" i="4" s="1"/>
  <c r="L96" i="4"/>
  <c r="L98" i="4" s="1"/>
  <c r="L129" i="4"/>
  <c r="L143" i="4"/>
  <c r="L145" i="4" s="1"/>
  <c r="L110" i="4"/>
  <c r="L106" i="4"/>
  <c r="L124" i="4"/>
  <c r="L137" i="4"/>
  <c r="L149" i="4"/>
  <c r="L89" i="4"/>
  <c r="L21" i="4"/>
  <c r="L83" i="4"/>
  <c r="L74" i="4"/>
  <c r="L52" i="4"/>
  <c r="L43" i="4"/>
  <c r="L37" i="4"/>
  <c r="L38" i="4" s="1"/>
  <c r="L29" i="4"/>
  <c r="L25" i="4"/>
  <c r="L26" i="4" s="1"/>
  <c r="K25" i="14"/>
  <c r="L25" i="14" s="1"/>
  <c r="K21" i="14"/>
  <c r="L21" i="14" s="1"/>
  <c r="K7" i="14"/>
  <c r="L191" i="4"/>
  <c r="L212" i="4"/>
  <c r="L64" i="4"/>
  <c r="L59" i="4"/>
  <c r="L61" i="4" s="1"/>
  <c r="L300" i="4"/>
  <c r="L302" i="4" s="1"/>
  <c r="L273" i="4"/>
  <c r="L277" i="4" s="1"/>
  <c r="L20" i="4"/>
  <c r="L125" i="4" l="1"/>
  <c r="L194" i="4"/>
  <c r="L330" i="4"/>
  <c r="K26" i="14"/>
  <c r="L114" i="4"/>
  <c r="L22" i="4"/>
  <c r="L86" i="4"/>
  <c r="L186" i="4"/>
  <c r="L260" i="4"/>
  <c r="L132" i="4"/>
  <c r="L229" i="4"/>
  <c r="L56" i="4"/>
  <c r="L154" i="4"/>
  <c r="L32" i="4"/>
  <c r="L49" i="4"/>
  <c r="L213" i="4"/>
  <c r="L70" i="4"/>
  <c r="L140" i="4"/>
  <c r="L79" i="4"/>
  <c r="L44" i="4"/>
  <c r="L93" i="4"/>
  <c r="L7" i="14"/>
  <c r="L26" i="14" s="1"/>
  <c r="O22" i="4" l="1"/>
  <c r="I86" i="13" l="1"/>
  <c r="I87" i="13" l="1"/>
  <c r="M86" i="13"/>
  <c r="M87" i="13" l="1"/>
  <c r="N86" i="13"/>
  <c r="N87" i="13" s="1"/>
  <c r="M1048149" i="13" l="1"/>
  <c r="B64820" i="13"/>
  <c r="B64822" i="13" s="1"/>
  <c r="J196" i="13"/>
  <c r="J197" i="13" s="1"/>
  <c r="J95" i="13"/>
  <c r="J207" i="13" s="1"/>
  <c r="I95" i="13"/>
  <c r="I207" i="13" s="1"/>
  <c r="Q12" i="13" l="1"/>
  <c r="M196" i="13"/>
  <c r="M197" i="13" s="1"/>
  <c r="M117" i="13"/>
  <c r="M122" i="13" s="1"/>
  <c r="M95" i="13"/>
  <c r="M207" i="13" s="1"/>
  <c r="A25" i="13" l="1"/>
  <c r="A29" i="13" s="1"/>
  <c r="N117" i="13"/>
  <c r="N122" i="13" s="1"/>
  <c r="N95" i="13"/>
  <c r="N196" i="13"/>
  <c r="N197" i="13" s="1"/>
  <c r="K1000263" i="4"/>
  <c r="B16938" i="4"/>
  <c r="B16940" i="4" s="1"/>
  <c r="H409" i="4"/>
  <c r="H414" i="4" s="1"/>
  <c r="H252" i="4"/>
  <c r="H253" i="4" s="1"/>
  <c r="G252" i="4"/>
  <c r="H175" i="4"/>
  <c r="H177" i="4" s="1"/>
  <c r="G175" i="4"/>
  <c r="G177" i="4" s="1"/>
  <c r="H416" i="4" l="1"/>
  <c r="N207" i="13"/>
  <c r="A33" i="13"/>
  <c r="G253" i="4"/>
  <c r="G416" i="4" s="1"/>
  <c r="K252" i="4"/>
  <c r="K409" i="4"/>
  <c r="K414" i="4" s="1"/>
  <c r="K175" i="4"/>
  <c r="K177" i="4" s="1"/>
  <c r="A34" i="13" l="1"/>
  <c r="A37" i="13" s="1"/>
  <c r="A41" i="13" s="1"/>
  <c r="L252" i="4"/>
  <c r="L253" i="4" s="1"/>
  <c r="K253" i="4"/>
  <c r="K416" i="4" s="1"/>
  <c r="L175" i="4"/>
  <c r="L177" i="4" s="1"/>
  <c r="L416" i="4" s="1"/>
  <c r="L409" i="4"/>
  <c r="L414" i="4" s="1"/>
  <c r="O209" i="4" l="1"/>
  <c r="O176" i="4"/>
  <c r="A42" i="13"/>
  <c r="A43" i="13"/>
  <c r="A44" i="13" s="1"/>
  <c r="A48" i="13" s="1"/>
  <c r="K877156" i="14"/>
  <c r="A56" i="13" l="1"/>
  <c r="A57" i="13" s="1"/>
  <c r="A58" i="13" l="1"/>
  <c r="A59" i="13" s="1"/>
  <c r="A63" i="13" s="1"/>
  <c r="A64" i="13" s="1"/>
  <c r="A68" i="13" s="1"/>
  <c r="A72" i="13" s="1"/>
  <c r="A76" i="13" s="1"/>
  <c r="A77" i="13" s="1"/>
  <c r="A80" i="13" s="1"/>
  <c r="A81" i="13" s="1"/>
  <c r="A86" i="13" s="1"/>
  <c r="A90" i="13" s="1"/>
  <c r="A94" i="13" s="1"/>
  <c r="A98" i="13" l="1"/>
  <c r="A102" i="13" s="1"/>
  <c r="A103" i="13" s="1"/>
  <c r="A104" i="13" s="1"/>
  <c r="A108" i="13" l="1"/>
  <c r="A112" i="13" s="1"/>
  <c r="A116" i="13" s="1"/>
  <c r="A117" i="13" s="1"/>
  <c r="A118" i="13" s="1"/>
  <c r="A119" i="13" l="1"/>
  <c r="A120" i="13" s="1"/>
  <c r="A121" i="13" s="1"/>
  <c r="A125" i="13" l="1"/>
  <c r="A129" i="13" s="1"/>
  <c r="A133" i="13" s="1"/>
  <c r="A134" i="13" s="1"/>
  <c r="A138" i="13" s="1"/>
  <c r="A141" i="13" s="1"/>
  <c r="A142" i="13" s="1"/>
  <c r="A146" i="13" s="1"/>
  <c r="A147" i="13" s="1"/>
  <c r="A148" i="13" s="1"/>
  <c r="A149" i="13" s="1"/>
  <c r="A153" i="13" s="1"/>
  <c r="A157" i="13" s="1"/>
  <c r="A158" i="13" s="1"/>
  <c r="A159" i="13" s="1"/>
  <c r="A163" i="13" s="1"/>
  <c r="A167" i="13" s="1"/>
  <c r="A171" i="13" s="1"/>
  <c r="A175" i="13" s="1"/>
  <c r="A178" i="13" s="1"/>
  <c r="A179" i="13" s="1"/>
  <c r="A40" i="4"/>
  <c r="A183" i="13" l="1"/>
  <c r="A187" i="13" s="1"/>
  <c r="A191" i="13" s="1"/>
  <c r="A192" i="13" s="1"/>
  <c r="A41" i="4"/>
  <c r="A196" i="13" l="1"/>
  <c r="A200" i="13" s="1"/>
  <c r="A204" i="13" s="1"/>
  <c r="A42" i="4"/>
  <c r="A43" i="4" l="1"/>
  <c r="A47" i="4" l="1"/>
  <c r="A48" i="4" l="1"/>
  <c r="A52" i="4" s="1"/>
  <c r="A53" i="4" l="1"/>
  <c r="A54" i="4" s="1"/>
  <c r="A55" i="4" s="1"/>
  <c r="A59" i="4" l="1"/>
  <c r="A60" i="4" s="1"/>
  <c r="A64" i="4" l="1"/>
  <c r="A65" i="4" s="1"/>
  <c r="A66" i="4" s="1"/>
  <c r="A67" i="4" s="1"/>
  <c r="A68" i="4" s="1"/>
  <c r="A69" i="4" s="1"/>
  <c r="A72" i="4" s="1"/>
  <c r="A73" i="4" s="1"/>
  <c r="A77" i="4" s="1"/>
  <c r="A78" i="4" s="1"/>
  <c r="A82" i="4" s="1"/>
  <c r="A83" i="4" s="1"/>
  <c r="A84" i="4" s="1"/>
  <c r="A85" i="4" s="1"/>
  <c r="A89" i="4" l="1"/>
  <c r="A90" i="4" s="1"/>
  <c r="A91" i="4" s="1"/>
  <c r="A92" i="4" s="1"/>
  <c r="A96" i="4" s="1"/>
  <c r="A97" i="4" s="1"/>
  <c r="A100" i="4" s="1"/>
  <c r="A101" i="4" s="1"/>
  <c r="A105" i="4" s="1"/>
  <c r="A109" i="4" s="1"/>
  <c r="A110" i="4" s="1"/>
  <c r="A111" i="4" s="1"/>
  <c r="A112" i="4" s="1"/>
  <c r="A113" i="4" s="1"/>
  <c r="A117" i="4" s="1"/>
  <c r="A121" i="4" s="1"/>
  <c r="A122" i="4" s="1"/>
  <c r="A123" i="4" s="1"/>
  <c r="A124" i="4" s="1"/>
  <c r="A127" i="4" s="1"/>
  <c r="A128" i="4" s="1"/>
  <c r="A129" i="4" s="1"/>
  <c r="A130" i="4" s="1"/>
  <c r="A131" i="4" s="1"/>
  <c r="A135" i="4" l="1"/>
  <c r="A136" i="4" s="1"/>
  <c r="A137" i="4" s="1"/>
  <c r="A138" i="4" s="1"/>
  <c r="A139" i="4" s="1"/>
  <c r="A143" i="4" s="1"/>
  <c r="A144" i="4" l="1"/>
  <c r="A148" i="4" s="1"/>
  <c r="A149" i="4" s="1"/>
  <c r="A150" i="4" s="1"/>
  <c r="A151" i="4" s="1"/>
  <c r="A152" i="4" s="1"/>
  <c r="A153" i="4" s="1"/>
  <c r="A157" i="4" s="1"/>
  <c r="A158" i="4" s="1"/>
  <c r="A162" i="4" s="1"/>
  <c r="A163" i="4" s="1"/>
  <c r="A167" i="4" s="1"/>
  <c r="A168" i="4" s="1"/>
  <c r="A169" i="4" s="1"/>
  <c r="A170" i="4" s="1"/>
  <c r="A175" i="4" s="1"/>
  <c r="A176" i="4" s="1"/>
  <c r="A180" i="4" l="1"/>
  <c r="A183" i="4" s="1"/>
  <c r="A184" i="4" s="1"/>
  <c r="A185" i="4" s="1"/>
  <c r="A189" i="4" l="1"/>
  <c r="A190" i="4" s="1"/>
  <c r="A191" i="4" s="1"/>
  <c r="A192" i="4" s="1"/>
  <c r="A193" i="4" s="1"/>
  <c r="A197" i="4" s="1"/>
  <c r="A198" i="4" l="1"/>
  <c r="A199" i="4" s="1"/>
  <c r="A200" i="4" s="1"/>
  <c r="A201" i="4" s="1"/>
  <c r="A202" i="4" s="1"/>
  <c r="A203" i="4" s="1"/>
  <c r="A204" i="4" s="1"/>
  <c r="A208" i="4" s="1"/>
  <c r="A212" i="4" s="1"/>
  <c r="A215" i="4" s="1"/>
  <c r="A216" i="4" s="1"/>
  <c r="B40" i="16"/>
  <c r="A220" i="4" l="1"/>
  <c r="A224" i="4" s="1"/>
  <c r="B44" i="16"/>
  <c r="B48" i="16" s="1"/>
  <c r="B52" i="16" s="1"/>
  <c r="B56" i="16" s="1"/>
  <c r="B60" i="16" s="1"/>
  <c r="A228" i="4" l="1"/>
  <c r="A232" i="4" s="1"/>
  <c r="A233" i="4" s="1"/>
  <c r="A237" i="4" s="1"/>
  <c r="A238" i="4" s="1"/>
  <c r="A242" i="4" s="1"/>
  <c r="A247" i="4" s="1"/>
  <c r="A248" i="4" s="1"/>
  <c r="A252" i="4" s="1"/>
  <c r="A256" i="4" s="1"/>
  <c r="A257" i="4" s="1"/>
  <c r="A258" i="4" s="1"/>
  <c r="A259" i="4" s="1"/>
  <c r="A263" i="4" s="1"/>
  <c r="A264" i="4" s="1"/>
  <c r="A268" i="4" s="1"/>
  <c r="A269" i="4" s="1"/>
  <c r="A273" i="4" s="1"/>
  <c r="A274" i="4" s="1"/>
  <c r="A275" i="4" s="1"/>
  <c r="A276" i="4" s="1"/>
  <c r="A280" i="4" s="1"/>
  <c r="A281" i="4" s="1"/>
  <c r="A282" i="4" s="1"/>
  <c r="A283" i="4" s="1"/>
  <c r="A287" i="4" s="1"/>
  <c r="A288" i="4" s="1"/>
  <c r="A289" i="4" s="1"/>
  <c r="A290" i="4" s="1"/>
  <c r="A291" i="4" s="1"/>
  <c r="A295" i="4" s="1"/>
  <c r="A296" i="4" s="1"/>
  <c r="A300" i="4" s="1"/>
  <c r="A301" i="4" s="1"/>
  <c r="A304" i="4" s="1"/>
  <c r="A305" i="4" s="1"/>
  <c r="B76" i="16"/>
  <c r="B80" i="16" s="1"/>
  <c r="B84" i="16" s="1"/>
  <c r="B88" i="16" s="1"/>
  <c r="B64" i="16"/>
  <c r="B68" i="16" s="1"/>
  <c r="A306" i="4" l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3" i="4" s="1"/>
  <c r="A334" i="4" s="1"/>
  <c r="A335" i="4" s="1"/>
  <c r="A336" i="4" s="1"/>
  <c r="A337" i="4" s="1"/>
  <c r="A340" i="4" s="1"/>
  <c r="A341" i="4" s="1"/>
  <c r="A342" i="4" l="1"/>
  <c r="A343" i="4" s="1"/>
  <c r="A344" i="4" s="1"/>
  <c r="A345" i="4" s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62" i="4" s="1"/>
  <c r="A366" i="4" s="1"/>
  <c r="A367" i="4" s="1"/>
  <c r="A371" i="4" s="1"/>
  <c r="A375" i="4" s="1"/>
  <c r="A379" i="4" s="1"/>
  <c r="A380" i="4" s="1"/>
  <c r="A381" i="4" s="1"/>
  <c r="A382" i="4" s="1"/>
  <c r="A386" i="4" s="1"/>
  <c r="A387" i="4" l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408" i="4" s="1"/>
  <c r="A409" i="4" s="1"/>
  <c r="A410" i="4" s="1"/>
  <c r="A411" i="4" s="1"/>
  <c r="A412" i="4" s="1"/>
  <c r="A413" i="4" s="1"/>
</calcChain>
</file>

<file path=xl/sharedStrings.xml><?xml version="1.0" encoding="utf-8"?>
<sst xmlns="http://schemas.openxmlformats.org/spreadsheetml/2006/main" count="1860" uniqueCount="659">
  <si>
    <t xml:space="preserve">DEPARTAMENTO DE RECURSOS HUMANOS </t>
  </si>
  <si>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</si>
  <si>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</si>
  <si>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</si>
  <si>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</si>
  <si>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</si>
  <si>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RAMONA IBELISSE LEONOR CARBUCCIA </t>
  </si>
  <si>
    <t>ANALISTA DE PRESUPUESTO I</t>
  </si>
  <si>
    <t xml:space="preserve">ALTAGRACIA JIMENEZ DE CASIMIRO </t>
  </si>
  <si>
    <t xml:space="preserve">MANUEL ANTONIO PEÑA MANCEBO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</si>
  <si>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</si>
  <si>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</si>
  <si>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</si>
  <si>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</si>
  <si>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</si>
  <si>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</si>
  <si>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</si>
  <si>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CARLOS RAFAEL OVALLE OSORIO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</si>
  <si>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</si>
  <si>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</si>
  <si>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</si>
  <si>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</si>
  <si>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GUSTAVO ARTURO SANTA QUISPE </t>
  </si>
  <si>
    <t xml:space="preserve">RAISA ROSADO GENAO </t>
  </si>
  <si>
    <t xml:space="preserve">ALBERTO MENDOZA MENA </t>
  </si>
  <si>
    <t xml:space="preserve">LEONARDO ANTONIO NUÑEZ FUNG </t>
  </si>
  <si>
    <t>EDUARDO ESTEBAN FLORES CRUZ</t>
  </si>
  <si>
    <t xml:space="preserve">GABRIEL BERNARDO PAREDES </t>
  </si>
  <si>
    <t>SOPORTE TECNICO INFORMATICO</t>
  </si>
  <si>
    <t xml:space="preserve">JORGE ANTONIO SERRA GOMEZ </t>
  </si>
  <si>
    <t xml:space="preserve">ELIO DE JESUS BRITO FLORIAN 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</si>
  <si>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</si>
  <si>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</si>
  <si>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</si>
  <si>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</si>
  <si>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</si>
  <si>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</si>
  <si>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</si>
  <si>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</si>
  <si>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</si>
  <si>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</si>
  <si>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</si>
  <si>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</si>
  <si>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</si>
  <si>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</si>
  <si>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</si>
  <si>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</si>
  <si>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</si>
  <si>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</si>
  <si>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</si>
  <si>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>FRANCISCO PAULINO DE LA CRUZ</t>
  </si>
  <si>
    <t xml:space="preserve">YSAIAS MORILLO FERREIRA </t>
  </si>
  <si>
    <t xml:space="preserve">RAFAEL MERCEDES AQUINO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</si>
  <si>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</si>
  <si>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</si>
  <si>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</si>
  <si>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</si>
  <si>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</si>
  <si>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</si>
  <si>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</si>
  <si>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</si>
  <si>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</si>
  <si>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</si>
  <si>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</si>
  <si>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</si>
  <si>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ROSA ELBA LORENZO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</si>
  <si>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</si>
  <si>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</si>
  <si>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</si>
  <si>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</si>
  <si>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</si>
  <si>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</si>
  <si>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</si>
  <si>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</si>
  <si>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</si>
  <si>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</si>
  <si>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</si>
  <si>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</si>
  <si>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</si>
  <si>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</si>
  <si>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</si>
  <si>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SONIA FELIZ FELIZ 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</si>
  <si>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</si>
  <si>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</si>
  <si>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</si>
  <si>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</si>
  <si>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</si>
  <si>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CESAR AUGUSTO DE LA CRUZ DYER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</si>
  <si>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</si>
  <si>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</si>
  <si>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</si>
  <si>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</si>
  <si>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</si>
  <si>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</si>
  <si>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</si>
  <si>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 xml:space="preserve">JUANA RAMIREZ JACINTO </t>
  </si>
  <si>
    <t xml:space="preserve">EDUARDO FULCAR </t>
  </si>
  <si>
    <t>DULCE M. PADILLA</t>
  </si>
  <si>
    <t>GILBERTO OLMEDO ACOSTA VICTORIO</t>
  </si>
  <si>
    <t xml:space="preserve">CONSERJE </t>
  </si>
  <si>
    <t xml:space="preserve">PASCUAL ALBERTO DE LOS SANTOS </t>
  </si>
  <si>
    <t xml:space="preserve">DEPARTAMENTO ADMINISTRATIVO Y FINANCIERO  </t>
  </si>
  <si>
    <t xml:space="preserve">RAYNEL BRESNE SORIANO </t>
  </si>
  <si>
    <t>DESARROLLADOR DE SISTEMAS</t>
  </si>
  <si>
    <t xml:space="preserve">CARLOS PICHARDO </t>
  </si>
  <si>
    <t xml:space="preserve">ANALISTA FINANCIERO </t>
  </si>
  <si>
    <t xml:space="preserve">WILLIAM BELLO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</si>
  <si>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</si>
  <si>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</si>
  <si>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</si>
  <si>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MEDICO </t>
  </si>
  <si>
    <t xml:space="preserve">LESLIE NATHALIE MOLINA AYBAR </t>
  </si>
  <si>
    <t xml:space="preserve">RECEPCIONISTA </t>
  </si>
  <si>
    <t xml:space="preserve">EDDY ANTONIO FIDEL ALEJO </t>
  </si>
  <si>
    <t xml:space="preserve">AMYERI NISHELL SANTOS MARMOLEJOS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</si>
  <si>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</si>
  <si>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</si>
  <si>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</si>
  <si>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</si>
  <si>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</si>
  <si>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</si>
  <si>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>COORDINADORA ENLACE DIGEPRES-DAFI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</si>
  <si>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</si>
  <si>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</si>
  <si>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</si>
  <si>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</si>
  <si>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</si>
  <si>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</si>
  <si>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</si>
  <si>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</si>
  <si>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</si>
  <si>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</si>
  <si>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</si>
  <si>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</si>
  <si>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</si>
  <si>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SUBDIRECTORA AYUNTAMIENTOS 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</si>
  <si>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</si>
  <si>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</si>
  <si>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</si>
  <si>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</si>
  <si>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</si>
  <si>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</si>
  <si>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</si>
  <si>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</si>
  <si>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</si>
  <si>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</si>
  <si>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 xml:space="preserve">                                                           </t>
  </si>
  <si>
    <t>F. Inicio</t>
  </si>
  <si>
    <t>F. Final</t>
  </si>
  <si>
    <t>Seguridad Social</t>
  </si>
  <si>
    <t xml:space="preserve">FIJO </t>
  </si>
  <si>
    <t xml:space="preserve">CARRERA ADMINISTRATIVA </t>
  </si>
  <si>
    <t>SECRETARIA III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</si>
  <si>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</si>
  <si>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</si>
  <si>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</si>
  <si>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</si>
  <si>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</si>
  <si>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 xml:space="preserve">DIR. PRES. SERVICIOS ECONÓMICOS </t>
  </si>
  <si>
    <t>OMAR ENRIQUE POLANCO MOLINA</t>
  </si>
  <si>
    <t>ENCARGADO DEPARTAMENTO JURÍDICO</t>
  </si>
  <si>
    <t>EDDY ROBERT JONES LUCIANO</t>
  </si>
  <si>
    <t>YOHANNY ELIZABETH ESTRELLA DURAN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</si>
  <si>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</si>
  <si>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</si>
  <si>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</si>
  <si>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</si>
  <si>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</si>
  <si>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</si>
  <si>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</si>
  <si>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ANALISTA LEGAL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</si>
  <si>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</si>
  <si>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</si>
  <si>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</si>
  <si>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</si>
  <si>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</si>
  <si>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>ENCARGADA DEPARTAMENTO DE ANÁLISIS Y ESTUDIOS ECONÓMICOS</t>
  </si>
  <si>
    <t xml:space="preserve">AYUDANTE MANTENIMIENTO </t>
  </si>
  <si>
    <t>ALICIA FELIZ OGANDO</t>
  </si>
  <si>
    <t xml:space="preserve"> 01 DE JULIO DEL 2021</t>
  </si>
  <si>
    <t>ANALISTA DE DESARROLLO DE CAPACIDADES PRESUPUESTARIAS </t>
  </si>
  <si>
    <t>ANALISTA SECTORIAL DE PRESUPUESTO</t>
  </si>
  <si>
    <t>AUXILIAR ADMINISTRATIVO</t>
  </si>
  <si>
    <t>WENDY PATRICIA MONTERO FORTUNA </t>
  </si>
  <si>
    <t>CRISTIAN ALEXANDER POLANCO MORENO</t>
  </si>
  <si>
    <t>24 DE AGOSTO DEL 2021</t>
  </si>
  <si>
    <t>01 DE AGOSTO DEL 2021</t>
  </si>
  <si>
    <t xml:space="preserve"> 01 DE SEPTIEMBRE DEL 2021</t>
  </si>
  <si>
    <t xml:space="preserve"> 09 DE SEPTIEMBRE DEL 2021</t>
  </si>
  <si>
    <t>17 DE AGOSTO DEL 2021</t>
  </si>
  <si>
    <t>10 DE AGOSTO DEL 2021</t>
  </si>
  <si>
    <t xml:space="preserve"> 03 DE SEPTIEMBRE DEL 2021</t>
  </si>
  <si>
    <t>25 DE AGOSTO DEL 2021</t>
  </si>
  <si>
    <t xml:space="preserve">COORDINADORA DE COMEDOR </t>
  </si>
  <si>
    <t>JHONATAN CARVAJAL ANTIGUA</t>
  </si>
  <si>
    <t>VLADIMIR RICHARD TEJEDA VILLAVICENCIO</t>
  </si>
  <si>
    <t xml:space="preserve"> 05 DE OCTUBRE DEL 2021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</si>
  <si>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</si>
  <si>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</si>
  <si>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</si>
  <si>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</si>
  <si>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</si>
  <si>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</si>
  <si>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</si>
  <si>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</si>
  <si>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</si>
  <si>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</si>
  <si>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</si>
  <si>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</si>
  <si>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</si>
  <si>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</si>
  <si>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</si>
  <si>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</si>
  <si>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</si>
  <si>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</si>
  <si>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</si>
  <si>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</si>
  <si>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</si>
  <si>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</si>
  <si>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</si>
  <si>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</si>
  <si>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 DE PODER JUDICIAL, CÁMARA DE DIPUTADOS Y SENADO DE LA REPÚBLICA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</si>
  <si>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</si>
  <si>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</si>
  <si>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</si>
  <si>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</si>
  <si>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FRANCISCO GERARDO ABREU PINEDA  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</si>
  <si>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</si>
  <si>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</si>
  <si>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</si>
  <si>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</si>
  <si>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</si>
  <si>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</si>
  <si>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</si>
  <si>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</si>
  <si>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</si>
  <si>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</si>
  <si>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>ESTHER MIGUELINA TORRES BERNAL</t>
  </si>
  <si>
    <t>MILDRED STERLING SANTANA</t>
  </si>
  <si>
    <t xml:space="preserve">FRANCIS ERNESTO JUSTO HORTON </t>
  </si>
  <si>
    <t xml:space="preserve">LAURA RHINA TERRERO MOQUETE </t>
  </si>
  <si>
    <t>ENCARGADA DE SECCIÓN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</si>
  <si>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</si>
  <si>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</si>
  <si>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</si>
  <si>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</si>
  <si>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>ENCARGADO  PRESIDENCIA DE LA REPÚBLICA Y MINISTERIO DE RELACIONES EXTERIORES</t>
  </si>
  <si>
    <t>ENCARGADO DEPARTAMENTO ADMINISTRATIVO Y FINANCIERO</t>
  </si>
  <si>
    <t>22 DE AGOSTO DEL 2021</t>
  </si>
  <si>
    <t xml:space="preserve"> 01 DE DICIEMBRE DEL 2021</t>
  </si>
  <si>
    <t xml:space="preserve"> 09 DE DICIEMBRE DEL 2021</t>
  </si>
  <si>
    <t xml:space="preserve">WASCAR RHADAMES VENTURA GUEVARA </t>
  </si>
  <si>
    <t>YOSENIA ALTAGRACIA TAVERAS</t>
  </si>
  <si>
    <t>JUAN DIEGO DE LEÓN MERCEDES</t>
  </si>
  <si>
    <t>REALIZADOR AUDIOVISUAL</t>
  </si>
  <si>
    <t>FIJO</t>
  </si>
  <si>
    <t>LUIS MIGUEL HERRERA LAUREANO</t>
  </si>
  <si>
    <t xml:space="preserve">MENSAJERO EXTERNO </t>
  </si>
  <si>
    <t xml:space="preserve">YOHANNY ESTRELLA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</si>
  <si>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</si>
  <si>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</si>
  <si>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</si>
  <si>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</si>
  <si>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24 DE FEBRERO DEL 2022</t>
  </si>
  <si>
    <t>01 DE FEBRERO DEL 2022</t>
  </si>
  <si>
    <t xml:space="preserve"> 01 DE ENERO DEL 2022</t>
  </si>
  <si>
    <t>25 DE FEBRERO DEL 2022</t>
  </si>
  <si>
    <t>17 DE FEBRERO DEL 2022</t>
  </si>
  <si>
    <t>10 DE FEBRERO DEL 2022</t>
  </si>
  <si>
    <t>22 DE FEBRERO DEL 2022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</si>
  <si>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</si>
  <si>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</si>
  <si>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</si>
  <si>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</si>
  <si>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</si>
  <si>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</si>
  <si>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</si>
  <si>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</si>
  <si>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</si>
  <si>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</si>
  <si>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ANALISTA DE ANÁLISIS Y ESTUDIOS ECONÓMICOS I</t>
  </si>
  <si>
    <t>ANALISTA DE GESTIÓN FINANCIERA Y EJECUCIÓN PRESUPUESTARIA II</t>
  </si>
  <si>
    <t>BÉRGICA CORNELIO MENDOZA</t>
  </si>
  <si>
    <t>SHAMIR HASSAN BILLILO</t>
  </si>
  <si>
    <t>VICTOR MANUEL MANZANILLO HEREDIA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</si>
  <si>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</si>
  <si>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</si>
  <si>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</si>
  <si>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</si>
  <si>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</si>
  <si>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</si>
  <si>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</si>
  <si>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</si>
  <si>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STHEFANY YARIELA MADERA NOVA</t>
  </si>
  <si>
    <t>ENCARGADA SECCIÓN DE MANTENIMIENTO</t>
  </si>
  <si>
    <t>ANALISTA COMPRAS Y CONTRATACIONES</t>
  </si>
  <si>
    <t>SECCIÓN DE CONTABILIDAD Y ACTIVOS FIJOS</t>
  </si>
  <si>
    <t>DIVISIÓN ADMINISTRATIVA</t>
  </si>
  <si>
    <t>02 DE AGOSTO DEL 2021</t>
  </si>
  <si>
    <t>02 DE FEBRERO DEL 2022</t>
  </si>
  <si>
    <t>26 DE ENERO DEL 2022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</si>
  <si>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</si>
  <si>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</si>
  <si>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</si>
  <si>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</si>
  <si>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</si>
  <si>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>ENCARGADA SECCIÓN DE DOCUMENTACIÓN</t>
  </si>
  <si>
    <t xml:space="preserve">SUBDIRECTOR GENERAL </t>
  </si>
  <si>
    <t>MARGARET YOVEIRI GARCÍA TAVERAZ</t>
  </si>
  <si>
    <t xml:space="preserve">SOCORRO HERNÁNDEZ VALDEZ </t>
  </si>
  <si>
    <t xml:space="preserve">SONIA ORTIZ REYES </t>
  </si>
  <si>
    <t xml:space="preserve">MARIANELA MONTILLA </t>
  </si>
  <si>
    <t>IVAN JOSÉ RAMIREZ VARGAS</t>
  </si>
  <si>
    <t xml:space="preserve">REYNA IRIS POLANCO CAPELLÁN </t>
  </si>
  <si>
    <t>ENCARGADA DE DIVISIÓN DE MINISTERIOS DE EDUCACIÓN Y EDUCACIÓN SUPERIOR, CIENCIA Y TECNOLOGÍA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</si>
  <si>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</si>
  <si>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</si>
  <si>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</si>
  <si>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</si>
  <si>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</si>
  <si>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</si>
  <si>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</si>
  <si>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</si>
  <si>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</si>
  <si>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</si>
  <si>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</si>
  <si>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</si>
  <si>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</si>
  <si>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</si>
  <si>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</si>
  <si>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LAURA LÓPEZ LARA DE VENTURA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</si>
  <si>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</si>
  <si>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</si>
  <si>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</si>
  <si>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</si>
  <si>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</si>
  <si>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>YANELLI SANTANA GATÓN</t>
  </si>
  <si>
    <t xml:space="preserve">PATRIA SENCIÓN SANTANA </t>
  </si>
  <si>
    <t xml:space="preserve">ENCARGADA DE DIVISIÓN PRESUPUESTOS EMPRESAS PÚBLICAS NO FINANCIERAS </t>
  </si>
  <si>
    <t xml:space="preserve">EUSEBIA PÉREZ AGRAMONTE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</si>
  <si>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</si>
  <si>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</si>
  <si>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</si>
  <si>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</si>
  <si>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</si>
  <si>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</si>
  <si>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</si>
  <si>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HECTOR JOSÉ MANCEBO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</si>
  <si>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</si>
  <si>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</si>
  <si>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</si>
  <si>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</si>
  <si>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</si>
  <si>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</si>
  <si>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</si>
  <si>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</si>
  <si>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</si>
  <si>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</si>
  <si>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</si>
  <si>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</si>
  <si>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KAREN MARGARITA GONZÁLEZ RODRÍGUEZ</t>
  </si>
  <si>
    <t>ANALISTA DE ANÁLISIS DE ESTUDIOS ECONÓMICOS II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</si>
  <si>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</si>
  <si>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</si>
  <si>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</si>
  <si>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</si>
  <si>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NEKY BEATRIZ FRÍAS GUTIÉRREZ </t>
  </si>
  <si>
    <t>PAMELA MARÍA ABREU MATOS</t>
  </si>
  <si>
    <t xml:space="preserve">ANALISTA DEPARTAMENTO DE NORMAS Y METODOLOGÍAS </t>
  </si>
  <si>
    <t xml:space="preserve">BENNY GALÁN RODRÍGUEZ </t>
  </si>
  <si>
    <t xml:space="preserve">ANALISTA DE NORMAS Y METODOLOGÍAS PRESUPUESTARIAS </t>
  </si>
  <si>
    <t>SAMANDA MARIELY VELÁSQUEZ DÍAZ</t>
  </si>
  <si>
    <t xml:space="preserve">ENCARGADO DEPARTAMENTO DE EVALUACIÓN DEL DESEMPEÑO PRESUPUESTARIO </t>
  </si>
  <si>
    <t>ANALISTA DE EVALUACIÓN DEL DESEMPEÑO DE GESTIÓN PRESUPUESTARIA I</t>
  </si>
  <si>
    <t>BETHANIA DEL CARMEN FERNÁNDEZ PICHARDO</t>
  </si>
  <si>
    <t xml:space="preserve">GRACIELA MARÍA BURGOS PIMENTEL 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</si>
  <si>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</si>
  <si>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</si>
  <si>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</si>
  <si>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</si>
  <si>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</si>
  <si>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</si>
  <si>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</si>
  <si>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</si>
  <si>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</si>
  <si>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</si>
  <si>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</si>
  <si>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</si>
  <si>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</si>
  <si>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</si>
  <si>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</si>
  <si>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ANDRÉS CABRAL ROSA</t>
  </si>
  <si>
    <t xml:space="preserve">ANALISTA DE CLASIFICACIÓN VALORACIÓN Y REMUNERACIÓN DE CARGOS </t>
  </si>
  <si>
    <t xml:space="preserve">MARÍA VENTURA BONILLA </t>
  </si>
  <si>
    <t>AUXILIAR DE ENFERMERÍA</t>
  </si>
  <si>
    <t>BIENVENIDO DÍAZ COLLADO</t>
  </si>
  <si>
    <t xml:space="preserve">JUAN JOSÉ SÁNCHEZ </t>
  </si>
  <si>
    <t xml:space="preserve">TÉCNICO DE COMUNICACIÓN </t>
  </si>
  <si>
    <t>LUISA MANUELA VÁSQUEZ GONZÁLEZ DE MELLA</t>
  </si>
  <si>
    <t>DEPARTAMENTO TECNOLOGÍA DE LA INFORMACIÓN Y COMUNICACIÓN</t>
  </si>
  <si>
    <t>DIVISIÓN DESARROLLO E IMPLEMENTACIÓN DE SISTEMAS</t>
  </si>
  <si>
    <t xml:space="preserve">ENCARGADO DE DIVISIÓN DE DESARROLLO E IMPLEMENTACIÓN DE SISTEMAS 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</si>
  <si>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</si>
  <si>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</si>
  <si>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</si>
  <si>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</si>
  <si>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GLORIA MAGLLORY TERRERO HERNÁNDEZ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</si>
  <si>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</si>
  <si>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</si>
  <si>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</si>
  <si>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</si>
  <si>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</si>
  <si>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</si>
  <si>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</si>
  <si>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</si>
  <si>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</si>
  <si>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MARÍA LEE SOTO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</si>
  <si>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</si>
  <si>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</si>
  <si>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</si>
  <si>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</si>
  <si>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</si>
  <si>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</si>
  <si>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</si>
  <si>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</si>
  <si>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</si>
  <si>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</si>
  <si>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</si>
  <si>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</si>
  <si>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</si>
  <si>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</si>
  <si>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</si>
  <si>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</si>
  <si>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MARTA FELICIA DÍAZ CASTILLO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</si>
  <si>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</si>
  <si>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</si>
  <si>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</si>
  <si>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</si>
  <si>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</si>
  <si>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</si>
  <si>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 xml:space="preserve">JOSÉ JUNIOR ABREU TAVERAS 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</si>
  <si>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</si>
  <si>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</si>
  <si>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</si>
  <si>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</si>
  <si>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</si>
  <si>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</si>
  <si>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</si>
  <si>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</si>
  <si>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</si>
  <si>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</si>
  <si>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>EDIGEN MANUEL FLORIÁN FLORIÁN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</si>
  <si>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</si>
  <si>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</si>
  <si>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</si>
  <si>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</si>
  <si>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</si>
  <si>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</si>
  <si>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</si>
  <si>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</si>
  <si>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ENCARGADA DE REGISTRO, CONTROL Y NÓMINA </t>
  </si>
  <si>
    <t>ENCARGADA DE REGISTRO, CONTROL Y NÓMINA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</si>
  <si>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</si>
  <si>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</si>
  <si>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</si>
  <si>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</si>
  <si>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</si>
  <si>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</si>
  <si>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</si>
  <si>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</si>
  <si>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</si>
  <si>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ARIS MARCENELLYS BALBUENA GARCÍA </t>
  </si>
  <si>
    <t xml:space="preserve">MARÍA DOLORES MARIÑAS MIGUEZ </t>
  </si>
  <si>
    <t xml:space="preserve"> JUAN ELÍAS PORTALATÍN GARCÍA  </t>
  </si>
  <si>
    <t>ANALISTA ECONÓMICO</t>
  </si>
  <si>
    <t xml:space="preserve"> MARIÁNGEL MONERÓ SAMUEL </t>
  </si>
  <si>
    <t xml:space="preserve">MELVIN MIGUEL RODRÍGUEZ JIMÉNEZ </t>
  </si>
  <si>
    <t xml:space="preserve"> ODILL SANTANA NIVAR </t>
  </si>
  <si>
    <t xml:space="preserve"> LUIS ANTONIO RODRÍGUEZ GUTIÉRREZ </t>
  </si>
  <si>
    <t xml:space="preserve">DEPARTAMENTO NORMAS Y METODOLOGÍAS </t>
  </si>
  <si>
    <t xml:space="preserve">JENNYFER LÓPEZ BATISTA  </t>
  </si>
  <si>
    <t xml:space="preserve">GISELLE LISELOTTE BERAS VÁSQUEZ </t>
  </si>
  <si>
    <t>JASSEL ALEXANDRA MATEO RODRÍGUEZ</t>
  </si>
  <si>
    <t xml:space="preserve"> ALBA DOMINICANA REYES REYES </t>
  </si>
  <si>
    <t xml:space="preserve"> SASHA ESTEFANY SOTO SÁNCHEZ </t>
  </si>
  <si>
    <t xml:space="preserve"> DAURIS OSCAR FAMILIA HERNÁNDEZ </t>
  </si>
  <si>
    <t xml:space="preserve">DIEGO FERNÁNDEZ TEZANOS </t>
  </si>
  <si>
    <t xml:space="preserve">DIVISIÓN FORMULACIÓN, MONITOREO Y EVALUACIÓN DE PLANES, PROGRAMAS Y PROYECTOS </t>
  </si>
  <si>
    <t>FRANCISCO ANTONIO MENDEZ VELÁZQUEZ</t>
  </si>
  <si>
    <t xml:space="preserve">JULIO CESAR GÓMEZ GARCÍA </t>
  </si>
  <si>
    <t xml:space="preserve">JORGE DAVID CANAÁN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</si>
  <si>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</si>
  <si>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</si>
  <si>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</si>
  <si>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</si>
  <si>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</si>
  <si>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</si>
  <si>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</si>
  <si>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</si>
  <si>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</si>
  <si>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</si>
  <si>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</si>
  <si>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</si>
  <si>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</si>
  <si>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COORDINADOR DE TECNOLOGÍAS DE LA INFORMACIÓN Y COMUNICACIÓN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</si>
  <si>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</si>
  <si>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</si>
  <si>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</si>
  <si>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</si>
  <si>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JOHANNY RAFAEL RODRÍGUEZ RODRÍGUEZ </t>
  </si>
  <si>
    <t xml:space="preserve"> LUIS MIGUEL SANTO CONTRERAS </t>
  </si>
  <si>
    <t>ENCARGADO DIVISIÓN DE COMPRAS Y CONTRATACIONES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</si>
  <si>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</si>
  <si>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</si>
  <si>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</si>
  <si>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</si>
  <si>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</si>
  <si>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</si>
  <si>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</si>
  <si>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>ALINA RODRÍGUEZ CORDERO</t>
  </si>
  <si>
    <t xml:space="preserve">TÉCNICO ADMINISTRATIVO </t>
  </si>
  <si>
    <t xml:space="preserve">ENC. SECCIÓN ALMACÉN Y SUMINISTRO </t>
  </si>
  <si>
    <t>NICOLÁS ZABALA SANTIAGO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</si>
  <si>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</si>
  <si>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</si>
  <si>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</si>
  <si>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</si>
  <si>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</si>
  <si>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</si>
  <si>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</si>
  <si>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 01 DE MARZO DEL 2022</t>
  </si>
  <si>
    <t xml:space="preserve"> 09 DE MARZO DEL 2022</t>
  </si>
  <si>
    <t xml:space="preserve"> 03 DE MARZO DEL 2022</t>
  </si>
  <si>
    <t>18 DE AGOSTO DEL 2021</t>
  </si>
  <si>
    <t>18 DE FEBRERO DEL 2022</t>
  </si>
  <si>
    <t xml:space="preserve">DIRECCIÓN GENERAL </t>
  </si>
  <si>
    <t xml:space="preserve">SUBDIRECTOR </t>
  </si>
  <si>
    <t>DIR. PRES. EMPRESAS PÚBLICAS Y AYUNTAMIENTOS</t>
  </si>
  <si>
    <t xml:space="preserve">NATIVIDAD SÁNCHEZ </t>
  </si>
  <si>
    <t xml:space="preserve">SUBDIRECTOR INSTITUCIONES DESCENTRALIZADAS </t>
  </si>
  <si>
    <t>TELMA LUISA DÍAZ MORETA</t>
  </si>
  <si>
    <t>JESÚS AQUILES RIVERA</t>
  </si>
  <si>
    <t xml:space="preserve">DIV. REGIÓN CENTRAL Y NORCENTRAL </t>
  </si>
  <si>
    <t xml:space="preserve">ANGELICA ALTAGRACIA RAMIREZ DÍAZ </t>
  </si>
  <si>
    <t xml:space="preserve">DEP. INVERSIÓN PUBLICA E INSTITUCIONES SIN FINES DE LUCRO </t>
  </si>
  <si>
    <t xml:space="preserve">TÉCNICO CENTRAL DE PRESUPUESTO </t>
  </si>
  <si>
    <t xml:space="preserve">ESTANISLAO MERCEDES RODRÍGUEZ </t>
  </si>
  <si>
    <t xml:space="preserve">TÉCNICO DE COMPRAS </t>
  </si>
  <si>
    <t xml:space="preserve">DIVISIÓN DE SERVICIOS GENERALES </t>
  </si>
  <si>
    <t xml:space="preserve">ANA MARÍA LORENZO SILIE </t>
  </si>
  <si>
    <t xml:space="preserve">UNIDAD DE ANÁLISIS DE SERVICIOS PERSONALES </t>
  </si>
  <si>
    <t xml:space="preserve">BIBLIOTECA Y DOCUMENTACIÓN </t>
  </si>
  <si>
    <t xml:space="preserve">DEPARTAMENTO DE PRESUPUESTOS DE EMPRESAS PUBLICAS  </t>
  </si>
  <si>
    <t>Nombres y Apellidos</t>
  </si>
  <si>
    <t>ESPECIALISTA DE ESTUDIOS ECONÓMICOS Y SEGUIMIENTO FINANCIERO</t>
  </si>
  <si>
    <t>COORDINADOR DE MESA DE AYUDA</t>
  </si>
  <si>
    <t>TÉCNICO DE RED Y TELECOMUNICACIONES</t>
  </si>
  <si>
    <t>M</t>
  </si>
  <si>
    <t>F</t>
  </si>
  <si>
    <t>Género</t>
  </si>
  <si>
    <t>JOSÉ ROBERTO MORETA DE LEÓN</t>
  </si>
  <si>
    <t xml:space="preserve">TECNICO ADMINISTRATIVO </t>
  </si>
  <si>
    <t xml:space="preserve">COORDINADORA SECTORIAL DE PRESUPUESTO </t>
  </si>
  <si>
    <t xml:space="preserve">TÉCNICO DE REGISTRO Y CONTROL 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</si>
  <si>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</si>
  <si>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</si>
  <si>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</si>
  <si>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</si>
  <si>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</si>
  <si>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</si>
  <si>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</si>
  <si>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</si>
  <si>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</si>
  <si>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</si>
  <si>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</si>
  <si>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</si>
  <si>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</si>
  <si>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</si>
  <si>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</si>
  <si>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</si>
  <si>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</si>
  <si>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</si>
  <si>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 xml:space="preserve"> 05 DE ABRIL DEL 2022</t>
  </si>
  <si>
    <t xml:space="preserve"> 01 DE OCTUBRE DEL 2021</t>
  </si>
  <si>
    <t xml:space="preserve"> 01 DE ABRIL DEL 2022</t>
  </si>
  <si>
    <t>Funcion</t>
  </si>
  <si>
    <t>DE LIBRE NOMBRAMIENTO Y REMOCIÓN</t>
  </si>
  <si>
    <t>15 DE SEPTIEMBRE DEL 2021</t>
  </si>
  <si>
    <t>15 DE MARZO DEL 2022</t>
  </si>
  <si>
    <t>NELSON OREIBI MARTÍNEZ SOLER</t>
  </si>
  <si>
    <t xml:space="preserve">HÉCTOR ANTONIO OVALLES ALONZO </t>
  </si>
  <si>
    <t>JERSON VIRGILIO BATISTA RAMÍREZ</t>
  </si>
  <si>
    <t xml:space="preserve">SECCIÓN DE TRANSPORTACIÓN </t>
  </si>
  <si>
    <t>DIVISIÓN DE COMPRAS Y CONTRATACIONES</t>
  </si>
  <si>
    <t>SECCIÓN DE ALMACÉN Y SUMINISTRO</t>
  </si>
  <si>
    <t xml:space="preserve">ENCARGADA DE DEPARTAMENTO  </t>
  </si>
  <si>
    <t xml:space="preserve">ENCARGADO </t>
  </si>
  <si>
    <t xml:space="preserve">DIVISIÓN DE CALIDAD EN LA GESTION </t>
  </si>
  <si>
    <t>JANDERY VERALBA GUILLOT CASTILLO</t>
  </si>
  <si>
    <t>ASISTENTE ADMINISTRATIVO I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</si>
  <si>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</si>
  <si>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</si>
  <si>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</si>
  <si>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</si>
  <si>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</si>
  <si>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</si>
  <si>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</si>
  <si>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</si>
  <si>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 xml:space="preserve"> 01 DE NOVIEMBRE DEL 2021</t>
  </si>
  <si>
    <t xml:space="preserve"> 01 DE MAYO DEL 2022</t>
  </si>
  <si>
    <t>12 DE NOVIEMBRE DEL 2021</t>
  </si>
  <si>
    <t>12 DE MAYO DEL 2022</t>
  </si>
  <si>
    <t>18 DE OCTUBRE DEL 2021</t>
  </si>
  <si>
    <t>18 DE ABRIL DEL 2022</t>
  </si>
  <si>
    <t>ENCARGADA DIVISIÓN DE MINISTERIOS DE HACIENDA, ADMINISTRACIÓN PÚBLICA, ECONOMÍA, PLANIFICACIÓN Y DESARROLLO</t>
  </si>
  <si>
    <t>ENCARGADA DIVISIÓN DE MINISTERIOS DE OBRAS PÚBLICAS Y VIVIENDA</t>
  </si>
  <si>
    <t>YUDERKIS SANTA MEDINA REYES</t>
  </si>
  <si>
    <t>YEURY RAMON ORTIZ PEÑA</t>
  </si>
  <si>
    <t xml:space="preserve"> 01 DE JUNIO DEL 2022</t>
  </si>
  <si>
    <t xml:space="preserve">FEDERICO JONAS REYES VARGAS </t>
  </si>
  <si>
    <t xml:space="preserve">MARIA VICTORIA ORTIZ SANCHEZ </t>
  </si>
  <si>
    <t>ENCARGADA DEPARTAMENTO DE SERVICIOS SOCIALES</t>
  </si>
  <si>
    <t>ENCARGADA  DIVISIÓN DE MINISTERIOS DE EDUCACIÓN Y EDUCACIÓN SUPERIOR, CIENCIA Y TECNOLOGÍA</t>
  </si>
  <si>
    <t>DEPARTAMENTO DE SERVICIOS ECONÓMICOS</t>
  </si>
  <si>
    <t xml:space="preserve">DIRECTORA DIRECCIÓN DE CALIDAD Y EVALUACIÓN DE LA GESTIÓN PRESUPUESTARIA </t>
  </si>
  <si>
    <t>RESPONSABLE DE OFICINA DE LIBRE ACCESO A LA INFORMACIÓN</t>
  </si>
  <si>
    <t xml:space="preserve">ENCARGADA DIVISION REGISTRO, CONTROL Y NÓMINA </t>
  </si>
  <si>
    <t>Correspondiente al mes de Enero del año 2022</t>
  </si>
  <si>
    <t>DEPARTAMENTO DE COMUNICACIONES</t>
  </si>
  <si>
    <t>ENCARGADA DEPARTAMENTO DE COMUNICACIONES</t>
  </si>
  <si>
    <t xml:space="preserve">ESPECIALISTA DE PROYECTOS ESPECIALES 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</si>
  <si>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</si>
  <si>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</si>
  <si>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</si>
  <si>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</si>
  <si>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 xml:space="preserve">JUAN ANTONIO GUZMÁN MEJÍA </t>
  </si>
  <si>
    <t>MANUEL EMILIO LINARES GUERRERO</t>
  </si>
  <si>
    <t>CLARA EMILIA JIMÉNEZ GODFREY</t>
  </si>
  <si>
    <t xml:space="preserve"> DEPARTAMENTO DE RECURSOS HUMANOS </t>
  </si>
  <si>
    <t>JONATHAN PEREZ GONZÁLEZ</t>
  </si>
  <si>
    <t>ALEXANDER CASTILLO ASENCIO</t>
  </si>
  <si>
    <t>CHOFER I</t>
  </si>
  <si>
    <t>ADRIÁN DE FRIAS CARMONA</t>
  </si>
  <si>
    <t>ELIZABETH NICOLE TORRES DE LEÓN</t>
  </si>
  <si>
    <t>DOMINGO CUEVAS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</si>
  <si>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</si>
  <si>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</si>
  <si>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</si>
  <si>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</si>
  <si>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</si>
  <si>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</si>
  <si>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 xml:space="preserve">DEPARTAMENTO NORMAS Y METODOLOGIAS </t>
  </si>
  <si>
    <t>ANA MIGUELINA ALTAGRACIA TERRERO DE LEON</t>
  </si>
  <si>
    <t xml:space="preserve">ENCARGADA DEPARTAMENTO NORMAS Y METODOLOGIAS </t>
  </si>
  <si>
    <t xml:space="preserve"> ENCARGADO DEPARTAMENTO EVALUACIÓN DEL DESEMPEÑO PRESUPUESTARIO</t>
  </si>
  <si>
    <t>26 DE JULIO DEL 2022</t>
  </si>
  <si>
    <t>01 DE ENERO DEL 2022</t>
  </si>
  <si>
    <t>01 DE JULIO DEL 2022</t>
  </si>
  <si>
    <t xml:space="preserve"> 09 DE JUNIO DEL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</si>
</sst>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000\-0000000\-0"/>
  </numFmts>
  <fonts count="2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1"/>
      <name val="Calibri"/>
      <family val="2"/>
    </font>
    <font>
      <sz val="10"/>
      <name val="Century Gothic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64" fontId="4" fillId="0" borderId="0" applyFont="0" applyFill="0" applyBorder="0" applyAlignment="0" applyProtection="0"/>
    <xf numFmtId="0" fontId="3" fillId="0" borderId="0"/>
    <xf numFmtId="164" fontId="4" fillId="0" borderId="0" applyFont="0" applyFill="0" applyBorder="0" applyAlignment="0" applyProtection="0"/>
  </cellStyleXfs>
  <cellXfs count="293">
    <xf numFmtId="0" fontId="0" fillId="0" borderId="0" xfId="0"/>
    <xf numFmtId="0" fontId="5" fillId="2" borderId="0" xfId="0" applyFont="1" applyFill="1" applyBorder="1"/>
    <xf numFmtId="164" fontId="5" fillId="2" borderId="0" xfId="1" applyFont="1" applyFill="1" applyBorder="1"/>
    <xf numFmtId="0" fontId="8" fillId="2" borderId="0" xfId="0" applyFont="1" applyFill="1" applyBorder="1"/>
    <xf numFmtId="0" fontId="5" fillId="2" borderId="0" xfId="0" applyFont="1" applyFill="1" applyBorder="1" applyAlignment="1">
      <alignment horizontal="center"/>
    </xf>
    <xf numFmtId="164" fontId="5" fillId="2" borderId="1" xfId="1" applyFont="1" applyFill="1" applyBorder="1"/>
    <xf numFmtId="164" fontId="8" fillId="2" borderId="0" xfId="1" applyFont="1" applyFill="1" applyBorder="1"/>
    <xf numFmtId="164" fontId="5" fillId="2" borderId="0" xfId="0" applyNumberFormat="1" applyFont="1" applyFill="1" applyBorder="1"/>
    <xf numFmtId="164" fontId="5" fillId="2" borderId="2" xfId="1" applyFont="1" applyFill="1" applyBorder="1"/>
    <xf numFmtId="164" fontId="5" fillId="2" borderId="2" xfId="0" applyNumberFormat="1" applyFont="1" applyFill="1" applyBorder="1"/>
    <xf numFmtId="43" fontId="5" fillId="2" borderId="1" xfId="0" applyNumberFormat="1" applyFont="1" applyFill="1" applyBorder="1"/>
    <xf numFmtId="43" fontId="5" fillId="2" borderId="0" xfId="0" applyNumberFormat="1" applyFont="1" applyFill="1" applyBorder="1"/>
    <xf numFmtId="0" fontId="5" fillId="2" borderId="2" xfId="0" applyFont="1" applyFill="1" applyBorder="1" applyAlignment="1">
      <alignment horizontal="center"/>
    </xf>
    <xf numFmtId="0" fontId="9" fillId="3" borderId="8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 wrapText="1"/>
    </xf>
    <xf numFmtId="164" fontId="8" fillId="3" borderId="6" xfId="0" applyNumberFormat="1" applyFont="1" applyFill="1" applyBorder="1"/>
    <xf numFmtId="0" fontId="6" fillId="2" borderId="0" xfId="0" applyFont="1" applyFill="1" applyBorder="1" applyAlignment="1"/>
    <xf numFmtId="164" fontId="8" fillId="4" borderId="1" xfId="1" applyFont="1" applyFill="1" applyBorder="1"/>
    <xf numFmtId="0" fontId="6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164" fontId="12" fillId="2" borderId="0" xfId="1" applyFont="1" applyFill="1" applyBorder="1"/>
    <xf numFmtId="0" fontId="12" fillId="2" borderId="0" xfId="0" applyFont="1" applyFill="1" applyBorder="1"/>
    <xf numFmtId="0" fontId="13" fillId="0" borderId="0" xfId="0" applyFont="1" applyAlignment="1">
      <alignment horizontal="right"/>
    </xf>
    <xf numFmtId="0" fontId="14" fillId="0" borderId="13" xfId="0" applyFont="1" applyBorder="1"/>
    <xf numFmtId="0" fontId="14" fillId="0" borderId="0" xfId="0" applyFont="1"/>
    <xf numFmtId="0" fontId="13" fillId="0" borderId="0" xfId="0" applyFont="1"/>
    <xf numFmtId="0" fontId="0" fillId="0" borderId="0" xfId="0" applyAlignment="1">
      <alignment horizontal="left"/>
    </xf>
    <xf numFmtId="0" fontId="5" fillId="2" borderId="0" xfId="0" applyFont="1" applyFill="1" applyBorder="1" applyAlignment="1">
      <alignment horizontal="left"/>
    </xf>
    <xf numFmtId="0" fontId="5" fillId="2" borderId="2" xfId="0" applyFont="1" applyFill="1" applyBorder="1" applyAlignment="1">
      <alignment horizontal="left"/>
    </xf>
    <xf numFmtId="165" fontId="10" fillId="2" borderId="0" xfId="0" applyNumberFormat="1" applyFont="1" applyFill="1" applyBorder="1" applyAlignment="1">
      <alignment horizontal="left" wrapText="1"/>
    </xf>
    <xf numFmtId="164" fontId="5" fillId="2" borderId="0" xfId="1" applyFont="1" applyFill="1" applyBorder="1" applyAlignment="1">
      <alignment horizontal="left"/>
    </xf>
    <xf numFmtId="164" fontId="8" fillId="2" borderId="0" xfId="1" applyFont="1" applyFill="1" applyBorder="1" applyAlignment="1">
      <alignment horizontal="left"/>
    </xf>
    <xf numFmtId="0" fontId="12" fillId="2" borderId="0" xfId="0" applyFont="1" applyFill="1" applyBorder="1" applyAlignment="1">
      <alignment horizontal="left"/>
    </xf>
    <xf numFmtId="0" fontId="12" fillId="2" borderId="0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left"/>
    </xf>
    <xf numFmtId="0" fontId="15" fillId="0" borderId="0" xfId="0" applyFont="1"/>
    <xf numFmtId="0" fontId="17" fillId="2" borderId="0" xfId="0" applyFont="1" applyFill="1" applyBorder="1"/>
    <xf numFmtId="0" fontId="16" fillId="3" borderId="8" xfId="0" applyFont="1" applyFill="1" applyBorder="1" applyAlignment="1">
      <alignment horizontal="center" vertical="center"/>
    </xf>
    <xf numFmtId="0" fontId="16" fillId="3" borderId="9" xfId="0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/>
    </xf>
    <xf numFmtId="164" fontId="18" fillId="4" borderId="1" xfId="1" applyFont="1" applyFill="1" applyBorder="1"/>
    <xf numFmtId="164" fontId="17" fillId="2" borderId="0" xfId="0" applyNumberFormat="1" applyFont="1" applyFill="1" applyBorder="1"/>
    <xf numFmtId="164" fontId="17" fillId="2" borderId="0" xfId="1" applyFont="1" applyFill="1" applyBorder="1"/>
    <xf numFmtId="164" fontId="18" fillId="2" borderId="0" xfId="1" applyFont="1" applyFill="1" applyBorder="1"/>
    <xf numFmtId="164" fontId="17" fillId="2" borderId="0" xfId="1" applyFont="1" applyFill="1" applyBorder="1" applyAlignment="1">
      <alignment horizontal="center"/>
    </xf>
    <xf numFmtId="0" fontId="17" fillId="2" borderId="0" xfId="0" applyFont="1" applyFill="1" applyBorder="1" applyAlignment="1">
      <alignment horizontal="left"/>
    </xf>
    <xf numFmtId="165" fontId="14" fillId="2" borderId="0" xfId="0" applyNumberFormat="1" applyFont="1" applyFill="1" applyBorder="1" applyAlignment="1">
      <alignment horizontal="left" wrapText="1"/>
    </xf>
    <xf numFmtId="0" fontId="17" fillId="2" borderId="0" xfId="0" applyFont="1" applyFill="1" applyBorder="1" applyAlignment="1">
      <alignment horizontal="center"/>
    </xf>
    <xf numFmtId="0" fontId="18" fillId="2" borderId="0" xfId="0" applyFont="1" applyFill="1" applyBorder="1" applyAlignment="1">
      <alignment horizontal="left"/>
    </xf>
    <xf numFmtId="0" fontId="16" fillId="2" borderId="1" xfId="0" applyFont="1" applyFill="1" applyBorder="1" applyAlignment="1">
      <alignment horizontal="left"/>
    </xf>
    <xf numFmtId="164" fontId="17" fillId="2" borderId="0" xfId="1" applyFont="1" applyFill="1" applyBorder="1" applyAlignment="1">
      <alignment horizontal="left"/>
    </xf>
    <xf numFmtId="0" fontId="16" fillId="2" borderId="0" xfId="0" applyFont="1" applyFill="1" applyBorder="1" applyAlignment="1">
      <alignment horizontal="left"/>
    </xf>
    <xf numFmtId="164" fontId="16" fillId="2" borderId="0" xfId="1" applyFont="1" applyFill="1" applyBorder="1" applyAlignment="1">
      <alignment horizontal="center"/>
    </xf>
    <xf numFmtId="0" fontId="18" fillId="2" borderId="0" xfId="0" applyFont="1" applyFill="1" applyBorder="1" applyAlignment="1">
      <alignment horizontal="center"/>
    </xf>
    <xf numFmtId="164" fontId="18" fillId="2" borderId="0" xfId="1" applyFont="1" applyFill="1" applyBorder="1" applyAlignment="1">
      <alignment horizontal="center"/>
    </xf>
    <xf numFmtId="165" fontId="13" fillId="2" borderId="0" xfId="0" applyNumberFormat="1" applyFont="1" applyFill="1" applyBorder="1" applyAlignment="1">
      <alignment horizontal="left" wrapText="1"/>
    </xf>
    <xf numFmtId="164" fontId="17" fillId="0" borderId="0" xfId="1" applyFont="1" applyFill="1" applyBorder="1"/>
    <xf numFmtId="164" fontId="17" fillId="0" borderId="0" xfId="1" applyFont="1" applyFill="1" applyBorder="1" applyAlignment="1">
      <alignment horizontal="center"/>
    </xf>
    <xf numFmtId="0" fontId="18" fillId="0" borderId="4" xfId="0" applyFont="1" applyFill="1" applyBorder="1" applyAlignment="1">
      <alignment horizontal="left"/>
    </xf>
    <xf numFmtId="0" fontId="18" fillId="0" borderId="3" xfId="0" applyFont="1" applyFill="1" applyBorder="1" applyAlignment="1">
      <alignment horizontal="left"/>
    </xf>
    <xf numFmtId="0" fontId="18" fillId="0" borderId="5" xfId="0" applyFont="1" applyFill="1" applyBorder="1" applyAlignment="1">
      <alignment horizontal="left"/>
    </xf>
    <xf numFmtId="164" fontId="18" fillId="3" borderId="6" xfId="0" applyNumberFormat="1" applyFont="1" applyFill="1" applyBorder="1"/>
    <xf numFmtId="164" fontId="5" fillId="2" borderId="2" xfId="1" applyFont="1" applyFill="1" applyBorder="1" applyAlignment="1">
      <alignment horizontal="left"/>
    </xf>
    <xf numFmtId="0" fontId="5" fillId="2" borderId="3" xfId="0" applyFont="1" applyFill="1" applyBorder="1" applyAlignment="1">
      <alignment horizontal="left"/>
    </xf>
    <xf numFmtId="164" fontId="5" fillId="0" borderId="1" xfId="1" applyFont="1" applyFill="1" applyBorder="1"/>
    <xf numFmtId="0" fontId="8" fillId="2" borderId="0" xfId="0" applyFont="1" applyFill="1" applyBorder="1" applyAlignment="1">
      <alignment horizontal="center" wrapText="1"/>
    </xf>
    <xf numFmtId="164" fontId="8" fillId="4" borderId="6" xfId="1" applyFont="1" applyFill="1" applyBorder="1"/>
    <xf numFmtId="164" fontId="0" fillId="0" borderId="0" xfId="0" applyNumberFormat="1"/>
    <xf numFmtId="164" fontId="5" fillId="0" borderId="0" xfId="0" applyNumberFormat="1" applyFont="1"/>
    <xf numFmtId="0" fontId="5" fillId="0" borderId="1" xfId="0" applyFont="1" applyFill="1" applyBorder="1" applyAlignment="1">
      <alignment horizontal="center"/>
    </xf>
    <xf numFmtId="164" fontId="5" fillId="0" borderId="1" xfId="0" applyNumberFormat="1" applyFont="1" applyFill="1" applyBorder="1"/>
    <xf numFmtId="164" fontId="5" fillId="0" borderId="0" xfId="1" applyFont="1" applyFill="1" applyBorder="1"/>
    <xf numFmtId="0" fontId="5" fillId="0" borderId="1" xfId="0" applyFont="1" applyFill="1" applyBorder="1" applyAlignment="1">
      <alignment horizontal="left"/>
    </xf>
    <xf numFmtId="164" fontId="7" fillId="0" borderId="1" xfId="1" applyFont="1" applyFill="1" applyBorder="1"/>
    <xf numFmtId="0" fontId="7" fillId="0" borderId="1" xfId="0" applyFont="1" applyFill="1" applyBorder="1"/>
    <xf numFmtId="0" fontId="7" fillId="0" borderId="1" xfId="0" applyFont="1" applyFill="1" applyBorder="1" applyAlignment="1">
      <alignment horizontal="center"/>
    </xf>
    <xf numFmtId="164" fontId="7" fillId="3" borderId="1" xfId="0" applyNumberFormat="1" applyFont="1" applyFill="1" applyBorder="1"/>
    <xf numFmtId="0" fontId="16" fillId="2" borderId="0" xfId="0" applyFont="1" applyFill="1" applyBorder="1" applyAlignment="1">
      <alignment horizontal="left" wrapText="1"/>
    </xf>
    <xf numFmtId="0" fontId="15" fillId="2" borderId="0" xfId="0" applyFont="1" applyFill="1" applyAlignment="1">
      <alignment horizontal="left"/>
    </xf>
    <xf numFmtId="164" fontId="15" fillId="0" borderId="0" xfId="0" applyNumberFormat="1" applyFont="1"/>
    <xf numFmtId="164" fontId="8" fillId="2" borderId="3" xfId="1" applyFont="1" applyFill="1" applyBorder="1"/>
    <xf numFmtId="164" fontId="8" fillId="2" borderId="5" xfId="1" applyFont="1" applyFill="1" applyBorder="1"/>
    <xf numFmtId="164" fontId="8" fillId="4" borderId="15" xfId="1" applyFont="1" applyFill="1" applyBorder="1"/>
    <xf numFmtId="164" fontId="11" fillId="0" borderId="1" xfId="1" applyFont="1" applyFill="1" applyBorder="1" applyAlignment="1">
      <alignment horizontal="center"/>
    </xf>
    <xf numFmtId="164" fontId="5" fillId="0" borderId="0" xfId="1" applyFont="1" applyFill="1" applyBorder="1" applyAlignment="1">
      <alignment horizontal="left"/>
    </xf>
    <xf numFmtId="164" fontId="8" fillId="0" borderId="0" xfId="1" applyFont="1" applyFill="1" applyBorder="1"/>
    <xf numFmtId="0" fontId="17" fillId="0" borderId="2" xfId="0" applyFont="1" applyFill="1" applyBorder="1" applyAlignment="1">
      <alignment horizontal="center"/>
    </xf>
    <xf numFmtId="0" fontId="17" fillId="0" borderId="2" xfId="0" applyFont="1" applyFill="1" applyBorder="1" applyAlignment="1">
      <alignment horizontal="left"/>
    </xf>
    <xf numFmtId="164" fontId="17" fillId="0" borderId="2" xfId="1" applyFont="1" applyFill="1" applyBorder="1"/>
    <xf numFmtId="164" fontId="17" fillId="0" borderId="2" xfId="0" applyNumberFormat="1" applyFont="1" applyFill="1" applyBorder="1"/>
    <xf numFmtId="164" fontId="17" fillId="0" borderId="0" xfId="0" applyNumberFormat="1" applyFont="1" applyFill="1" applyBorder="1"/>
    <xf numFmtId="0" fontId="17" fillId="0" borderId="0" xfId="0" applyFont="1" applyFill="1" applyBorder="1"/>
    <xf numFmtId="0" fontId="17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left"/>
    </xf>
    <xf numFmtId="164" fontId="17" fillId="0" borderId="1" xfId="1" applyFont="1" applyFill="1" applyBorder="1"/>
    <xf numFmtId="165" fontId="14" fillId="0" borderId="2" xfId="0" applyNumberFormat="1" applyFont="1" applyFill="1" applyBorder="1" applyAlignment="1">
      <alignment horizontal="left" wrapText="1"/>
    </xf>
    <xf numFmtId="164" fontId="17" fillId="0" borderId="1" xfId="0" applyNumberFormat="1" applyFont="1" applyFill="1" applyBorder="1"/>
    <xf numFmtId="165" fontId="14" fillId="0" borderId="1" xfId="0" applyNumberFormat="1" applyFont="1" applyFill="1" applyBorder="1" applyAlignment="1">
      <alignment horizontal="left" wrapText="1"/>
    </xf>
    <xf numFmtId="164" fontId="18" fillId="0" borderId="0" xfId="1" applyFont="1" applyFill="1" applyBorder="1"/>
    <xf numFmtId="0" fontId="15" fillId="0" borderId="0" xfId="0" applyFont="1" applyFill="1"/>
    <xf numFmtId="164" fontId="17" fillId="0" borderId="0" xfId="1" applyFont="1" applyFill="1" applyBorder="1" applyAlignment="1">
      <alignment horizontal="left"/>
    </xf>
    <xf numFmtId="0" fontId="17" fillId="0" borderId="1" xfId="0" applyFont="1" applyFill="1" applyBorder="1" applyAlignment="1">
      <alignment horizontal="left" wrapText="1"/>
    </xf>
    <xf numFmtId="0" fontId="19" fillId="0" borderId="1" xfId="0" applyFont="1" applyFill="1" applyBorder="1" applyAlignment="1">
      <alignment horizontal="left"/>
    </xf>
    <xf numFmtId="164" fontId="19" fillId="0" borderId="1" xfId="1" applyFont="1" applyFill="1" applyBorder="1" applyAlignment="1">
      <alignment horizontal="center"/>
    </xf>
    <xf numFmtId="165" fontId="14" fillId="0" borderId="1" xfId="0" applyNumberFormat="1" applyFont="1" applyFill="1" applyBorder="1" applyAlignment="1">
      <alignment wrapText="1"/>
    </xf>
    <xf numFmtId="0" fontId="18" fillId="0" borderId="0" xfId="0" applyFont="1" applyFill="1" applyBorder="1"/>
    <xf numFmtId="164" fontId="17" fillId="0" borderId="1" xfId="1" applyFont="1" applyFill="1" applyBorder="1" applyAlignment="1"/>
    <xf numFmtId="164" fontId="17" fillId="0" borderId="2" xfId="0" applyNumberFormat="1" applyFont="1" applyFill="1" applyBorder="1" applyAlignment="1"/>
    <xf numFmtId="164" fontId="17" fillId="0" borderId="2" xfId="1" applyFont="1" applyFill="1" applyBorder="1" applyAlignment="1"/>
    <xf numFmtId="164" fontId="17" fillId="0" borderId="0" xfId="1" applyFont="1" applyFill="1" applyBorder="1" applyAlignment="1"/>
    <xf numFmtId="164" fontId="18" fillId="0" borderId="0" xfId="1" applyFont="1" applyFill="1" applyBorder="1" applyAlignment="1">
      <alignment horizontal="left"/>
    </xf>
    <xf numFmtId="0" fontId="17" fillId="0" borderId="1" xfId="0" applyFont="1" applyFill="1" applyBorder="1"/>
    <xf numFmtId="0" fontId="12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left"/>
    </xf>
    <xf numFmtId="0" fontId="12" fillId="0" borderId="1" xfId="0" applyFont="1" applyFill="1" applyBorder="1" applyAlignment="1"/>
    <xf numFmtId="164" fontId="12" fillId="0" borderId="1" xfId="1" applyFont="1" applyFill="1" applyBorder="1"/>
    <xf numFmtId="164" fontId="12" fillId="0" borderId="1" xfId="0" applyNumberFormat="1" applyFont="1" applyFill="1" applyBorder="1"/>
    <xf numFmtId="164" fontId="12" fillId="0" borderId="0" xfId="1" applyFont="1" applyFill="1" applyBorder="1"/>
    <xf numFmtId="0" fontId="12" fillId="0" borderId="0" xfId="0" applyFont="1" applyFill="1" applyBorder="1"/>
    <xf numFmtId="165" fontId="2" fillId="0" borderId="1" xfId="0" applyNumberFormat="1" applyFont="1" applyFill="1" applyBorder="1" applyAlignment="1">
      <alignment horizontal="left" wrapText="1"/>
    </xf>
    <xf numFmtId="0" fontId="12" fillId="0" borderId="1" xfId="0" applyFont="1" applyFill="1" applyBorder="1"/>
    <xf numFmtId="164" fontId="7" fillId="0" borderId="0" xfId="1" applyFont="1" applyFill="1" applyBorder="1"/>
    <xf numFmtId="0" fontId="5" fillId="0" borderId="2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left" wrapText="1"/>
    </xf>
    <xf numFmtId="0" fontId="5" fillId="0" borderId="2" xfId="0" applyFont="1" applyFill="1" applyBorder="1" applyAlignment="1">
      <alignment horizontal="left"/>
    </xf>
    <xf numFmtId="164" fontId="5" fillId="0" borderId="2" xfId="0" applyNumberFormat="1" applyFont="1" applyFill="1" applyBorder="1"/>
    <xf numFmtId="164" fontId="5" fillId="0" borderId="2" xfId="1" applyFont="1" applyFill="1" applyBorder="1"/>
    <xf numFmtId="164" fontId="8" fillId="0" borderId="0" xfId="1" applyFont="1" applyFill="1" applyBorder="1" applyAlignment="1">
      <alignment horizontal="left"/>
    </xf>
    <xf numFmtId="0" fontId="5" fillId="0" borderId="14" xfId="0" applyFont="1" applyFill="1" applyBorder="1" applyAlignment="1">
      <alignment horizontal="center"/>
    </xf>
    <xf numFmtId="164" fontId="5" fillId="0" borderId="14" xfId="0" applyNumberFormat="1" applyFont="1" applyFill="1" applyBorder="1"/>
    <xf numFmtId="0" fontId="5" fillId="0" borderId="0" xfId="0" applyFont="1" applyFill="1" applyBorder="1"/>
    <xf numFmtId="0" fontId="5" fillId="0" borderId="1" xfId="0" applyFont="1" applyFill="1" applyBorder="1" applyAlignment="1">
      <alignment horizontal="left" wrapText="1"/>
    </xf>
    <xf numFmtId="43" fontId="5" fillId="0" borderId="2" xfId="0" applyNumberFormat="1" applyFont="1" applyFill="1" applyBorder="1"/>
    <xf numFmtId="164" fontId="5" fillId="0" borderId="7" xfId="1" applyFont="1" applyFill="1" applyBorder="1"/>
    <xf numFmtId="43" fontId="5" fillId="0" borderId="1" xfId="0" applyNumberFormat="1" applyFont="1" applyFill="1" applyBorder="1"/>
    <xf numFmtId="0" fontId="5" fillId="0" borderId="1" xfId="0" applyFont="1" applyFill="1" applyBorder="1" applyAlignment="1">
      <alignment horizontal="center" wrapText="1"/>
    </xf>
    <xf numFmtId="164" fontId="12" fillId="2" borderId="1" xfId="1" applyFont="1" applyFill="1" applyBorder="1"/>
    <xf numFmtId="164" fontId="17" fillId="2" borderId="2" xfId="1" applyFont="1" applyFill="1" applyBorder="1"/>
    <xf numFmtId="0" fontId="17" fillId="2" borderId="1" xfId="0" applyFont="1" applyFill="1" applyBorder="1" applyAlignment="1">
      <alignment horizontal="left"/>
    </xf>
    <xf numFmtId="165" fontId="14" fillId="2" borderId="1" xfId="0" applyNumberFormat="1" applyFont="1" applyFill="1" applyBorder="1" applyAlignment="1">
      <alignment horizontal="left" wrapText="1"/>
    </xf>
    <xf numFmtId="164" fontId="17" fillId="2" borderId="1" xfId="1" applyFont="1" applyFill="1" applyBorder="1"/>
    <xf numFmtId="164" fontId="17" fillId="2" borderId="2" xfId="0" applyNumberFormat="1" applyFont="1" applyFill="1" applyBorder="1"/>
    <xf numFmtId="164" fontId="17" fillId="2" borderId="1" xfId="0" applyNumberFormat="1" applyFont="1" applyFill="1" applyBorder="1"/>
    <xf numFmtId="0" fontId="17" fillId="2" borderId="2" xfId="0" applyFont="1" applyFill="1" applyBorder="1" applyAlignment="1">
      <alignment horizontal="left"/>
    </xf>
    <xf numFmtId="0" fontId="17" fillId="2" borderId="12" xfId="0" applyFont="1" applyFill="1" applyBorder="1" applyAlignment="1">
      <alignment horizontal="left"/>
    </xf>
    <xf numFmtId="164" fontId="5" fillId="2" borderId="1" xfId="0" applyNumberFormat="1" applyFont="1" applyFill="1" applyBorder="1"/>
    <xf numFmtId="0" fontId="5" fillId="2" borderId="2" xfId="0" applyFont="1" applyFill="1" applyBorder="1" applyAlignment="1">
      <alignment horizontal="left" wrapText="1"/>
    </xf>
    <xf numFmtId="0" fontId="5" fillId="2" borderId="14" xfId="0" applyFont="1" applyFill="1" applyBorder="1" applyAlignment="1">
      <alignment horizontal="left"/>
    </xf>
    <xf numFmtId="0" fontId="5" fillId="2" borderId="1" xfId="0" applyFont="1" applyFill="1" applyBorder="1" applyAlignment="1">
      <alignment wrapText="1"/>
    </xf>
    <xf numFmtId="0" fontId="5" fillId="2" borderId="1" xfId="0" applyFont="1" applyFill="1" applyBorder="1"/>
    <xf numFmtId="0" fontId="5" fillId="2" borderId="1" xfId="0" applyFont="1" applyFill="1" applyBorder="1" applyAlignment="1">
      <alignment horizontal="left" wrapText="1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left"/>
    </xf>
    <xf numFmtId="0" fontId="0" fillId="2" borderId="0" xfId="0" applyFill="1"/>
    <xf numFmtId="0" fontId="8" fillId="2" borderId="3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center"/>
    </xf>
    <xf numFmtId="165" fontId="14" fillId="2" borderId="2" xfId="0" applyNumberFormat="1" applyFont="1" applyFill="1" applyBorder="1" applyAlignment="1">
      <alignment horizontal="left" wrapText="1"/>
    </xf>
    <xf numFmtId="0" fontId="15" fillId="2" borderId="0" xfId="0" applyFont="1" applyFill="1"/>
    <xf numFmtId="164" fontId="17" fillId="2" borderId="7" xfId="1" applyFont="1" applyFill="1" applyBorder="1"/>
    <xf numFmtId="0" fontId="17" fillId="2" borderId="1" xfId="0" applyFont="1" applyFill="1" applyBorder="1" applyAlignment="1">
      <alignment horizontal="left" wrapText="1"/>
    </xf>
    <xf numFmtId="0" fontId="17" fillId="2" borderId="11" xfId="0" applyFont="1" applyFill="1" applyBorder="1" applyAlignment="1">
      <alignment horizontal="left"/>
    </xf>
    <xf numFmtId="0" fontId="17" fillId="2" borderId="1" xfId="0" applyFont="1" applyFill="1" applyBorder="1" applyAlignment="1"/>
    <xf numFmtId="164" fontId="17" fillId="2" borderId="1" xfId="1" applyFont="1" applyFill="1" applyBorder="1" applyAlignment="1"/>
    <xf numFmtId="0" fontId="5" fillId="0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wrapText="1"/>
    </xf>
    <xf numFmtId="0" fontId="5" fillId="0" borderId="0" xfId="0" applyFont="1" applyFill="1" applyBorder="1" applyAlignment="1">
      <alignment horizontal="left" wrapText="1"/>
    </xf>
    <xf numFmtId="43" fontId="5" fillId="0" borderId="0" xfId="0" applyNumberFormat="1" applyFont="1" applyFill="1" applyBorder="1"/>
    <xf numFmtId="164" fontId="5" fillId="0" borderId="0" xfId="0" applyNumberFormat="1" applyFont="1" applyFill="1" applyBorder="1"/>
    <xf numFmtId="164" fontId="8" fillId="2" borderId="20" xfId="1" applyFont="1" applyFill="1" applyBorder="1"/>
    <xf numFmtId="164" fontId="8" fillId="2" borderId="21" xfId="1" applyFont="1" applyFill="1" applyBorder="1"/>
    <xf numFmtId="164" fontId="5" fillId="2" borderId="1" xfId="1" applyFont="1" applyFill="1" applyBorder="1" applyAlignment="1">
      <alignment horizontal="left"/>
    </xf>
    <xf numFmtId="0" fontId="5" fillId="2" borderId="2" xfId="0" applyFont="1" applyFill="1" applyBorder="1" applyAlignment="1"/>
    <xf numFmtId="0" fontId="5" fillId="2" borderId="14" xfId="0" applyFont="1" applyFill="1" applyBorder="1" applyAlignment="1"/>
    <xf numFmtId="0" fontId="5" fillId="2" borderId="2" xfId="0" applyFont="1" applyFill="1" applyBorder="1"/>
    <xf numFmtId="164" fontId="17" fillId="2" borderId="14" xfId="1" applyFont="1" applyFill="1" applyBorder="1"/>
    <xf numFmtId="164" fontId="17" fillId="0" borderId="14" xfId="1" applyFont="1" applyFill="1" applyBorder="1"/>
    <xf numFmtId="0" fontId="0" fillId="2" borderId="0" xfId="0" applyFill="1" applyBorder="1"/>
    <xf numFmtId="0" fontId="5" fillId="2" borderId="14" xfId="0" applyFont="1" applyFill="1" applyBorder="1" applyAlignment="1">
      <alignment horizontal="center"/>
    </xf>
    <xf numFmtId="0" fontId="5" fillId="2" borderId="14" xfId="0" applyFont="1" applyFill="1" applyBorder="1" applyAlignment="1">
      <alignment horizontal="left" wrapText="1"/>
    </xf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/>
    <xf numFmtId="164" fontId="12" fillId="0" borderId="1" xfId="1" applyFont="1" applyFill="1" applyBorder="1" applyAlignment="1">
      <alignment horizontal="left"/>
    </xf>
    <xf numFmtId="0" fontId="6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6" fillId="2" borderId="0" xfId="0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center"/>
    </xf>
    <xf numFmtId="0" fontId="16" fillId="2" borderId="10" xfId="0" applyFont="1" applyFill="1" applyBorder="1" applyAlignment="1">
      <alignment horizontal="center"/>
    </xf>
    <xf numFmtId="0" fontId="16" fillId="2" borderId="0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7" fillId="0" borderId="12" xfId="0" applyFont="1" applyFill="1" applyBorder="1" applyAlignment="1">
      <alignment horizontal="center"/>
    </xf>
    <xf numFmtId="0" fontId="18" fillId="0" borderId="3" xfId="0" applyFont="1" applyFill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164" fontId="5" fillId="2" borderId="1" xfId="1" applyFont="1" applyFill="1" applyBorder="1" applyAlignment="1">
      <alignment horizontal="center"/>
    </xf>
    <xf numFmtId="164" fontId="5" fillId="2" borderId="2" xfId="1" applyFont="1" applyFill="1" applyBorder="1" applyAlignment="1">
      <alignment horizontal="center"/>
    </xf>
    <xf numFmtId="164" fontId="5" fillId="0" borderId="2" xfId="1" applyFont="1" applyFill="1" applyBorder="1" applyAlignment="1">
      <alignment horizontal="center"/>
    </xf>
    <xf numFmtId="164" fontId="5" fillId="2" borderId="0" xfId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164" fontId="23" fillId="2" borderId="1" xfId="3" applyFont="1" applyFill="1" applyBorder="1" applyAlignment="1">
      <alignment horizontal="center"/>
    </xf>
    <xf numFmtId="164" fontId="24" fillId="2" borderId="1" xfId="3" applyFont="1" applyFill="1" applyBorder="1"/>
    <xf numFmtId="164" fontId="15" fillId="2" borderId="0" xfId="0" applyNumberFormat="1" applyFont="1" applyFill="1"/>
    <xf numFmtId="164" fontId="18" fillId="2" borderId="0" xfId="1" applyFont="1" applyFill="1" applyBorder="1" applyAlignment="1">
      <alignment horizontal="left"/>
    </xf>
    <xf numFmtId="165" fontId="1" fillId="0" borderId="1" xfId="0" applyNumberFormat="1" applyFont="1" applyFill="1" applyBorder="1" applyAlignment="1">
      <alignment horizontal="left" wrapText="1"/>
    </xf>
    <xf numFmtId="0" fontId="17" fillId="2" borderId="2" xfId="0" applyFont="1" applyFill="1" applyBorder="1" applyAlignment="1">
      <alignment horizontal="left" wrapText="1"/>
    </xf>
    <xf numFmtId="164" fontId="19" fillId="2" borderId="1" xfId="1" applyFont="1" applyFill="1" applyBorder="1" applyAlignment="1">
      <alignment horizontal="center"/>
    </xf>
    <xf numFmtId="0" fontId="14" fillId="2" borderId="1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center"/>
    </xf>
    <xf numFmtId="0" fontId="14" fillId="2" borderId="12" xfId="0" applyFont="1" applyFill="1" applyBorder="1" applyAlignment="1">
      <alignment horizontal="left"/>
    </xf>
    <xf numFmtId="0" fontId="14" fillId="2" borderId="12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164" fontId="8" fillId="4" borderId="25" xfId="1" applyFont="1" applyFill="1" applyBorder="1"/>
    <xf numFmtId="0" fontId="5" fillId="0" borderId="22" xfId="0" applyFont="1" applyFill="1" applyBorder="1" applyAlignment="1">
      <alignment horizontal="center"/>
    </xf>
    <xf numFmtId="0" fontId="21" fillId="0" borderId="2" xfId="0" applyFont="1" applyBorder="1" applyAlignment="1">
      <alignment vertical="center" wrapText="1"/>
    </xf>
    <xf numFmtId="0" fontId="21" fillId="0" borderId="2" xfId="0" applyFont="1" applyBorder="1" applyAlignment="1">
      <alignment horizontal="center" vertical="center" wrapText="1"/>
    </xf>
    <xf numFmtId="0" fontId="22" fillId="2" borderId="2" xfId="0" applyFont="1" applyFill="1" applyBorder="1" applyAlignment="1">
      <alignment vertical="center"/>
    </xf>
    <xf numFmtId="0" fontId="18" fillId="2" borderId="0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7" fillId="2" borderId="2" xfId="0" applyFont="1" applyFill="1" applyBorder="1"/>
    <xf numFmtId="164" fontId="17" fillId="2" borderId="1" xfId="1" applyFont="1" applyFill="1" applyBorder="1" applyAlignment="1">
      <alignment horizontal="center"/>
    </xf>
    <xf numFmtId="0" fontId="17" fillId="2" borderId="1" xfId="0" applyFont="1" applyFill="1" applyBorder="1"/>
    <xf numFmtId="0" fontId="18" fillId="2" borderId="0" xfId="0" applyFont="1" applyFill="1" applyBorder="1" applyAlignment="1">
      <alignment horizontal="center"/>
    </xf>
    <xf numFmtId="164" fontId="17" fillId="2" borderId="1" xfId="1" applyFont="1" applyFill="1" applyBorder="1" applyAlignment="1">
      <alignment vertical="center"/>
    </xf>
    <xf numFmtId="164" fontId="17" fillId="0" borderId="1" xfId="1" applyFont="1" applyFill="1" applyBorder="1" applyAlignment="1">
      <alignment vertical="center"/>
    </xf>
    <xf numFmtId="164" fontId="17" fillId="0" borderId="2" xfId="1" applyFont="1" applyFill="1" applyBorder="1" applyAlignment="1">
      <alignment vertical="center"/>
    </xf>
    <xf numFmtId="164" fontId="17" fillId="0" borderId="2" xfId="0" applyNumberFormat="1" applyFont="1" applyFill="1" applyBorder="1" applyAlignment="1">
      <alignment vertical="center"/>
    </xf>
    <xf numFmtId="164" fontId="5" fillId="2" borderId="1" xfId="1" applyFont="1" applyFill="1" applyBorder="1" applyAlignment="1"/>
    <xf numFmtId="0" fontId="18" fillId="2" borderId="0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left" vertical="center"/>
    </xf>
    <xf numFmtId="0" fontId="17" fillId="2" borderId="1" xfId="0" applyFont="1" applyFill="1" applyBorder="1" applyAlignment="1">
      <alignment horizontal="center" vertical="center"/>
    </xf>
    <xf numFmtId="164" fontId="8" fillId="2" borderId="0" xfId="0" applyNumberFormat="1" applyFont="1" applyFill="1" applyBorder="1"/>
    <xf numFmtId="0" fontId="18" fillId="2" borderId="0" xfId="0" applyFont="1" applyFill="1" applyBorder="1" applyAlignment="1">
      <alignment horizontal="center"/>
    </xf>
    <xf numFmtId="0" fontId="17" fillId="0" borderId="10" xfId="0" applyFont="1" applyFill="1" applyBorder="1" applyAlignment="1">
      <alignment horizontal="center"/>
    </xf>
    <xf numFmtId="164" fontId="9" fillId="2" borderId="0" xfId="1" applyFont="1" applyFill="1" applyBorder="1" applyAlignment="1">
      <alignment horizontal="center"/>
    </xf>
    <xf numFmtId="0" fontId="5" fillId="2" borderId="1" xfId="0" applyFont="1" applyFill="1" applyBorder="1" applyAlignment="1"/>
    <xf numFmtId="164" fontId="24" fillId="2" borderId="1" xfId="1" applyFont="1" applyFill="1" applyBorder="1"/>
    <xf numFmtId="0" fontId="18" fillId="2" borderId="4" xfId="0" applyFont="1" applyFill="1" applyBorder="1" applyAlignment="1">
      <alignment horizontal="left"/>
    </xf>
    <xf numFmtId="0" fontId="18" fillId="2" borderId="3" xfId="0" applyFont="1" applyFill="1" applyBorder="1" applyAlignment="1">
      <alignment horizontal="left"/>
    </xf>
    <xf numFmtId="0" fontId="18" fillId="2" borderId="5" xfId="0" applyFont="1" applyFill="1" applyBorder="1" applyAlignment="1">
      <alignment horizontal="left"/>
    </xf>
    <xf numFmtId="0" fontId="16" fillId="2" borderId="4" xfId="0" applyFont="1" applyFill="1" applyBorder="1" applyAlignment="1">
      <alignment horizontal="left"/>
    </xf>
    <xf numFmtId="0" fontId="16" fillId="2" borderId="3" xfId="0" applyFont="1" applyFill="1" applyBorder="1" applyAlignment="1">
      <alignment horizontal="left"/>
    </xf>
    <xf numFmtId="0" fontId="16" fillId="2" borderId="5" xfId="0" applyFont="1" applyFill="1" applyBorder="1" applyAlignment="1">
      <alignment horizontal="left"/>
    </xf>
    <xf numFmtId="0" fontId="16" fillId="2" borderId="4" xfId="0" applyFont="1" applyFill="1" applyBorder="1" applyAlignment="1">
      <alignment horizontal="left" wrapText="1"/>
    </xf>
    <xf numFmtId="0" fontId="16" fillId="2" borderId="3" xfId="0" applyFont="1" applyFill="1" applyBorder="1" applyAlignment="1">
      <alignment horizontal="left" wrapText="1"/>
    </xf>
    <xf numFmtId="0" fontId="16" fillId="2" borderId="5" xfId="0" applyFont="1" applyFill="1" applyBorder="1" applyAlignment="1">
      <alignment horizontal="left" wrapText="1"/>
    </xf>
    <xf numFmtId="0" fontId="18" fillId="2" borderId="10" xfId="0" applyFont="1" applyFill="1" applyBorder="1" applyAlignment="1">
      <alignment horizontal="center"/>
    </xf>
    <xf numFmtId="0" fontId="18" fillId="2" borderId="12" xfId="0" applyFont="1" applyFill="1" applyBorder="1" applyAlignment="1">
      <alignment horizontal="center"/>
    </xf>
    <xf numFmtId="0" fontId="18" fillId="2" borderId="11" xfId="0" applyFont="1" applyFill="1" applyBorder="1" applyAlignment="1">
      <alignment horizontal="center"/>
    </xf>
    <xf numFmtId="0" fontId="26" fillId="2" borderId="0" xfId="0" applyFont="1" applyFill="1" applyBorder="1" applyAlignment="1">
      <alignment horizontal="center"/>
    </xf>
    <xf numFmtId="0" fontId="25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16" fillId="3" borderId="4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0" fontId="18" fillId="2" borderId="10" xfId="0" applyFont="1" applyFill="1" applyBorder="1" applyAlignment="1">
      <alignment horizontal="left"/>
    </xf>
    <xf numFmtId="0" fontId="18" fillId="2" borderId="11" xfId="0" applyFont="1" applyFill="1" applyBorder="1" applyAlignment="1">
      <alignment horizontal="left"/>
    </xf>
    <xf numFmtId="0" fontId="16" fillId="2" borderId="17" xfId="0" applyFont="1" applyFill="1" applyBorder="1" applyAlignment="1">
      <alignment horizontal="left"/>
    </xf>
    <xf numFmtId="0" fontId="16" fillId="2" borderId="18" xfId="0" applyFont="1" applyFill="1" applyBorder="1" applyAlignment="1">
      <alignment horizontal="left"/>
    </xf>
    <xf numFmtId="0" fontId="16" fillId="2" borderId="19" xfId="0" applyFont="1" applyFill="1" applyBorder="1" applyAlignment="1">
      <alignment horizontal="left"/>
    </xf>
    <xf numFmtId="0" fontId="16" fillId="2" borderId="4" xfId="0" applyFont="1" applyFill="1" applyBorder="1" applyAlignment="1"/>
    <xf numFmtId="0" fontId="16" fillId="2" borderId="3" xfId="0" applyFont="1" applyFill="1" applyBorder="1" applyAlignment="1"/>
    <xf numFmtId="0" fontId="16" fillId="2" borderId="5" xfId="0" applyFont="1" applyFill="1" applyBorder="1" applyAlignment="1"/>
    <xf numFmtId="0" fontId="8" fillId="2" borderId="4" xfId="0" applyFont="1" applyFill="1" applyBorder="1" applyAlignment="1">
      <alignment horizontal="left"/>
    </xf>
    <xf numFmtId="0" fontId="8" fillId="2" borderId="3" xfId="0" applyFont="1" applyFill="1" applyBorder="1" applyAlignment="1">
      <alignment horizontal="left"/>
    </xf>
    <xf numFmtId="0" fontId="8" fillId="2" borderId="5" xfId="0" applyFont="1" applyFill="1" applyBorder="1" applyAlignment="1">
      <alignment horizontal="left"/>
    </xf>
    <xf numFmtId="0" fontId="8" fillId="2" borderId="1" xfId="0" applyFont="1" applyFill="1" applyBorder="1" applyAlignment="1">
      <alignment horizontal="center" wrapText="1"/>
    </xf>
    <xf numFmtId="164" fontId="8" fillId="2" borderId="4" xfId="1" applyFont="1" applyFill="1" applyBorder="1" applyAlignment="1">
      <alignment horizontal="left"/>
    </xf>
    <xf numFmtId="164" fontId="8" fillId="2" borderId="3" xfId="1" applyFont="1" applyFill="1" applyBorder="1" applyAlignment="1">
      <alignment horizontal="left"/>
    </xf>
    <xf numFmtId="164" fontId="8" fillId="2" borderId="5" xfId="1" applyFont="1" applyFill="1" applyBorder="1" applyAlignment="1">
      <alignment horizontal="left"/>
    </xf>
    <xf numFmtId="0" fontId="8" fillId="2" borderId="10" xfId="0" applyFont="1" applyFill="1" applyBorder="1" applyAlignment="1">
      <alignment horizontal="center" wrapText="1"/>
    </xf>
    <xf numFmtId="0" fontId="8" fillId="2" borderId="12" xfId="0" applyFont="1" applyFill="1" applyBorder="1" applyAlignment="1">
      <alignment horizontal="center" wrapText="1"/>
    </xf>
    <xf numFmtId="0" fontId="8" fillId="2" borderId="11" xfId="0" applyFont="1" applyFill="1" applyBorder="1" applyAlignment="1">
      <alignment horizontal="center" wrapText="1"/>
    </xf>
    <xf numFmtId="0" fontId="8" fillId="2" borderId="2" xfId="0" applyFont="1" applyFill="1" applyBorder="1" applyAlignment="1">
      <alignment horizontal="center" wrapText="1"/>
    </xf>
    <xf numFmtId="0" fontId="8" fillId="2" borderId="22" xfId="0" applyFont="1" applyFill="1" applyBorder="1" applyAlignment="1">
      <alignment horizontal="center" wrapText="1"/>
    </xf>
    <xf numFmtId="0" fontId="9" fillId="2" borderId="4" xfId="0" applyFont="1" applyFill="1" applyBorder="1" applyAlignment="1">
      <alignment horizontal="left"/>
    </xf>
    <xf numFmtId="0" fontId="9" fillId="2" borderId="3" xfId="0" applyFont="1" applyFill="1" applyBorder="1" applyAlignment="1">
      <alignment horizontal="left"/>
    </xf>
    <xf numFmtId="0" fontId="9" fillId="2" borderId="5" xfId="0" applyFont="1" applyFill="1" applyBorder="1" applyAlignment="1">
      <alignment horizontal="left"/>
    </xf>
    <xf numFmtId="0" fontId="8" fillId="2" borderId="23" xfId="0" applyFont="1" applyFill="1" applyBorder="1" applyAlignment="1">
      <alignment horizontal="left"/>
    </xf>
    <xf numFmtId="164" fontId="8" fillId="2" borderId="4" xfId="1" applyFont="1" applyFill="1" applyBorder="1" applyAlignment="1"/>
    <xf numFmtId="164" fontId="8" fillId="2" borderId="3" xfId="1" applyFont="1" applyFill="1" applyBorder="1" applyAlignment="1"/>
    <xf numFmtId="164" fontId="8" fillId="2" borderId="5" xfId="1" applyFont="1" applyFill="1" applyBorder="1" applyAlignment="1"/>
    <xf numFmtId="0" fontId="18" fillId="2" borderId="0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8" fillId="2" borderId="16" xfId="0" applyFont="1" applyFill="1" applyBorder="1" applyAlignment="1">
      <alignment horizontal="left"/>
    </xf>
    <xf numFmtId="0" fontId="9" fillId="2" borderId="16" xfId="0" applyFont="1" applyFill="1" applyBorder="1" applyAlignment="1">
      <alignment horizontal="left"/>
    </xf>
    <xf numFmtId="0" fontId="8" fillId="2" borderId="24" xfId="0" applyFont="1" applyFill="1" applyBorder="1" applyAlignment="1">
      <alignment horizontal="left"/>
    </xf>
    <xf numFmtId="0" fontId="9" fillId="3" borderId="4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</cellXfs>
  <cellStyles count="4">
    <cellStyle name="Millares" xfId="3" builtinId="3"/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316441</xdr:colOff>
      <xdr:row>0</xdr:row>
      <xdr:rowOff>0</xdr:rowOff>
    </xdr:from>
    <xdr:to>
      <xdr:col>1</xdr:col>
      <xdr:colOff>2391833</xdr:colOff>
      <xdr:row>4</xdr:row>
      <xdr:rowOff>232833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1" y="0"/>
          <a:ext cx="2530475" cy="12805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1702395</xdr:colOff>
      <xdr:row>4</xdr:row>
      <xdr:rowOff>86783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188408</xdr:colOff>
      <xdr:row>0</xdr:row>
      <xdr:rowOff>0</xdr:rowOff>
    </xdr:from>
    <xdr:to>
      <xdr:col>1</xdr:col>
      <xdr:colOff>2206625</xdr:colOff>
      <xdr:row>5</xdr:row>
      <xdr:rowOff>222250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8" y="0"/>
          <a:ext cx="2446842" cy="127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104670</xdr:colOff>
      <xdr:row>0</xdr:row>
      <xdr:rowOff>0</xdr:rowOff>
    </xdr:from>
    <xdr:to>
      <xdr:col>1</xdr:col>
      <xdr:colOff>1549121</xdr:colOff>
      <xdr:row>4</xdr:row>
      <xdr:rowOff>84071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670" y="0"/>
          <a:ext cx="1873599" cy="11377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00263"/>
  <sheetViews>
    <sheetView showGridLines="0" zoomScale="80" zoomScaleNormal="80" zoomScaleSheetLayoutView="50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B387" sqref="B387:F387"/>
    </sheetView>
  </sheetViews>
  <sheetFormatPr baseColWidth="10" defaultColWidth="11.42578125" defaultRowHeight="12.75" x14ac:dyDescent="0.2"/>
  <cols>
    <col min="1" max="1" width="6.85546875" style="4" customWidth="1"/>
    <col min="2" max="2" width="43.42578125" style="27" customWidth="1"/>
    <col min="3" max="3" width="9.140625" style="4" customWidth="1"/>
    <col min="4" max="4" width="46.42578125" style="27" customWidth="1"/>
    <col min="5" max="5" width="29.28515625" style="27" customWidth="1"/>
    <col min="6" max="6" width="18.140625" style="2" customWidth="1"/>
    <col min="7" max="7" width="20.28515625" style="1" customWidth="1"/>
    <col min="8" max="8" width="24" style="1" customWidth="1"/>
    <col min="9" max="9" width="24.42578125" style="1" customWidth="1"/>
    <col min="10" max="10" width="19" style="1" customWidth="1"/>
    <col min="11" max="12" width="22.85546875" style="1" customWidth="1"/>
    <col min="13" max="13" width="11.42578125" style="1"/>
    <col min="14" max="14" width="12.7109375" style="1" bestFit="1" customWidth="1"/>
    <col min="15" max="15" width="16" style="1" bestFit="1" customWidth="1"/>
    <col min="16" max="16" width="14.42578125" style="1" bestFit="1" customWidth="1"/>
    <col min="17" max="17" width="17" style="1" customWidth="1"/>
    <col min="18" max="16384" width="11.42578125" style="1"/>
  </cols>
  <sheetData>
    <row r="1" spans="1:13" ht="23.25" x14ac:dyDescent="0.35">
      <c r="A1" s="253" t="s">
        <v>524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3"/>
    </row>
    <row r="2" spans="1:13" ht="21" x14ac:dyDescent="0.35">
      <c r="A2" s="254" t="s">
        <v>528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</row>
    <row r="3" spans="1:13" ht="18.75" x14ac:dyDescent="0.3">
      <c r="A3" s="255" t="s">
        <v>627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16"/>
    </row>
    <row r="4" spans="1:13" ht="19.5" thickBot="1" x14ac:dyDescent="0.35">
      <c r="A4" s="255"/>
      <c r="B4" s="255"/>
      <c r="C4" s="184"/>
      <c r="D4" s="26"/>
      <c r="E4" s="26"/>
      <c r="F4" s="19"/>
    </row>
    <row r="5" spans="1:13" ht="25.5" customHeight="1" thickBot="1" x14ac:dyDescent="0.3">
      <c r="A5" s="34"/>
      <c r="B5" s="35"/>
      <c r="C5" s="34"/>
      <c r="D5" s="35"/>
      <c r="E5" s="35"/>
      <c r="F5" s="36"/>
      <c r="G5" s="256" t="s">
        <v>149</v>
      </c>
      <c r="H5" s="257"/>
      <c r="I5" s="37"/>
      <c r="J5" s="37"/>
      <c r="K5" s="37"/>
      <c r="L5" s="37"/>
    </row>
    <row r="6" spans="1:13" s="20" customFormat="1" ht="30" customHeight="1" thickBot="1" x14ac:dyDescent="0.3">
      <c r="A6" s="38" t="s">
        <v>1</v>
      </c>
      <c r="B6" s="38" t="s">
        <v>462</v>
      </c>
      <c r="C6" s="38" t="s">
        <v>559</v>
      </c>
      <c r="D6" s="38" t="s">
        <v>585</v>
      </c>
      <c r="E6" s="38" t="s">
        <v>142</v>
      </c>
      <c r="F6" s="38" t="s">
        <v>154</v>
      </c>
      <c r="G6" s="39" t="s">
        <v>2</v>
      </c>
      <c r="H6" s="39" t="s">
        <v>3</v>
      </c>
      <c r="I6" s="40" t="s">
        <v>143</v>
      </c>
      <c r="J6" s="40" t="s">
        <v>145</v>
      </c>
      <c r="K6" s="40" t="s">
        <v>4</v>
      </c>
      <c r="L6" s="40" t="s">
        <v>144</v>
      </c>
    </row>
    <row r="7" spans="1:13" s="35" customFormat="1" ht="30" customHeight="1" thickBot="1" x14ac:dyDescent="0.3">
      <c r="A7" s="241" t="s">
        <v>315</v>
      </c>
      <c r="B7" s="242"/>
      <c r="C7" s="242"/>
      <c r="D7" s="242"/>
      <c r="E7" s="242"/>
      <c r="F7" s="242"/>
      <c r="G7" s="242"/>
      <c r="H7" s="242"/>
      <c r="I7" s="242"/>
      <c r="J7" s="242"/>
      <c r="K7" s="242"/>
      <c r="L7" s="243"/>
    </row>
    <row r="8" spans="1:13" s="37" customFormat="1" ht="30" customHeight="1" x14ac:dyDescent="0.25">
      <c r="A8" s="157">
        <v>1</v>
      </c>
      <c r="B8" s="145" t="s">
        <v>312</v>
      </c>
      <c r="C8" s="157" t="s">
        <v>557</v>
      </c>
      <c r="D8" s="145" t="s">
        <v>307</v>
      </c>
      <c r="E8" s="161" t="s">
        <v>586</v>
      </c>
      <c r="F8" s="139">
        <v>245000</v>
      </c>
      <c r="G8" s="139">
        <f t="shared" ref="G8:G13" si="0">F8*2.87%</f>
        <v>7031.5</v>
      </c>
      <c r="H8" s="139">
        <v>4943.8</v>
      </c>
      <c r="I8" s="139">
        <v>46839.040000000001</v>
      </c>
      <c r="J8" s="143">
        <v>25</v>
      </c>
      <c r="K8" s="139">
        <f t="shared" ref="K8:K16" si="1">SUM(G8:J8)</f>
        <v>58839.34</v>
      </c>
      <c r="L8" s="143">
        <f t="shared" ref="L8:L16" si="2">+F8-K8</f>
        <v>186160.66</v>
      </c>
      <c r="M8" s="43"/>
    </row>
    <row r="9" spans="1:13" s="44" customFormat="1" ht="30" customHeight="1" x14ac:dyDescent="0.25">
      <c r="A9" s="41">
        <v>2</v>
      </c>
      <c r="B9" s="140" t="s">
        <v>308</v>
      </c>
      <c r="C9" s="41" t="s">
        <v>558</v>
      </c>
      <c r="D9" s="140" t="s">
        <v>131</v>
      </c>
      <c r="E9" s="161" t="s">
        <v>151</v>
      </c>
      <c r="F9" s="142">
        <v>120000</v>
      </c>
      <c r="G9" s="142">
        <f t="shared" si="0"/>
        <v>3444</v>
      </c>
      <c r="H9" s="142">
        <f>+F9*3.04%</f>
        <v>3648</v>
      </c>
      <c r="I9" s="142">
        <v>16809.87</v>
      </c>
      <c r="J9" s="143">
        <v>25</v>
      </c>
      <c r="K9" s="139">
        <f t="shared" si="1"/>
        <v>23926.87</v>
      </c>
      <c r="L9" s="143">
        <f t="shared" si="2"/>
        <v>96073.13</v>
      </c>
      <c r="M9" s="43" t="s">
        <v>146</v>
      </c>
    </row>
    <row r="10" spans="1:13" s="44" customFormat="1" ht="30" customHeight="1" x14ac:dyDescent="0.25">
      <c r="A10" s="157">
        <v>3</v>
      </c>
      <c r="B10" s="140" t="s">
        <v>309</v>
      </c>
      <c r="C10" s="41" t="s">
        <v>558</v>
      </c>
      <c r="D10" s="161" t="s">
        <v>153</v>
      </c>
      <c r="E10" s="161" t="s">
        <v>150</v>
      </c>
      <c r="F10" s="142">
        <v>75000</v>
      </c>
      <c r="G10" s="142">
        <f t="shared" si="0"/>
        <v>2152.5</v>
      </c>
      <c r="H10" s="142">
        <f>+F10*3.04%</f>
        <v>2280</v>
      </c>
      <c r="I10" s="142">
        <v>6309.38</v>
      </c>
      <c r="J10" s="143">
        <v>3274.26</v>
      </c>
      <c r="K10" s="139">
        <f t="shared" si="1"/>
        <v>14016.140000000001</v>
      </c>
      <c r="L10" s="143">
        <f t="shared" si="2"/>
        <v>60983.86</v>
      </c>
      <c r="M10" s="43"/>
    </row>
    <row r="11" spans="1:13" s="44" customFormat="1" ht="33" customHeight="1" x14ac:dyDescent="0.25">
      <c r="A11" s="41">
        <v>4</v>
      </c>
      <c r="B11" s="223" t="s">
        <v>261</v>
      </c>
      <c r="C11" s="157" t="s">
        <v>558</v>
      </c>
      <c r="D11" s="223" t="s">
        <v>262</v>
      </c>
      <c r="E11" s="140" t="s">
        <v>302</v>
      </c>
      <c r="F11" s="90">
        <v>50000</v>
      </c>
      <c r="G11" s="90">
        <f>F11*2.87%</f>
        <v>1435</v>
      </c>
      <c r="H11" s="90">
        <f>+F11*3.04%</f>
        <v>1520</v>
      </c>
      <c r="I11" s="90">
        <v>1246.45</v>
      </c>
      <c r="J11" s="91">
        <v>4075.36</v>
      </c>
      <c r="K11" s="139">
        <f>SUM(G11:J11)</f>
        <v>8276.81</v>
      </c>
      <c r="L11" s="91">
        <f t="shared" si="2"/>
        <v>41723.19</v>
      </c>
      <c r="M11" s="43"/>
    </row>
    <row r="12" spans="1:13" s="44" customFormat="1" ht="30" customHeight="1" x14ac:dyDescent="0.25">
      <c r="A12" s="157">
        <v>5</v>
      </c>
      <c r="B12" s="140" t="s">
        <v>169</v>
      </c>
      <c r="C12" s="41" t="s">
        <v>558</v>
      </c>
      <c r="D12" s="140" t="s">
        <v>561</v>
      </c>
      <c r="E12" s="161" t="s">
        <v>150</v>
      </c>
      <c r="F12" s="142">
        <v>45000</v>
      </c>
      <c r="G12" s="142">
        <f t="shared" si="0"/>
        <v>1291.5</v>
      </c>
      <c r="H12" s="142">
        <f>+F12*3.04%</f>
        <v>1368</v>
      </c>
      <c r="I12" s="142">
        <v>1148.33</v>
      </c>
      <c r="J12" s="143">
        <v>25</v>
      </c>
      <c r="K12" s="139">
        <f t="shared" si="1"/>
        <v>3832.83</v>
      </c>
      <c r="L12" s="143">
        <f t="shared" si="2"/>
        <v>41167.17</v>
      </c>
      <c r="M12" s="43"/>
    </row>
    <row r="13" spans="1:13" s="44" customFormat="1" ht="30" customHeight="1" x14ac:dyDescent="0.25">
      <c r="A13" s="41">
        <v>6</v>
      </c>
      <c r="B13" s="140" t="s">
        <v>34</v>
      </c>
      <c r="C13" s="41" t="s">
        <v>558</v>
      </c>
      <c r="D13" s="140" t="s">
        <v>112</v>
      </c>
      <c r="E13" s="161" t="s">
        <v>151</v>
      </c>
      <c r="F13" s="142">
        <v>31500</v>
      </c>
      <c r="G13" s="142">
        <f t="shared" si="0"/>
        <v>904.05</v>
      </c>
      <c r="H13" s="142">
        <f>+F13*3.04%</f>
        <v>957.6</v>
      </c>
      <c r="I13" s="142">
        <v>0</v>
      </c>
      <c r="J13" s="143">
        <v>1025</v>
      </c>
      <c r="K13" s="139">
        <f t="shared" si="1"/>
        <v>2886.65</v>
      </c>
      <c r="L13" s="143">
        <f t="shared" si="2"/>
        <v>28613.35</v>
      </c>
    </row>
    <row r="14" spans="1:13" s="44" customFormat="1" ht="30" customHeight="1" x14ac:dyDescent="0.25">
      <c r="A14" s="157">
        <v>7</v>
      </c>
      <c r="B14" s="140" t="s">
        <v>310</v>
      </c>
      <c r="C14" s="41" t="s">
        <v>558</v>
      </c>
      <c r="D14" s="140" t="s">
        <v>112</v>
      </c>
      <c r="E14" s="161" t="s">
        <v>151</v>
      </c>
      <c r="F14" s="142">
        <v>31500</v>
      </c>
      <c r="G14" s="142">
        <v>904.05</v>
      </c>
      <c r="H14" s="142">
        <v>957.6</v>
      </c>
      <c r="I14" s="142"/>
      <c r="J14" s="143">
        <v>125</v>
      </c>
      <c r="K14" s="139">
        <f t="shared" si="1"/>
        <v>1986.65</v>
      </c>
      <c r="L14" s="143">
        <f t="shared" si="2"/>
        <v>29513.35</v>
      </c>
    </row>
    <row r="15" spans="1:13" s="44" customFormat="1" ht="30" customHeight="1" x14ac:dyDescent="0.25">
      <c r="A15" s="41">
        <v>8</v>
      </c>
      <c r="B15" s="140" t="s">
        <v>311</v>
      </c>
      <c r="C15" s="41" t="s">
        <v>558</v>
      </c>
      <c r="D15" s="140" t="s">
        <v>112</v>
      </c>
      <c r="E15" s="161" t="s">
        <v>151</v>
      </c>
      <c r="F15" s="142">
        <v>31500</v>
      </c>
      <c r="G15" s="142">
        <v>904.05</v>
      </c>
      <c r="H15" s="142">
        <v>957.6</v>
      </c>
      <c r="I15" s="142"/>
      <c r="J15" s="143">
        <v>4161.9799999999996</v>
      </c>
      <c r="K15" s="139">
        <f t="shared" si="1"/>
        <v>6023.6299999999992</v>
      </c>
      <c r="L15" s="143">
        <f t="shared" si="2"/>
        <v>25476.370000000003</v>
      </c>
    </row>
    <row r="16" spans="1:13" s="44" customFormat="1" ht="30" customHeight="1" x14ac:dyDescent="0.25">
      <c r="A16" s="157">
        <v>9</v>
      </c>
      <c r="B16" s="145" t="s">
        <v>111</v>
      </c>
      <c r="C16" s="157" t="s">
        <v>558</v>
      </c>
      <c r="D16" s="145" t="s">
        <v>112</v>
      </c>
      <c r="E16" s="140" t="s">
        <v>302</v>
      </c>
      <c r="F16" s="90">
        <v>25000</v>
      </c>
      <c r="G16" s="90">
        <f>F16*2.87%</f>
        <v>717.5</v>
      </c>
      <c r="H16" s="90">
        <f>+F16*3.04%</f>
        <v>760</v>
      </c>
      <c r="I16" s="96">
        <v>0</v>
      </c>
      <c r="J16" s="91">
        <v>25</v>
      </c>
      <c r="K16" s="139">
        <f t="shared" si="1"/>
        <v>1502.5</v>
      </c>
      <c r="L16" s="91">
        <f t="shared" si="2"/>
        <v>23497.5</v>
      </c>
    </row>
    <row r="17" spans="1:16" s="45" customFormat="1" ht="30" customHeight="1" x14ac:dyDescent="0.25">
      <c r="A17" s="250" t="s">
        <v>155</v>
      </c>
      <c r="B17" s="251"/>
      <c r="C17" s="251"/>
      <c r="D17" s="251"/>
      <c r="E17" s="251"/>
      <c r="F17" s="42">
        <f t="shared" ref="F17:L17" si="3">SUM(F8:F16)</f>
        <v>654500</v>
      </c>
      <c r="G17" s="42">
        <f t="shared" si="3"/>
        <v>18784.149999999998</v>
      </c>
      <c r="H17" s="42">
        <f t="shared" si="3"/>
        <v>17392.599999999999</v>
      </c>
      <c r="I17" s="42">
        <f t="shared" si="3"/>
        <v>72353.070000000007</v>
      </c>
      <c r="J17" s="42">
        <f t="shared" si="3"/>
        <v>12761.6</v>
      </c>
      <c r="K17" s="42">
        <f t="shared" si="3"/>
        <v>121291.41999999998</v>
      </c>
      <c r="L17" s="42">
        <f t="shared" si="3"/>
        <v>533208.57999999996</v>
      </c>
      <c r="M17" s="43"/>
    </row>
    <row r="18" spans="1:16" s="36" customFormat="1" ht="22.5" customHeight="1" thickBot="1" x14ac:dyDescent="0.3">
      <c r="A18" s="46"/>
      <c r="B18" s="47"/>
      <c r="C18" s="49"/>
      <c r="D18" s="48"/>
      <c r="E18" s="48"/>
      <c r="F18" s="44"/>
      <c r="G18" s="44"/>
      <c r="H18" s="44"/>
      <c r="I18" s="44"/>
      <c r="J18" s="44"/>
      <c r="K18" s="44"/>
      <c r="L18" s="44"/>
    </row>
    <row r="19" spans="1:16" s="80" customFormat="1" ht="28.5" customHeight="1" thickBot="1" x14ac:dyDescent="0.3">
      <c r="A19" s="244" t="s">
        <v>199</v>
      </c>
      <c r="B19" s="245"/>
      <c r="C19" s="245"/>
      <c r="D19" s="245"/>
      <c r="E19" s="245"/>
      <c r="F19" s="245"/>
      <c r="G19" s="245"/>
      <c r="H19" s="245"/>
      <c r="I19" s="245"/>
      <c r="J19" s="245"/>
      <c r="K19" s="245"/>
      <c r="L19" s="246"/>
    </row>
    <row r="20" spans="1:16" s="44" customFormat="1" ht="30" customHeight="1" x14ac:dyDescent="0.25">
      <c r="A20" s="157">
        <f>+A16+1</f>
        <v>10</v>
      </c>
      <c r="B20" s="145" t="s">
        <v>231</v>
      </c>
      <c r="C20" s="157" t="s">
        <v>558</v>
      </c>
      <c r="D20" s="158" t="s">
        <v>133</v>
      </c>
      <c r="E20" s="140" t="s">
        <v>151</v>
      </c>
      <c r="F20" s="139">
        <v>200000</v>
      </c>
      <c r="G20" s="139">
        <f>F20*2.87%</f>
        <v>5740</v>
      </c>
      <c r="H20" s="139">
        <v>4943.8</v>
      </c>
      <c r="I20" s="139">
        <v>35236.21</v>
      </c>
      <c r="J20" s="144">
        <v>2725.24</v>
      </c>
      <c r="K20" s="139">
        <f>SUM(G20:J20)</f>
        <v>48645.249999999993</v>
      </c>
      <c r="L20" s="143">
        <f>+F20-K20</f>
        <v>151354.75</v>
      </c>
    </row>
    <row r="21" spans="1:16" s="44" customFormat="1" ht="30" customHeight="1" x14ac:dyDescent="0.25">
      <c r="A21" s="94">
        <f>+A20+1</f>
        <v>11</v>
      </c>
      <c r="B21" s="140" t="s">
        <v>331</v>
      </c>
      <c r="C21" s="41" t="s">
        <v>558</v>
      </c>
      <c r="D21" s="141" t="s">
        <v>562</v>
      </c>
      <c r="E21" s="140" t="s">
        <v>150</v>
      </c>
      <c r="F21" s="142">
        <v>85000</v>
      </c>
      <c r="G21" s="142">
        <v>2439.5</v>
      </c>
      <c r="H21" s="96">
        <v>2584</v>
      </c>
      <c r="I21" s="96">
        <v>8576.99</v>
      </c>
      <c r="J21" s="98">
        <v>1770.31</v>
      </c>
      <c r="K21" s="90">
        <f>SUM(G21:J21)</f>
        <v>15370.8</v>
      </c>
      <c r="L21" s="91">
        <f>+F21-K21</f>
        <v>69629.2</v>
      </c>
    </row>
    <row r="22" spans="1:16" s="45" customFormat="1" ht="30" customHeight="1" x14ac:dyDescent="0.25">
      <c r="A22" s="250" t="s">
        <v>155</v>
      </c>
      <c r="B22" s="251"/>
      <c r="C22" s="251"/>
      <c r="D22" s="251"/>
      <c r="E22" s="251"/>
      <c r="F22" s="42">
        <f>SUM(F20:F21)</f>
        <v>285000</v>
      </c>
      <c r="G22" s="42">
        <f t="shared" ref="G22:L22" si="4">SUM(G20:G21)</f>
        <v>8179.5</v>
      </c>
      <c r="H22" s="42">
        <f t="shared" si="4"/>
        <v>7527.8</v>
      </c>
      <c r="I22" s="42">
        <f t="shared" si="4"/>
        <v>43813.2</v>
      </c>
      <c r="J22" s="42">
        <f t="shared" si="4"/>
        <v>4495.5499999999993</v>
      </c>
      <c r="K22" s="42">
        <f t="shared" si="4"/>
        <v>64016.049999999988</v>
      </c>
      <c r="L22" s="42">
        <f t="shared" si="4"/>
        <v>220983.95</v>
      </c>
      <c r="M22" s="43"/>
      <c r="O22" s="45">
        <f>+L22+L26+L32+L38+L44+L49+L56+L61+L70+L74+L79+L86+L93+L98+L102+L106+L114+L118+L125+L132+L140+L145+L154+L159+L164+L171</f>
        <v>5731887.8650000012</v>
      </c>
      <c r="P22"/>
    </row>
    <row r="23" spans="1:16" s="36" customFormat="1" ht="15" customHeight="1" thickBot="1" x14ac:dyDescent="0.3">
      <c r="A23" s="46"/>
      <c r="B23" s="47"/>
      <c r="C23" s="49"/>
      <c r="D23" s="48"/>
      <c r="E23" s="48"/>
      <c r="F23" s="44"/>
      <c r="G23" s="44"/>
      <c r="H23" s="44"/>
      <c r="I23" s="44"/>
      <c r="J23" s="44"/>
      <c r="K23" s="44"/>
      <c r="L23" s="44"/>
      <c r="O23" s="81"/>
      <c r="P23" s="81"/>
    </row>
    <row r="24" spans="1:16" s="35" customFormat="1" ht="30" customHeight="1" thickBot="1" x14ac:dyDescent="0.3">
      <c r="A24" s="244" t="s">
        <v>227</v>
      </c>
      <c r="B24" s="245"/>
      <c r="C24" s="245"/>
      <c r="D24" s="245"/>
      <c r="E24" s="245"/>
      <c r="F24" s="245"/>
      <c r="G24" s="245"/>
      <c r="H24" s="245"/>
      <c r="I24" s="245"/>
      <c r="J24" s="245"/>
      <c r="K24" s="245"/>
      <c r="L24" s="246"/>
    </row>
    <row r="25" spans="1:16" s="45" customFormat="1" ht="30" customHeight="1" x14ac:dyDescent="0.25">
      <c r="A25" s="41">
        <f>+A21+1</f>
        <v>12</v>
      </c>
      <c r="B25" s="140" t="s">
        <v>171</v>
      </c>
      <c r="C25" s="41" t="s">
        <v>558</v>
      </c>
      <c r="D25" s="141" t="s">
        <v>621</v>
      </c>
      <c r="E25" s="140" t="s">
        <v>150</v>
      </c>
      <c r="F25" s="142">
        <v>170500</v>
      </c>
      <c r="G25" s="142">
        <f>F25*2.87%</f>
        <v>4893.3500000000004</v>
      </c>
      <c r="H25" s="139">
        <v>4943.8</v>
      </c>
      <c r="I25" s="142">
        <v>28748.93</v>
      </c>
      <c r="J25" s="144">
        <v>7527.87</v>
      </c>
      <c r="K25" s="139">
        <f>SUM(G25:J25)</f>
        <v>46113.950000000004</v>
      </c>
      <c r="L25" s="143">
        <f>+F25-K25</f>
        <v>124386.04999999999</v>
      </c>
    </row>
    <row r="26" spans="1:16" s="45" customFormat="1" ht="22.5" customHeight="1" x14ac:dyDescent="0.25">
      <c r="A26" s="250" t="s">
        <v>155</v>
      </c>
      <c r="B26" s="251"/>
      <c r="C26" s="251"/>
      <c r="D26" s="251"/>
      <c r="E26" s="251"/>
      <c r="F26" s="42">
        <f>SUM(F25)</f>
        <v>170500</v>
      </c>
      <c r="G26" s="42">
        <f t="shared" ref="G26:L26" si="5">SUM(G25)</f>
        <v>4893.3500000000004</v>
      </c>
      <c r="H26" s="42">
        <f t="shared" si="5"/>
        <v>4943.8</v>
      </c>
      <c r="I26" s="42">
        <f t="shared" si="5"/>
        <v>28748.93</v>
      </c>
      <c r="J26" s="42">
        <f t="shared" si="5"/>
        <v>7527.87</v>
      </c>
      <c r="K26" s="42">
        <f t="shared" si="5"/>
        <v>46113.950000000004</v>
      </c>
      <c r="L26" s="42">
        <f t="shared" si="5"/>
        <v>124386.04999999999</v>
      </c>
      <c r="M26" s="43"/>
    </row>
    <row r="27" spans="1:16" s="36" customFormat="1" ht="18" customHeight="1" thickBot="1" x14ac:dyDescent="0.3">
      <c r="A27" s="46"/>
      <c r="B27" s="47"/>
      <c r="C27" s="49"/>
      <c r="D27" s="48"/>
      <c r="E27" s="48"/>
      <c r="F27" s="44"/>
      <c r="G27" s="44"/>
      <c r="H27" s="44"/>
      <c r="I27" s="44"/>
      <c r="J27" s="44"/>
      <c r="K27" s="44"/>
      <c r="L27" s="44"/>
    </row>
    <row r="28" spans="1:16" s="80" customFormat="1" ht="30" customHeight="1" thickBot="1" x14ac:dyDescent="0.3">
      <c r="A28" s="244" t="s">
        <v>200</v>
      </c>
      <c r="B28" s="245"/>
      <c r="C28" s="245"/>
      <c r="D28" s="245"/>
      <c r="E28" s="245"/>
      <c r="F28" s="245"/>
      <c r="G28" s="245"/>
      <c r="H28" s="245"/>
      <c r="I28" s="245"/>
      <c r="J28" s="245"/>
      <c r="K28" s="245"/>
      <c r="L28" s="246"/>
    </row>
    <row r="29" spans="1:16" s="44" customFormat="1" ht="46.5" customHeight="1" x14ac:dyDescent="0.25">
      <c r="A29" s="157">
        <f>+A25+1</f>
        <v>13</v>
      </c>
      <c r="B29" s="145" t="s">
        <v>313</v>
      </c>
      <c r="C29" s="157" t="s">
        <v>558</v>
      </c>
      <c r="D29" s="158" t="s">
        <v>622</v>
      </c>
      <c r="E29" s="161" t="s">
        <v>151</v>
      </c>
      <c r="F29" s="139">
        <v>126500</v>
      </c>
      <c r="G29" s="142">
        <f>F29*2.87%</f>
        <v>3630.55</v>
      </c>
      <c r="H29" s="142">
        <f>+F29*3.04%</f>
        <v>3845.6</v>
      </c>
      <c r="I29" s="139">
        <v>18338.830000000002</v>
      </c>
      <c r="J29" s="144">
        <v>25</v>
      </c>
      <c r="K29" s="139">
        <f>SUM(G29:J29)</f>
        <v>25839.980000000003</v>
      </c>
      <c r="L29" s="143">
        <f>+F29-K29</f>
        <v>100660.01999999999</v>
      </c>
    </row>
    <row r="30" spans="1:16" s="159" customFormat="1" ht="30" customHeight="1" x14ac:dyDescent="0.25">
      <c r="A30" s="157">
        <f>+A29+1</f>
        <v>14</v>
      </c>
      <c r="B30" s="140" t="s">
        <v>80</v>
      </c>
      <c r="C30" s="157" t="s">
        <v>558</v>
      </c>
      <c r="D30" s="140" t="s">
        <v>63</v>
      </c>
      <c r="E30" s="140" t="s">
        <v>150</v>
      </c>
      <c r="F30" s="142">
        <v>80000</v>
      </c>
      <c r="G30" s="142">
        <f>F30*2.87%</f>
        <v>2296</v>
      </c>
      <c r="H30" s="142">
        <f>+F30*3.04%</f>
        <v>2432</v>
      </c>
      <c r="I30" s="142">
        <v>7400.87</v>
      </c>
      <c r="J30" s="144">
        <v>2360.9299999999998</v>
      </c>
      <c r="K30" s="139">
        <f>SUM(G30:J30)</f>
        <v>14489.8</v>
      </c>
      <c r="L30" s="143">
        <f>+F30-K30</f>
        <v>65510.2</v>
      </c>
      <c r="O30" s="206"/>
    </row>
    <row r="31" spans="1:16" s="52" customFormat="1" ht="30" customHeight="1" x14ac:dyDescent="0.25">
      <c r="A31" s="157">
        <f>+A30+1</f>
        <v>15</v>
      </c>
      <c r="B31" s="140" t="s">
        <v>70</v>
      </c>
      <c r="C31" s="157" t="s">
        <v>558</v>
      </c>
      <c r="D31" s="141" t="s">
        <v>63</v>
      </c>
      <c r="E31" s="140" t="s">
        <v>150</v>
      </c>
      <c r="F31" s="142">
        <v>70000</v>
      </c>
      <c r="G31" s="142">
        <f>F31*2.87%</f>
        <v>2009</v>
      </c>
      <c r="H31" s="142">
        <f>+F31*3.04%</f>
        <v>2128</v>
      </c>
      <c r="I31" s="142">
        <v>5098.45</v>
      </c>
      <c r="J31" s="144">
        <v>3475.12</v>
      </c>
      <c r="K31" s="139">
        <f>SUM(G31:J31)</f>
        <v>12710.57</v>
      </c>
      <c r="L31" s="143">
        <f>+F31-K31</f>
        <v>57289.43</v>
      </c>
    </row>
    <row r="32" spans="1:16" s="44" customFormat="1" ht="27" customHeight="1" x14ac:dyDescent="0.25">
      <c r="A32" s="250" t="s">
        <v>155</v>
      </c>
      <c r="B32" s="251"/>
      <c r="C32" s="251"/>
      <c r="D32" s="251"/>
      <c r="E32" s="252"/>
      <c r="F32" s="42">
        <f>SUM(F29:F31)</f>
        <v>276500</v>
      </c>
      <c r="G32" s="42">
        <f t="shared" ref="G32:L32" si="6">SUM(G29:G31)</f>
        <v>7935.55</v>
      </c>
      <c r="H32" s="42">
        <f t="shared" si="6"/>
        <v>8405.6</v>
      </c>
      <c r="I32" s="42">
        <f t="shared" si="6"/>
        <v>30838.15</v>
      </c>
      <c r="J32" s="42">
        <f t="shared" si="6"/>
        <v>5861.0499999999993</v>
      </c>
      <c r="K32" s="42">
        <f t="shared" si="6"/>
        <v>53040.35</v>
      </c>
      <c r="L32" s="42">
        <f t="shared" si="6"/>
        <v>223459.64999999997</v>
      </c>
    </row>
    <row r="33" spans="1:12" s="44" customFormat="1" ht="13.5" customHeight="1" thickBot="1" x14ac:dyDescent="0.3">
      <c r="A33" s="55"/>
      <c r="B33" s="55"/>
      <c r="C33" s="55"/>
      <c r="D33" s="55"/>
      <c r="E33" s="55"/>
      <c r="F33" s="45"/>
      <c r="G33" s="45"/>
      <c r="H33" s="45"/>
      <c r="I33" s="45"/>
      <c r="J33" s="45"/>
      <c r="K33" s="45"/>
      <c r="L33" s="45"/>
    </row>
    <row r="34" spans="1:12" s="37" customFormat="1" ht="30" customHeight="1" thickBot="1" x14ac:dyDescent="0.3">
      <c r="A34" s="244" t="s">
        <v>201</v>
      </c>
      <c r="B34" s="245"/>
      <c r="C34" s="245"/>
      <c r="D34" s="245"/>
      <c r="E34" s="245"/>
      <c r="F34" s="245"/>
      <c r="G34" s="245"/>
      <c r="H34" s="245"/>
      <c r="I34" s="245"/>
      <c r="J34" s="245"/>
      <c r="K34" s="245"/>
      <c r="L34" s="246"/>
    </row>
    <row r="35" spans="1:12" s="44" customFormat="1" ht="32.25" customHeight="1" x14ac:dyDescent="0.25">
      <c r="A35" s="157">
        <f>+A31+1</f>
        <v>16</v>
      </c>
      <c r="B35" s="145" t="s">
        <v>316</v>
      </c>
      <c r="C35" s="157" t="s">
        <v>558</v>
      </c>
      <c r="D35" s="209" t="s">
        <v>228</v>
      </c>
      <c r="E35" s="140" t="s">
        <v>151</v>
      </c>
      <c r="F35" s="139">
        <v>140000</v>
      </c>
      <c r="G35" s="142">
        <f>F35*2.87%</f>
        <v>4018</v>
      </c>
      <c r="H35" s="142">
        <f>F35*3.04%</f>
        <v>4256</v>
      </c>
      <c r="I35" s="139">
        <v>21514.37</v>
      </c>
      <c r="J35" s="144">
        <v>6474.66</v>
      </c>
      <c r="K35" s="139">
        <f>SUM(G35:J35)</f>
        <v>36263.03</v>
      </c>
      <c r="L35" s="143">
        <f>+F35-K35</f>
        <v>103736.97</v>
      </c>
    </row>
    <row r="36" spans="1:12" s="159" customFormat="1" ht="30" customHeight="1" x14ac:dyDescent="0.25">
      <c r="A36" s="157">
        <f>+A35+1</f>
        <v>17</v>
      </c>
      <c r="B36" s="140" t="s">
        <v>66</v>
      </c>
      <c r="C36" s="157" t="s">
        <v>558</v>
      </c>
      <c r="D36" s="140" t="s">
        <v>63</v>
      </c>
      <c r="E36" s="140" t="s">
        <v>151</v>
      </c>
      <c r="F36" s="142">
        <v>100000</v>
      </c>
      <c r="G36" s="142">
        <f>F36*2.87%</f>
        <v>2870</v>
      </c>
      <c r="H36" s="142">
        <f>+F36*3.04%</f>
        <v>3040</v>
      </c>
      <c r="I36" s="142">
        <v>12105.37</v>
      </c>
      <c r="J36" s="144">
        <v>45</v>
      </c>
      <c r="K36" s="139">
        <f>SUM(G36:J36)</f>
        <v>18060.370000000003</v>
      </c>
      <c r="L36" s="143">
        <f>+F36-K36</f>
        <v>81939.63</v>
      </c>
    </row>
    <row r="37" spans="1:12" s="52" customFormat="1" ht="30" customHeight="1" x14ac:dyDescent="0.25">
      <c r="A37" s="157">
        <f>+A36+1</f>
        <v>18</v>
      </c>
      <c r="B37" s="140" t="s">
        <v>317</v>
      </c>
      <c r="C37" s="157" t="s">
        <v>558</v>
      </c>
      <c r="D37" s="141" t="s">
        <v>63</v>
      </c>
      <c r="E37" s="140" t="s">
        <v>150</v>
      </c>
      <c r="F37" s="142">
        <v>70000</v>
      </c>
      <c r="G37" s="142">
        <f>F37*2.87%</f>
        <v>2009</v>
      </c>
      <c r="H37" s="142">
        <f>+F37*3.04%</f>
        <v>2128</v>
      </c>
      <c r="I37" s="142">
        <v>5368.48</v>
      </c>
      <c r="J37" s="144">
        <v>125</v>
      </c>
      <c r="K37" s="139">
        <f>SUM(G37:J37)</f>
        <v>9630.48</v>
      </c>
      <c r="L37" s="143">
        <f>+F37-K37</f>
        <v>60369.520000000004</v>
      </c>
    </row>
    <row r="38" spans="1:12" s="44" customFormat="1" ht="30" customHeight="1" thickBot="1" x14ac:dyDescent="0.3">
      <c r="A38" s="250" t="s">
        <v>155</v>
      </c>
      <c r="B38" s="251"/>
      <c r="C38" s="251"/>
      <c r="D38" s="251"/>
      <c r="E38" s="252"/>
      <c r="F38" s="42">
        <f>SUM(F35:F37)</f>
        <v>310000</v>
      </c>
      <c r="G38" s="42">
        <f t="shared" ref="G38:L38" si="7">SUM(G35:G37)</f>
        <v>8897</v>
      </c>
      <c r="H38" s="42">
        <f t="shared" si="7"/>
        <v>9424</v>
      </c>
      <c r="I38" s="42">
        <f t="shared" si="7"/>
        <v>38988.22</v>
      </c>
      <c r="J38" s="42">
        <f t="shared" si="7"/>
        <v>6644.66</v>
      </c>
      <c r="K38" s="42">
        <f t="shared" si="7"/>
        <v>63953.880000000005</v>
      </c>
      <c r="L38" s="42">
        <f t="shared" si="7"/>
        <v>246046.12</v>
      </c>
    </row>
    <row r="39" spans="1:12" s="37" customFormat="1" ht="24" customHeight="1" thickBot="1" x14ac:dyDescent="0.3">
      <c r="A39" s="244" t="s">
        <v>202</v>
      </c>
      <c r="B39" s="245"/>
      <c r="C39" s="245"/>
      <c r="D39" s="245"/>
      <c r="E39" s="245"/>
      <c r="F39" s="245"/>
      <c r="G39" s="245"/>
      <c r="H39" s="245"/>
      <c r="I39" s="245"/>
      <c r="J39" s="245"/>
      <c r="K39" s="245"/>
      <c r="L39" s="246"/>
    </row>
    <row r="40" spans="1:12" s="100" customFormat="1" ht="30" customHeight="1" x14ac:dyDescent="0.25">
      <c r="A40" s="88">
        <f>+A37+1</f>
        <v>19</v>
      </c>
      <c r="B40" s="95" t="s">
        <v>61</v>
      </c>
      <c r="C40" s="94" t="s">
        <v>558</v>
      </c>
      <c r="D40" s="95" t="s">
        <v>63</v>
      </c>
      <c r="E40" s="95" t="s">
        <v>151</v>
      </c>
      <c r="F40" s="96">
        <v>80000</v>
      </c>
      <c r="G40" s="96">
        <f>F40*2.87%</f>
        <v>2296</v>
      </c>
      <c r="H40" s="96">
        <f>+F40*3.04%</f>
        <v>2432</v>
      </c>
      <c r="I40" s="96">
        <v>7400.87</v>
      </c>
      <c r="J40" s="98">
        <v>1874.8</v>
      </c>
      <c r="K40" s="90">
        <f>SUM(G40:J40)</f>
        <v>14003.669999999998</v>
      </c>
      <c r="L40" s="91">
        <f>+F40-K40</f>
        <v>65996.33</v>
      </c>
    </row>
    <row r="41" spans="1:12" s="100" customFormat="1" ht="30" customHeight="1" x14ac:dyDescent="0.25">
      <c r="A41" s="94">
        <f>+A40+1</f>
        <v>20</v>
      </c>
      <c r="B41" s="95" t="s">
        <v>318</v>
      </c>
      <c r="C41" s="94" t="s">
        <v>558</v>
      </c>
      <c r="D41" s="99" t="s">
        <v>63</v>
      </c>
      <c r="E41" s="95" t="s">
        <v>150</v>
      </c>
      <c r="F41" s="96">
        <v>80000</v>
      </c>
      <c r="G41" s="90">
        <f>F41*2.87%</f>
        <v>2296</v>
      </c>
      <c r="H41" s="90">
        <f>+F41*3.04%</f>
        <v>2432</v>
      </c>
      <c r="I41" s="90">
        <v>7063.34</v>
      </c>
      <c r="J41" s="98">
        <v>5858.27</v>
      </c>
      <c r="K41" s="90">
        <f>SUM(G41:J41)</f>
        <v>17649.61</v>
      </c>
      <c r="L41" s="91">
        <f>+F41-K41</f>
        <v>62350.39</v>
      </c>
    </row>
    <row r="42" spans="1:12" s="58" customFormat="1" ht="30" customHeight="1" x14ac:dyDescent="0.25">
      <c r="A42" s="94">
        <f>+A41+1</f>
        <v>21</v>
      </c>
      <c r="B42" s="95" t="s">
        <v>319</v>
      </c>
      <c r="C42" s="94" t="s">
        <v>558</v>
      </c>
      <c r="D42" s="99" t="s">
        <v>63</v>
      </c>
      <c r="E42" s="95" t="s">
        <v>151</v>
      </c>
      <c r="F42" s="96">
        <v>80000</v>
      </c>
      <c r="G42" s="96">
        <f>F42*2.87%</f>
        <v>2296</v>
      </c>
      <c r="H42" s="96">
        <f>+F42*3.04%</f>
        <v>2432</v>
      </c>
      <c r="I42" s="96">
        <v>7400.87</v>
      </c>
      <c r="J42" s="98">
        <v>2862.07</v>
      </c>
      <c r="K42" s="90">
        <f>SUM(G42:J42)</f>
        <v>14990.939999999999</v>
      </c>
      <c r="L42" s="91">
        <f>+F42-K42</f>
        <v>65009.06</v>
      </c>
    </row>
    <row r="43" spans="1:12" s="58" customFormat="1" ht="30" customHeight="1" x14ac:dyDescent="0.25">
      <c r="A43" s="88">
        <f>+A42+1</f>
        <v>22</v>
      </c>
      <c r="B43" s="145" t="s">
        <v>320</v>
      </c>
      <c r="C43" s="41" t="s">
        <v>558</v>
      </c>
      <c r="D43" s="145" t="s">
        <v>63</v>
      </c>
      <c r="E43" s="145" t="s">
        <v>151</v>
      </c>
      <c r="F43" s="139">
        <v>70000</v>
      </c>
      <c r="G43" s="90">
        <f>F43*2.87%</f>
        <v>2009</v>
      </c>
      <c r="H43" s="90">
        <f>+F43*3.04%</f>
        <v>2128</v>
      </c>
      <c r="I43" s="90">
        <v>5098.45</v>
      </c>
      <c r="J43" s="91">
        <v>9782.73</v>
      </c>
      <c r="K43" s="90">
        <f>SUM(G43:J43)</f>
        <v>19018.18</v>
      </c>
      <c r="L43" s="91">
        <f>+F43-K43</f>
        <v>50981.82</v>
      </c>
    </row>
    <row r="44" spans="1:12" s="44" customFormat="1" ht="22.5" customHeight="1" x14ac:dyDescent="0.25">
      <c r="A44" s="250" t="s">
        <v>155</v>
      </c>
      <c r="B44" s="251"/>
      <c r="C44" s="251"/>
      <c r="D44" s="251"/>
      <c r="E44" s="252"/>
      <c r="F44" s="42">
        <f>SUM(F40:F43)</f>
        <v>310000</v>
      </c>
      <c r="G44" s="42">
        <f t="shared" ref="G44:L44" si="8">SUM(G40:G43)</f>
        <v>8897</v>
      </c>
      <c r="H44" s="42">
        <f t="shared" si="8"/>
        <v>9424</v>
      </c>
      <c r="I44" s="42">
        <f t="shared" si="8"/>
        <v>26963.53</v>
      </c>
      <c r="J44" s="42">
        <f t="shared" si="8"/>
        <v>20377.870000000003</v>
      </c>
      <c r="K44" s="42">
        <f t="shared" si="8"/>
        <v>65662.399999999994</v>
      </c>
      <c r="L44" s="42">
        <f t="shared" si="8"/>
        <v>244337.6</v>
      </c>
    </row>
    <row r="45" spans="1:12" s="44" customFormat="1" ht="18" customHeight="1" thickBot="1" x14ac:dyDescent="0.3">
      <c r="A45"/>
      <c r="B45"/>
      <c r="C45" s="186"/>
      <c r="D45"/>
      <c r="E45"/>
      <c r="F45"/>
      <c r="G45"/>
      <c r="H45"/>
      <c r="I45"/>
      <c r="J45"/>
      <c r="K45"/>
      <c r="L45"/>
    </row>
    <row r="46" spans="1:12" s="44" customFormat="1" ht="21" customHeight="1" thickBot="1" x14ac:dyDescent="0.3">
      <c r="A46" s="244" t="s">
        <v>623</v>
      </c>
      <c r="B46" s="245"/>
      <c r="C46" s="245"/>
      <c r="D46" s="245"/>
      <c r="E46" s="245"/>
      <c r="F46" s="245"/>
      <c r="G46" s="245"/>
      <c r="H46" s="245"/>
      <c r="I46" s="245"/>
      <c r="J46" s="245"/>
      <c r="K46" s="245"/>
      <c r="L46" s="246"/>
    </row>
    <row r="47" spans="1:12" s="100" customFormat="1" ht="30" customHeight="1" x14ac:dyDescent="0.25">
      <c r="A47" s="88">
        <f>+A43+1</f>
        <v>23</v>
      </c>
      <c r="B47" s="89" t="s">
        <v>69</v>
      </c>
      <c r="C47" s="88" t="s">
        <v>558</v>
      </c>
      <c r="D47" s="97" t="s">
        <v>229</v>
      </c>
      <c r="E47" s="95" t="s">
        <v>151</v>
      </c>
      <c r="F47" s="90">
        <v>126500</v>
      </c>
      <c r="G47" s="90">
        <v>3630.55</v>
      </c>
      <c r="H47" s="90">
        <v>3845.6</v>
      </c>
      <c r="I47" s="139">
        <v>18001.3</v>
      </c>
      <c r="J47" s="98">
        <v>1495.12</v>
      </c>
      <c r="K47" s="90">
        <f>SUM(G47:J47)</f>
        <v>26972.569999999996</v>
      </c>
      <c r="L47" s="143">
        <f>+F47-K47</f>
        <v>99527.430000000008</v>
      </c>
    </row>
    <row r="48" spans="1:12" s="100" customFormat="1" ht="30" customHeight="1" x14ac:dyDescent="0.25">
      <c r="A48" s="94">
        <f>+A47+1</f>
        <v>24</v>
      </c>
      <c r="B48" s="140" t="s">
        <v>230</v>
      </c>
      <c r="C48" s="41" t="s">
        <v>558</v>
      </c>
      <c r="D48" s="141" t="s">
        <v>120</v>
      </c>
      <c r="E48" s="140" t="s">
        <v>151</v>
      </c>
      <c r="F48" s="142">
        <v>60000</v>
      </c>
      <c r="G48" s="96">
        <f>F48*2.87%</f>
        <v>1722</v>
      </c>
      <c r="H48" s="96">
        <f>+F48*3.04%</f>
        <v>1824</v>
      </c>
      <c r="I48" s="96">
        <v>3216.65</v>
      </c>
      <c r="J48" s="98">
        <v>1475.12</v>
      </c>
      <c r="K48" s="90">
        <f>SUM(G48:J48)</f>
        <v>8237.77</v>
      </c>
      <c r="L48" s="91">
        <f>+F48-K48</f>
        <v>51762.229999999996</v>
      </c>
    </row>
    <row r="49" spans="1:12" s="44" customFormat="1" ht="28.5" customHeight="1" x14ac:dyDescent="0.25">
      <c r="A49" s="250" t="s">
        <v>155</v>
      </c>
      <c r="B49" s="251"/>
      <c r="C49" s="251"/>
      <c r="D49" s="251"/>
      <c r="E49" s="252"/>
      <c r="F49" s="42">
        <f>SUM(F47:F48)</f>
        <v>186500</v>
      </c>
      <c r="G49" s="42">
        <f t="shared" ref="G49:L49" si="9">SUM(G47:G48)</f>
        <v>5352.55</v>
      </c>
      <c r="H49" s="42">
        <f t="shared" si="9"/>
        <v>5669.6</v>
      </c>
      <c r="I49" s="42">
        <f t="shared" si="9"/>
        <v>21217.95</v>
      </c>
      <c r="J49" s="42">
        <f t="shared" si="9"/>
        <v>2970.24</v>
      </c>
      <c r="K49" s="42">
        <f t="shared" si="9"/>
        <v>35210.339999999997</v>
      </c>
      <c r="L49" s="42">
        <f t="shared" si="9"/>
        <v>151289.66</v>
      </c>
    </row>
    <row r="50" spans="1:12" s="44" customFormat="1" ht="12" customHeight="1" thickBot="1" x14ac:dyDescent="0.3">
      <c r="A50" s="55"/>
      <c r="B50" s="55"/>
      <c r="C50" s="55"/>
      <c r="D50" s="55"/>
      <c r="E50" s="55"/>
      <c r="F50"/>
      <c r="G50"/>
      <c r="H50"/>
      <c r="I50"/>
      <c r="J50"/>
      <c r="K50"/>
      <c r="L50"/>
    </row>
    <row r="51" spans="1:12" s="44" customFormat="1" ht="30" customHeight="1" thickBot="1" x14ac:dyDescent="0.3">
      <c r="A51" s="247" t="s">
        <v>203</v>
      </c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9"/>
    </row>
    <row r="52" spans="1:12" s="58" customFormat="1" ht="30" customHeight="1" x14ac:dyDescent="0.25">
      <c r="A52" s="94">
        <f>+A48+1</f>
        <v>25</v>
      </c>
      <c r="B52" s="95" t="s">
        <v>322</v>
      </c>
      <c r="C52" s="94" t="s">
        <v>558</v>
      </c>
      <c r="D52" s="99" t="s">
        <v>63</v>
      </c>
      <c r="E52" s="95" t="s">
        <v>151</v>
      </c>
      <c r="F52" s="96">
        <v>104000</v>
      </c>
      <c r="G52" s="96">
        <f>F52*2.87%</f>
        <v>2984.8</v>
      </c>
      <c r="H52" s="96">
        <f>+F52*3.04%</f>
        <v>3161.6</v>
      </c>
      <c r="I52" s="96">
        <v>12708.74</v>
      </c>
      <c r="J52" s="98">
        <v>2415.12</v>
      </c>
      <c r="K52" s="90">
        <f>SUM(G52:J52)</f>
        <v>21270.26</v>
      </c>
      <c r="L52" s="91">
        <f>+F52-K52</f>
        <v>82729.740000000005</v>
      </c>
    </row>
    <row r="53" spans="1:12" s="58" customFormat="1" ht="30" customHeight="1" x14ac:dyDescent="0.25">
      <c r="A53" s="94">
        <f>+A52+1</f>
        <v>26</v>
      </c>
      <c r="B53" s="95" t="s">
        <v>323</v>
      </c>
      <c r="C53" s="94" t="s">
        <v>558</v>
      </c>
      <c r="D53" s="99" t="s">
        <v>63</v>
      </c>
      <c r="E53" s="95" t="s">
        <v>151</v>
      </c>
      <c r="F53" s="96">
        <v>95000</v>
      </c>
      <c r="G53" s="96">
        <f>F53*2.87%</f>
        <v>2726.5</v>
      </c>
      <c r="H53" s="96">
        <f>+F53*3.04%</f>
        <v>2888</v>
      </c>
      <c r="I53" s="96">
        <v>10929.24</v>
      </c>
      <c r="J53" s="98">
        <v>7125</v>
      </c>
      <c r="K53" s="90">
        <f>SUM(G53:J53)</f>
        <v>23668.739999999998</v>
      </c>
      <c r="L53" s="91">
        <f>+F53-K53</f>
        <v>71331.260000000009</v>
      </c>
    </row>
    <row r="54" spans="1:12" s="101" customFormat="1" ht="30" customHeight="1" x14ac:dyDescent="0.25">
      <c r="A54" s="88">
        <f>+A53+1</f>
        <v>27</v>
      </c>
      <c r="B54" s="95" t="s">
        <v>62</v>
      </c>
      <c r="C54" s="94" t="s">
        <v>558</v>
      </c>
      <c r="D54" s="95" t="s">
        <v>63</v>
      </c>
      <c r="E54" s="95" t="s">
        <v>150</v>
      </c>
      <c r="F54" s="96">
        <v>85000</v>
      </c>
      <c r="G54" s="96">
        <f>F54*2.87%</f>
        <v>2439.5</v>
      </c>
      <c r="H54" s="96">
        <f>+F54*3.04%</f>
        <v>2584</v>
      </c>
      <c r="I54" s="96">
        <v>8576.99</v>
      </c>
      <c r="J54" s="98">
        <v>770.31</v>
      </c>
      <c r="K54" s="90">
        <f>SUM(G54:J54)</f>
        <v>14370.8</v>
      </c>
      <c r="L54" s="91">
        <f>+F54-K54</f>
        <v>70629.2</v>
      </c>
    </row>
    <row r="55" spans="1:12" s="58" customFormat="1" ht="30" customHeight="1" x14ac:dyDescent="0.25">
      <c r="A55" s="94">
        <f>+A54+1</f>
        <v>28</v>
      </c>
      <c r="B55" s="95" t="s">
        <v>324</v>
      </c>
      <c r="C55" s="94" t="s">
        <v>558</v>
      </c>
      <c r="D55" s="99" t="s">
        <v>63</v>
      </c>
      <c r="E55" s="95" t="s">
        <v>150</v>
      </c>
      <c r="F55" s="96">
        <v>85000</v>
      </c>
      <c r="G55" s="96">
        <f>F55*2.87%</f>
        <v>2439.5</v>
      </c>
      <c r="H55" s="96">
        <f>+F55*3.04%</f>
        <v>2584</v>
      </c>
      <c r="I55" s="96">
        <v>8576.99</v>
      </c>
      <c r="J55" s="98">
        <v>25</v>
      </c>
      <c r="K55" s="90">
        <f>SUM(G55:J55)</f>
        <v>13625.49</v>
      </c>
      <c r="L55" s="91">
        <f>+F55-K55</f>
        <v>71374.509999999995</v>
      </c>
    </row>
    <row r="56" spans="1:12" s="44" customFormat="1" ht="24" customHeight="1" x14ac:dyDescent="0.25">
      <c r="A56" s="250" t="s">
        <v>155</v>
      </c>
      <c r="B56" s="251"/>
      <c r="C56" s="251"/>
      <c r="D56" s="251"/>
      <c r="E56" s="252"/>
      <c r="F56" s="42">
        <f>SUM(F52:F55)</f>
        <v>369000</v>
      </c>
      <c r="G56" s="42">
        <f t="shared" ref="G56:L56" si="10">SUM(G52:G55)</f>
        <v>10590.3</v>
      </c>
      <c r="H56" s="42">
        <f t="shared" si="10"/>
        <v>11217.6</v>
      </c>
      <c r="I56" s="42">
        <f t="shared" si="10"/>
        <v>40791.96</v>
      </c>
      <c r="J56" s="42">
        <f t="shared" si="10"/>
        <v>10335.429999999998</v>
      </c>
      <c r="K56" s="42">
        <f t="shared" si="10"/>
        <v>72935.290000000008</v>
      </c>
      <c r="L56" s="42">
        <f t="shared" si="10"/>
        <v>296064.71000000002</v>
      </c>
    </row>
    <row r="57" spans="1:12" s="44" customFormat="1" ht="12" customHeight="1" thickBot="1" x14ac:dyDescent="0.3">
      <c r="A57" s="79"/>
      <c r="B57" s="79"/>
      <c r="C57" s="187"/>
      <c r="D57" s="79"/>
      <c r="E57" s="79"/>
      <c r="F57" s="79"/>
      <c r="G57" s="79"/>
      <c r="H57" s="79"/>
      <c r="I57" s="79"/>
      <c r="J57" s="79"/>
      <c r="K57" s="79"/>
      <c r="L57" s="79"/>
    </row>
    <row r="58" spans="1:12" s="44" customFormat="1" ht="21" customHeight="1" thickBot="1" x14ac:dyDescent="0.3">
      <c r="A58" s="247" t="s">
        <v>204</v>
      </c>
      <c r="B58" s="248"/>
      <c r="C58" s="248"/>
      <c r="D58" s="248"/>
      <c r="E58" s="248"/>
      <c r="F58" s="248"/>
      <c r="G58" s="248"/>
      <c r="H58" s="248"/>
      <c r="I58" s="248"/>
      <c r="J58" s="248"/>
      <c r="K58" s="248"/>
      <c r="L58" s="249"/>
    </row>
    <row r="59" spans="1:12" s="101" customFormat="1" ht="30" customHeight="1" x14ac:dyDescent="0.25">
      <c r="A59" s="157">
        <f>+A55+1</f>
        <v>29</v>
      </c>
      <c r="B59" s="145" t="s">
        <v>60</v>
      </c>
      <c r="C59" s="157" t="s">
        <v>558</v>
      </c>
      <c r="D59" s="209" t="s">
        <v>615</v>
      </c>
      <c r="E59" s="145" t="s">
        <v>151</v>
      </c>
      <c r="F59" s="90">
        <v>102000</v>
      </c>
      <c r="G59" s="96">
        <f>F59*2.87%</f>
        <v>2927.4</v>
      </c>
      <c r="H59" s="96">
        <f>+F59*3.04%</f>
        <v>3100.8</v>
      </c>
      <c r="I59" s="90">
        <v>12575.82</v>
      </c>
      <c r="J59" s="98">
        <v>125</v>
      </c>
      <c r="K59" s="90">
        <f>SUM(G59:J59)</f>
        <v>18729.02</v>
      </c>
      <c r="L59" s="91">
        <f>+F59-K59</f>
        <v>83270.98</v>
      </c>
    </row>
    <row r="60" spans="1:12" s="100" customFormat="1" ht="30" customHeight="1" x14ac:dyDescent="0.25">
      <c r="A60" s="94">
        <f>+A59+1</f>
        <v>30</v>
      </c>
      <c r="B60" s="95" t="s">
        <v>76</v>
      </c>
      <c r="C60" s="94" t="s">
        <v>557</v>
      </c>
      <c r="D60" s="99" t="s">
        <v>63</v>
      </c>
      <c r="E60" s="95" t="s">
        <v>151</v>
      </c>
      <c r="F60" s="96">
        <v>102000</v>
      </c>
      <c r="G60" s="96">
        <f>F60*2.87%</f>
        <v>2927.4</v>
      </c>
      <c r="H60" s="96">
        <f>+F60*3.04%</f>
        <v>3100.8</v>
      </c>
      <c r="I60" s="96">
        <v>12575.82</v>
      </c>
      <c r="J60" s="98">
        <v>25</v>
      </c>
      <c r="K60" s="90">
        <f>SUM(G60:J60)</f>
        <v>18629.02</v>
      </c>
      <c r="L60" s="91">
        <f>+F60-K60</f>
        <v>83370.98</v>
      </c>
    </row>
    <row r="61" spans="1:12" s="44" customFormat="1" ht="24" customHeight="1" x14ac:dyDescent="0.25">
      <c r="A61" s="250" t="s">
        <v>155</v>
      </c>
      <c r="B61" s="251"/>
      <c r="C61" s="251"/>
      <c r="D61" s="251"/>
      <c r="E61" s="252"/>
      <c r="F61" s="42">
        <f>SUM(F59:F60)</f>
        <v>204000</v>
      </c>
      <c r="G61" s="42">
        <f t="shared" ref="G61:L61" si="11">SUM(G59:G60)</f>
        <v>5854.8</v>
      </c>
      <c r="H61" s="42">
        <f t="shared" si="11"/>
        <v>6201.6</v>
      </c>
      <c r="I61" s="42">
        <f t="shared" si="11"/>
        <v>25151.64</v>
      </c>
      <c r="J61" s="42">
        <f t="shared" si="11"/>
        <v>150</v>
      </c>
      <c r="K61" s="42">
        <f t="shared" si="11"/>
        <v>37358.04</v>
      </c>
      <c r="L61" s="42">
        <f t="shared" si="11"/>
        <v>166641.96</v>
      </c>
    </row>
    <row r="62" spans="1:12" s="45" customFormat="1" ht="22.5" customHeight="1" thickBot="1" x14ac:dyDescent="0.3">
      <c r="A62" s="49"/>
      <c r="B62" s="47"/>
      <c r="C62" s="49"/>
      <c r="D62" s="48"/>
      <c r="E62" s="47"/>
      <c r="F62" s="44"/>
      <c r="G62" s="44"/>
      <c r="H62" s="44"/>
      <c r="I62" s="44"/>
      <c r="J62" s="43"/>
      <c r="K62" s="44"/>
      <c r="L62" s="43"/>
    </row>
    <row r="63" spans="1:12" s="44" customFormat="1" ht="22.5" customHeight="1" thickBot="1" x14ac:dyDescent="0.3">
      <c r="A63" s="247" t="s">
        <v>233</v>
      </c>
      <c r="B63" s="248"/>
      <c r="C63" s="248"/>
      <c r="D63" s="248"/>
      <c r="E63" s="248"/>
      <c r="F63" s="248"/>
      <c r="G63" s="248"/>
      <c r="H63" s="248"/>
      <c r="I63" s="248"/>
      <c r="J63" s="248"/>
      <c r="K63" s="248"/>
      <c r="L63" s="249"/>
    </row>
    <row r="64" spans="1:12" s="102" customFormat="1" ht="33.75" customHeight="1" x14ac:dyDescent="0.25">
      <c r="A64" s="88">
        <f>+A60+1</f>
        <v>31</v>
      </c>
      <c r="B64" s="145" t="s">
        <v>325</v>
      </c>
      <c r="C64" s="157" t="s">
        <v>558</v>
      </c>
      <c r="D64" s="141" t="s">
        <v>326</v>
      </c>
      <c r="E64" s="140" t="s">
        <v>151</v>
      </c>
      <c r="F64" s="139">
        <v>126500</v>
      </c>
      <c r="G64" s="96">
        <f t="shared" ref="G64:G69" si="12">F64*2.87%</f>
        <v>3630.55</v>
      </c>
      <c r="H64" s="96">
        <f t="shared" ref="H64:H69" si="13">+F64*3.04%</f>
        <v>3845.6</v>
      </c>
      <c r="I64" s="90">
        <v>18338.830000000002</v>
      </c>
      <c r="J64" s="98">
        <v>25</v>
      </c>
      <c r="K64" s="90">
        <f t="shared" ref="K64:K69" si="14">SUM(G64:J64)</f>
        <v>25839.980000000003</v>
      </c>
      <c r="L64" s="91">
        <f t="shared" ref="L64:L69" si="15">+F64-K64</f>
        <v>100660.01999999999</v>
      </c>
    </row>
    <row r="65" spans="1:15" s="58" customFormat="1" ht="30" customHeight="1" x14ac:dyDescent="0.25">
      <c r="A65" s="88">
        <f>+A64+1</f>
        <v>32</v>
      </c>
      <c r="B65" s="95" t="s">
        <v>73</v>
      </c>
      <c r="C65" s="94" t="s">
        <v>557</v>
      </c>
      <c r="D65" s="99" t="s">
        <v>63</v>
      </c>
      <c r="E65" s="95" t="s">
        <v>151</v>
      </c>
      <c r="F65" s="96">
        <v>102000</v>
      </c>
      <c r="G65" s="96">
        <f t="shared" si="12"/>
        <v>2927.4</v>
      </c>
      <c r="H65" s="96">
        <f t="shared" si="13"/>
        <v>3100.8</v>
      </c>
      <c r="I65" s="96">
        <v>12575.82</v>
      </c>
      <c r="J65" s="98">
        <v>10025</v>
      </c>
      <c r="K65" s="90">
        <f t="shared" si="14"/>
        <v>28629.02</v>
      </c>
      <c r="L65" s="91">
        <f t="shared" si="15"/>
        <v>73370.98</v>
      </c>
      <c r="O65" s="100"/>
    </row>
    <row r="66" spans="1:15" s="100" customFormat="1" ht="30" customHeight="1" x14ac:dyDescent="0.25">
      <c r="A66" s="88">
        <f t="shared" ref="A66:A69" si="16">+A65+1</f>
        <v>33</v>
      </c>
      <c r="B66" s="95" t="s">
        <v>67</v>
      </c>
      <c r="C66" s="94" t="s">
        <v>558</v>
      </c>
      <c r="D66" s="95" t="s">
        <v>63</v>
      </c>
      <c r="E66" s="95" t="s">
        <v>151</v>
      </c>
      <c r="F66" s="96">
        <v>80000</v>
      </c>
      <c r="G66" s="96">
        <f t="shared" si="12"/>
        <v>2296</v>
      </c>
      <c r="H66" s="96">
        <f t="shared" si="13"/>
        <v>2432</v>
      </c>
      <c r="I66" s="96">
        <v>6725.81</v>
      </c>
      <c r="J66" s="98">
        <v>3445.24</v>
      </c>
      <c r="K66" s="90">
        <f t="shared" si="14"/>
        <v>14899.050000000001</v>
      </c>
      <c r="L66" s="91">
        <f t="shared" si="15"/>
        <v>65100.95</v>
      </c>
    </row>
    <row r="67" spans="1:15" s="93" customFormat="1" ht="30" customHeight="1" x14ac:dyDescent="0.25">
      <c r="A67" s="88">
        <f t="shared" si="16"/>
        <v>34</v>
      </c>
      <c r="B67" s="95" t="s">
        <v>68</v>
      </c>
      <c r="C67" s="94" t="s">
        <v>557</v>
      </c>
      <c r="D67" s="103" t="s">
        <v>63</v>
      </c>
      <c r="E67" s="95" t="s">
        <v>150</v>
      </c>
      <c r="F67" s="96">
        <v>80000</v>
      </c>
      <c r="G67" s="96">
        <f>F67*2.87%</f>
        <v>2296</v>
      </c>
      <c r="H67" s="96">
        <f>+F67*3.04%</f>
        <v>2432</v>
      </c>
      <c r="I67" s="96">
        <v>7063.34</v>
      </c>
      <c r="J67" s="98">
        <v>3375.12</v>
      </c>
      <c r="K67" s="90">
        <f>SUM(G67:J67)</f>
        <v>15166.46</v>
      </c>
      <c r="L67" s="91">
        <f t="shared" si="15"/>
        <v>64833.54</v>
      </c>
    </row>
    <row r="68" spans="1:15" s="100" customFormat="1" ht="30" customHeight="1" x14ac:dyDescent="0.25">
      <c r="A68" s="88">
        <f t="shared" si="16"/>
        <v>35</v>
      </c>
      <c r="B68" s="95" t="s">
        <v>82</v>
      </c>
      <c r="C68" s="94" t="s">
        <v>558</v>
      </c>
      <c r="D68" s="99" t="s">
        <v>63</v>
      </c>
      <c r="E68" s="95" t="s">
        <v>151</v>
      </c>
      <c r="F68" s="96">
        <v>80000</v>
      </c>
      <c r="G68" s="96">
        <f t="shared" si="12"/>
        <v>2296</v>
      </c>
      <c r="H68" s="96">
        <f t="shared" si="13"/>
        <v>2432</v>
      </c>
      <c r="I68" s="96">
        <v>7400.87</v>
      </c>
      <c r="J68" s="98">
        <v>1125</v>
      </c>
      <c r="K68" s="90">
        <f>SUM(G68:J68)</f>
        <v>13253.869999999999</v>
      </c>
      <c r="L68" s="91">
        <f t="shared" si="15"/>
        <v>66746.13</v>
      </c>
    </row>
    <row r="69" spans="1:15" s="58" customFormat="1" ht="30" customHeight="1" x14ac:dyDescent="0.25">
      <c r="A69" s="88">
        <f t="shared" si="16"/>
        <v>36</v>
      </c>
      <c r="B69" s="140" t="s">
        <v>327</v>
      </c>
      <c r="C69" s="41" t="s">
        <v>557</v>
      </c>
      <c r="D69" s="141" t="s">
        <v>63</v>
      </c>
      <c r="E69" s="140" t="s">
        <v>150</v>
      </c>
      <c r="F69" s="142">
        <v>70000</v>
      </c>
      <c r="G69" s="142">
        <f t="shared" si="12"/>
        <v>2009</v>
      </c>
      <c r="H69" s="96">
        <f t="shared" si="13"/>
        <v>2128</v>
      </c>
      <c r="I69" s="96">
        <v>4828.43</v>
      </c>
      <c r="J69" s="98">
        <v>4725.24</v>
      </c>
      <c r="K69" s="90">
        <f t="shared" si="14"/>
        <v>13690.67</v>
      </c>
      <c r="L69" s="91">
        <f t="shared" si="15"/>
        <v>56309.33</v>
      </c>
    </row>
    <row r="70" spans="1:15" s="44" customFormat="1" ht="25.5" customHeight="1" thickBot="1" x14ac:dyDescent="0.3">
      <c r="A70" s="250" t="s">
        <v>155</v>
      </c>
      <c r="B70" s="251"/>
      <c r="C70" s="251"/>
      <c r="D70" s="251"/>
      <c r="E70" s="252"/>
      <c r="F70" s="42">
        <f>SUM(F64:F69)</f>
        <v>538500</v>
      </c>
      <c r="G70" s="42">
        <f t="shared" ref="G70:L70" si="17">SUM(G64:G69)</f>
        <v>15454.95</v>
      </c>
      <c r="H70" s="42">
        <f t="shared" si="17"/>
        <v>16370.4</v>
      </c>
      <c r="I70" s="42">
        <f t="shared" si="17"/>
        <v>56933.100000000006</v>
      </c>
      <c r="J70" s="42">
        <f t="shared" si="17"/>
        <v>22720.6</v>
      </c>
      <c r="K70" s="42">
        <f t="shared" si="17"/>
        <v>111479.05</v>
      </c>
      <c r="L70" s="42">
        <f t="shared" si="17"/>
        <v>427020.95</v>
      </c>
    </row>
    <row r="71" spans="1:15" s="44" customFormat="1" ht="30" customHeight="1" thickBot="1" x14ac:dyDescent="0.3">
      <c r="A71" s="247" t="s">
        <v>205</v>
      </c>
      <c r="B71" s="248"/>
      <c r="C71" s="248"/>
      <c r="D71" s="248"/>
      <c r="E71" s="248"/>
      <c r="F71" s="248"/>
      <c r="G71" s="248"/>
      <c r="H71" s="248"/>
      <c r="I71" s="248"/>
      <c r="J71" s="248"/>
      <c r="K71" s="248"/>
      <c r="L71" s="249"/>
    </row>
    <row r="72" spans="1:15" s="58" customFormat="1" ht="30" customHeight="1" x14ac:dyDescent="0.25">
      <c r="A72" s="88">
        <f>+A69+1</f>
        <v>37</v>
      </c>
      <c r="B72" s="89" t="s">
        <v>75</v>
      </c>
      <c r="C72" s="88" t="s">
        <v>558</v>
      </c>
      <c r="D72" s="99" t="s">
        <v>234</v>
      </c>
      <c r="E72" s="95" t="s">
        <v>151</v>
      </c>
      <c r="F72" s="90">
        <v>138000</v>
      </c>
      <c r="G72" s="96">
        <f>F72*2.87%</f>
        <v>3960.6</v>
      </c>
      <c r="H72" s="96">
        <f>+F72*3.04%</f>
        <v>4195.2</v>
      </c>
      <c r="I72" s="139">
        <v>21043.919999999998</v>
      </c>
      <c r="J72" s="98">
        <v>13527.33</v>
      </c>
      <c r="K72" s="139">
        <f>SUM(G72:J72)</f>
        <v>42727.049999999996</v>
      </c>
      <c r="L72" s="143">
        <f>+F72-K72</f>
        <v>95272.950000000012</v>
      </c>
      <c r="O72" s="147"/>
    </row>
    <row r="73" spans="1:15" s="58" customFormat="1" ht="30" customHeight="1" x14ac:dyDescent="0.25">
      <c r="A73" s="94">
        <f>+A72+1</f>
        <v>38</v>
      </c>
      <c r="B73" s="140" t="s">
        <v>74</v>
      </c>
      <c r="C73" s="41" t="s">
        <v>558</v>
      </c>
      <c r="D73" s="141" t="s">
        <v>120</v>
      </c>
      <c r="E73" s="140" t="s">
        <v>150</v>
      </c>
      <c r="F73" s="142">
        <v>50000</v>
      </c>
      <c r="G73" s="96">
        <f>F73*2.87%</f>
        <v>1435</v>
      </c>
      <c r="H73" s="96">
        <f>+F73*3.04%</f>
        <v>1520</v>
      </c>
      <c r="I73" s="96">
        <v>1854</v>
      </c>
      <c r="J73" s="91">
        <v>125</v>
      </c>
      <c r="K73" s="90">
        <f>SUM(G73:J73)</f>
        <v>4934</v>
      </c>
      <c r="L73" s="91">
        <f>+F73-K73</f>
        <v>45066</v>
      </c>
    </row>
    <row r="74" spans="1:15" s="44" customFormat="1" ht="30" customHeight="1" x14ac:dyDescent="0.25">
      <c r="A74" s="250" t="s">
        <v>155</v>
      </c>
      <c r="B74" s="251"/>
      <c r="C74" s="251"/>
      <c r="D74" s="251"/>
      <c r="E74" s="252"/>
      <c r="F74" s="42">
        <f>SUM(F72:F73)</f>
        <v>188000</v>
      </c>
      <c r="G74" s="42">
        <f t="shared" ref="G74:L74" si="18">SUM(G72:G73)</f>
        <v>5395.6</v>
      </c>
      <c r="H74" s="42">
        <f t="shared" si="18"/>
        <v>5715.2</v>
      </c>
      <c r="I74" s="42">
        <f t="shared" si="18"/>
        <v>22897.919999999998</v>
      </c>
      <c r="J74" s="42">
        <f t="shared" si="18"/>
        <v>13652.33</v>
      </c>
      <c r="K74" s="42">
        <f t="shared" si="18"/>
        <v>47661.049999999996</v>
      </c>
      <c r="L74" s="42">
        <f t="shared" si="18"/>
        <v>140338.95000000001</v>
      </c>
    </row>
    <row r="75" spans="1:15" s="45" customFormat="1" ht="30" customHeight="1" thickBot="1" x14ac:dyDescent="0.3">
      <c r="A75" s="49"/>
      <c r="B75" s="47"/>
      <c r="C75" s="49"/>
      <c r="D75" s="47"/>
      <c r="E75" s="47"/>
      <c r="F75" s="44"/>
      <c r="G75" s="44"/>
      <c r="H75" s="44"/>
      <c r="I75" s="44"/>
      <c r="J75" s="43"/>
      <c r="K75" s="44"/>
      <c r="L75" s="43"/>
    </row>
    <row r="76" spans="1:15" s="44" customFormat="1" ht="30" customHeight="1" thickBot="1" x14ac:dyDescent="0.3">
      <c r="A76" s="247" t="s">
        <v>206</v>
      </c>
      <c r="B76" s="248"/>
      <c r="C76" s="248"/>
      <c r="D76" s="248"/>
      <c r="E76" s="248"/>
      <c r="F76" s="248"/>
      <c r="G76" s="248"/>
      <c r="H76" s="248"/>
      <c r="I76" s="248"/>
      <c r="J76" s="248"/>
      <c r="K76" s="248"/>
      <c r="L76" s="249"/>
    </row>
    <row r="77" spans="1:15" s="58" customFormat="1" ht="30" customHeight="1" x14ac:dyDescent="0.25">
      <c r="A77" s="94">
        <f>+A73+1</f>
        <v>39</v>
      </c>
      <c r="B77" s="95" t="s">
        <v>328</v>
      </c>
      <c r="C77" s="94" t="s">
        <v>558</v>
      </c>
      <c r="D77" s="99" t="s">
        <v>63</v>
      </c>
      <c r="E77" s="95" t="s">
        <v>151</v>
      </c>
      <c r="F77" s="96">
        <v>104000</v>
      </c>
      <c r="G77" s="96">
        <f>F77*2.87%</f>
        <v>2984.8</v>
      </c>
      <c r="H77" s="96">
        <f>+F77*3.04%</f>
        <v>3161.6</v>
      </c>
      <c r="I77" s="96">
        <v>12371.21</v>
      </c>
      <c r="J77" s="98">
        <v>7779.81</v>
      </c>
      <c r="K77" s="90">
        <f>SUM(G77:J77)</f>
        <v>26297.420000000002</v>
      </c>
      <c r="L77" s="91">
        <f>+F77-K77</f>
        <v>77702.58</v>
      </c>
    </row>
    <row r="78" spans="1:15" s="58" customFormat="1" ht="30" customHeight="1" x14ac:dyDescent="0.25">
      <c r="A78" s="94">
        <f>+A77+1</f>
        <v>40</v>
      </c>
      <c r="B78" s="140" t="s">
        <v>330</v>
      </c>
      <c r="C78" s="41" t="s">
        <v>558</v>
      </c>
      <c r="D78" s="141" t="s">
        <v>63</v>
      </c>
      <c r="E78" s="140" t="s">
        <v>151</v>
      </c>
      <c r="F78" s="142">
        <v>70000</v>
      </c>
      <c r="G78" s="96">
        <f>F78*2.87%</f>
        <v>2009</v>
      </c>
      <c r="H78" s="96">
        <f>+F78*3.04%</f>
        <v>2128</v>
      </c>
      <c r="I78" s="96">
        <v>5368.48</v>
      </c>
      <c r="J78" s="98">
        <v>1025</v>
      </c>
      <c r="K78" s="90">
        <f>SUM(G78:J78)</f>
        <v>10530.48</v>
      </c>
      <c r="L78" s="91">
        <f>+F78-K78</f>
        <v>59469.520000000004</v>
      </c>
    </row>
    <row r="79" spans="1:15" s="44" customFormat="1" ht="30" customHeight="1" x14ac:dyDescent="0.25">
      <c r="A79" s="250" t="s">
        <v>155</v>
      </c>
      <c r="B79" s="251"/>
      <c r="C79" s="251"/>
      <c r="D79" s="251"/>
      <c r="E79" s="252"/>
      <c r="F79" s="42">
        <f>SUM(F77:F78)</f>
        <v>174000</v>
      </c>
      <c r="G79" s="42">
        <f t="shared" ref="G79:L79" si="19">SUM(G77:G78)</f>
        <v>4993.8</v>
      </c>
      <c r="H79" s="42">
        <f t="shared" si="19"/>
        <v>5289.6</v>
      </c>
      <c r="I79" s="42">
        <f t="shared" si="19"/>
        <v>17739.689999999999</v>
      </c>
      <c r="J79" s="42">
        <f t="shared" si="19"/>
        <v>8804.8100000000013</v>
      </c>
      <c r="K79" s="42">
        <f t="shared" si="19"/>
        <v>36827.9</v>
      </c>
      <c r="L79" s="42">
        <f t="shared" si="19"/>
        <v>137172.1</v>
      </c>
    </row>
    <row r="80" spans="1:15" s="44" customFormat="1" ht="25.5" customHeight="1" thickBot="1" x14ac:dyDescent="0.3">
      <c r="A80" s="49"/>
      <c r="B80" s="47"/>
      <c r="C80" s="49"/>
      <c r="D80" s="48"/>
      <c r="E80" s="47"/>
      <c r="J80" s="43"/>
      <c r="L80" s="43"/>
    </row>
    <row r="81" spans="1:15" s="44" customFormat="1" ht="30" customHeight="1" thickBot="1" x14ac:dyDescent="0.3">
      <c r="A81" s="247" t="s">
        <v>207</v>
      </c>
      <c r="B81" s="248"/>
      <c r="C81" s="248"/>
      <c r="D81" s="248"/>
      <c r="E81" s="248"/>
      <c r="F81" s="248"/>
      <c r="G81" s="248"/>
      <c r="H81" s="248"/>
      <c r="I81" s="248"/>
      <c r="J81" s="248"/>
      <c r="K81" s="248"/>
      <c r="L81" s="249"/>
    </row>
    <row r="82" spans="1:15" s="58" customFormat="1" ht="30" customHeight="1" x14ac:dyDescent="0.25">
      <c r="A82" s="94">
        <f>+A78+1</f>
        <v>41</v>
      </c>
      <c r="B82" s="140" t="s">
        <v>71</v>
      </c>
      <c r="C82" s="41" t="s">
        <v>558</v>
      </c>
      <c r="D82" s="141" t="s">
        <v>63</v>
      </c>
      <c r="E82" s="140" t="s">
        <v>150</v>
      </c>
      <c r="F82" s="142">
        <v>93500</v>
      </c>
      <c r="G82" s="142">
        <f>F82*2.87%</f>
        <v>2683.45</v>
      </c>
      <c r="H82" s="96">
        <f>+F82*3.04%</f>
        <v>2842.4</v>
      </c>
      <c r="I82" s="96">
        <v>10238.879999999999</v>
      </c>
      <c r="J82" s="98">
        <v>1375.12</v>
      </c>
      <c r="K82" s="90">
        <f>SUM(G82:J82)</f>
        <v>17139.849999999999</v>
      </c>
      <c r="L82" s="91">
        <f>+F82-K82</f>
        <v>76360.149999999994</v>
      </c>
    </row>
    <row r="83" spans="1:15" s="58" customFormat="1" ht="47.25" x14ac:dyDescent="0.25">
      <c r="A83" s="94">
        <f>+A82+1</f>
        <v>42</v>
      </c>
      <c r="B83" s="140" t="s">
        <v>329</v>
      </c>
      <c r="C83" s="41" t="s">
        <v>558</v>
      </c>
      <c r="D83" s="141" t="s">
        <v>614</v>
      </c>
      <c r="E83" s="140" t="s">
        <v>150</v>
      </c>
      <c r="F83" s="142">
        <v>85000</v>
      </c>
      <c r="G83" s="96">
        <f>F83*2.87%</f>
        <v>2439.5</v>
      </c>
      <c r="H83" s="96">
        <f>+F83*3.04%</f>
        <v>2584</v>
      </c>
      <c r="I83" s="96">
        <v>8576.99</v>
      </c>
      <c r="J83" s="98">
        <v>3120</v>
      </c>
      <c r="K83" s="90">
        <f>SUM(G83:J83)</f>
        <v>16720.489999999998</v>
      </c>
      <c r="L83" s="91">
        <f>+F83-K83</f>
        <v>68279.510000000009</v>
      </c>
    </row>
    <row r="84" spans="1:15" s="101" customFormat="1" ht="30" customHeight="1" x14ac:dyDescent="0.25">
      <c r="A84" s="88">
        <f>+A83+1</f>
        <v>43</v>
      </c>
      <c r="B84" s="104" t="s">
        <v>93</v>
      </c>
      <c r="C84" s="188" t="s">
        <v>558</v>
      </c>
      <c r="D84" s="95" t="s">
        <v>63</v>
      </c>
      <c r="E84" s="95" t="s">
        <v>150</v>
      </c>
      <c r="F84" s="105">
        <v>85000</v>
      </c>
      <c r="G84" s="96">
        <f>F84*2.87%</f>
        <v>2439.5</v>
      </c>
      <c r="H84" s="96">
        <f>+F84*3.04%</f>
        <v>2584</v>
      </c>
      <c r="I84" s="96">
        <v>8576.99</v>
      </c>
      <c r="J84" s="98">
        <v>25</v>
      </c>
      <c r="K84" s="90">
        <f>SUM(G84:J84)</f>
        <v>13625.49</v>
      </c>
      <c r="L84" s="91">
        <f>+F84-K84</f>
        <v>71374.509999999995</v>
      </c>
    </row>
    <row r="85" spans="1:15" s="58" customFormat="1" ht="30" customHeight="1" x14ac:dyDescent="0.25">
      <c r="A85" s="94">
        <f>+A84+1</f>
        <v>44</v>
      </c>
      <c r="B85" s="95" t="s">
        <v>208</v>
      </c>
      <c r="C85" s="94" t="s">
        <v>558</v>
      </c>
      <c r="D85" s="99" t="s">
        <v>63</v>
      </c>
      <c r="E85" s="95" t="s">
        <v>151</v>
      </c>
      <c r="F85" s="96">
        <v>80000</v>
      </c>
      <c r="G85" s="96">
        <f>F85*2.87%</f>
        <v>2296</v>
      </c>
      <c r="H85" s="96">
        <f>+F85*3.04%</f>
        <v>2432</v>
      </c>
      <c r="I85" s="96">
        <v>7063.34</v>
      </c>
      <c r="J85" s="98">
        <v>9146.32</v>
      </c>
      <c r="K85" s="90">
        <f>SUM(G85:J85)</f>
        <v>20937.66</v>
      </c>
      <c r="L85" s="91">
        <f>+F85-K85</f>
        <v>59062.34</v>
      </c>
    </row>
    <row r="86" spans="1:15" s="44" customFormat="1" ht="30" customHeight="1" x14ac:dyDescent="0.25">
      <c r="A86" s="250" t="s">
        <v>155</v>
      </c>
      <c r="B86" s="251"/>
      <c r="C86" s="251"/>
      <c r="D86" s="251"/>
      <c r="E86" s="252"/>
      <c r="F86" s="42">
        <f>SUM(F82:F85)</f>
        <v>343500</v>
      </c>
      <c r="G86" s="42">
        <f t="shared" ref="G86:L86" si="20">SUM(G82:G85)</f>
        <v>9858.4500000000007</v>
      </c>
      <c r="H86" s="42">
        <f t="shared" si="20"/>
        <v>10442.4</v>
      </c>
      <c r="I86" s="42">
        <f t="shared" si="20"/>
        <v>34456.199999999997</v>
      </c>
      <c r="J86" s="42">
        <f t="shared" si="20"/>
        <v>13666.439999999999</v>
      </c>
      <c r="K86" s="42">
        <f t="shared" si="20"/>
        <v>68423.489999999991</v>
      </c>
      <c r="L86" s="42">
        <f t="shared" si="20"/>
        <v>275076.51</v>
      </c>
    </row>
    <row r="87" spans="1:15" s="44" customFormat="1" ht="18" customHeight="1" thickBot="1" x14ac:dyDescent="0.3">
      <c r="A87" s="49"/>
      <c r="B87" s="47"/>
      <c r="C87" s="49"/>
      <c r="D87" s="48"/>
      <c r="E87" s="47"/>
      <c r="J87" s="43"/>
      <c r="L87" s="43"/>
    </row>
    <row r="88" spans="1:15" s="44" customFormat="1" ht="30" customHeight="1" thickBot="1" x14ac:dyDescent="0.3">
      <c r="A88" s="247" t="s">
        <v>209</v>
      </c>
      <c r="B88" s="248"/>
      <c r="C88" s="248"/>
      <c r="D88" s="248"/>
      <c r="E88" s="248"/>
      <c r="F88" s="248"/>
      <c r="G88" s="248"/>
      <c r="H88" s="248"/>
      <c r="I88" s="248"/>
      <c r="J88" s="248"/>
      <c r="K88" s="248"/>
      <c r="L88" s="249"/>
    </row>
    <row r="89" spans="1:15" s="102" customFormat="1" ht="30" customHeight="1" x14ac:dyDescent="0.25">
      <c r="A89" s="88">
        <f>+A85+1</f>
        <v>45</v>
      </c>
      <c r="B89" s="145" t="s">
        <v>332</v>
      </c>
      <c r="C89" s="157" t="s">
        <v>558</v>
      </c>
      <c r="D89" s="158" t="s">
        <v>235</v>
      </c>
      <c r="E89" s="140" t="s">
        <v>151</v>
      </c>
      <c r="F89" s="139">
        <v>130000</v>
      </c>
      <c r="G89" s="96">
        <v>3731</v>
      </c>
      <c r="H89" s="96">
        <v>3952</v>
      </c>
      <c r="I89" s="96">
        <v>18824.59</v>
      </c>
      <c r="J89" s="98">
        <v>1395.12</v>
      </c>
      <c r="K89" s="90">
        <f>SUM(G89:J89)</f>
        <v>27902.71</v>
      </c>
      <c r="L89" s="91">
        <f>+F89-K89</f>
        <v>102097.29000000001</v>
      </c>
    </row>
    <row r="90" spans="1:15" s="58" customFormat="1" ht="30" customHeight="1" x14ac:dyDescent="0.25">
      <c r="A90" s="88">
        <f>+A89+1</f>
        <v>46</v>
      </c>
      <c r="B90" s="140" t="s">
        <v>333</v>
      </c>
      <c r="C90" s="41" t="s">
        <v>558</v>
      </c>
      <c r="D90" s="141" t="s">
        <v>63</v>
      </c>
      <c r="E90" s="140" t="s">
        <v>150</v>
      </c>
      <c r="F90" s="142">
        <v>80000</v>
      </c>
      <c r="G90" s="96">
        <f>F90*2.87%</f>
        <v>2296</v>
      </c>
      <c r="H90" s="96">
        <f>+F90*3.04%</f>
        <v>2432</v>
      </c>
      <c r="I90" s="96">
        <v>7063.34</v>
      </c>
      <c r="J90" s="98">
        <v>7638.94</v>
      </c>
      <c r="K90" s="90">
        <f>SUM(G90:J90)</f>
        <v>19430.28</v>
      </c>
      <c r="L90" s="91">
        <f>+F90-K90</f>
        <v>60569.72</v>
      </c>
      <c r="O90" s="100"/>
    </row>
    <row r="91" spans="1:15" s="58" customFormat="1" ht="30" customHeight="1" x14ac:dyDescent="0.25">
      <c r="A91" s="88">
        <f>+A90+1</f>
        <v>47</v>
      </c>
      <c r="B91" s="140" t="s">
        <v>98</v>
      </c>
      <c r="C91" s="41" t="s">
        <v>557</v>
      </c>
      <c r="D91" s="141" t="s">
        <v>63</v>
      </c>
      <c r="E91" s="140" t="s">
        <v>150</v>
      </c>
      <c r="F91" s="142">
        <v>70000</v>
      </c>
      <c r="G91" s="96">
        <f>F91*2.87%</f>
        <v>2009</v>
      </c>
      <c r="H91" s="96">
        <f>+F91*3.04%</f>
        <v>2128</v>
      </c>
      <c r="I91" s="96">
        <v>5368.48</v>
      </c>
      <c r="J91" s="98">
        <v>25</v>
      </c>
      <c r="K91" s="90">
        <f>SUM(G91:J91)</f>
        <v>9530.48</v>
      </c>
      <c r="L91" s="91">
        <f>+F91-K91</f>
        <v>60469.520000000004</v>
      </c>
    </row>
    <row r="92" spans="1:15" s="100" customFormat="1" ht="30" customHeight="1" x14ac:dyDescent="0.25">
      <c r="A92" s="88">
        <f>+A91+1</f>
        <v>48</v>
      </c>
      <c r="B92" s="140" t="s">
        <v>115</v>
      </c>
      <c r="C92" s="41" t="s">
        <v>558</v>
      </c>
      <c r="D92" s="141" t="s">
        <v>63</v>
      </c>
      <c r="E92" s="140" t="s">
        <v>151</v>
      </c>
      <c r="F92" s="210">
        <v>70000</v>
      </c>
      <c r="G92" s="96">
        <f>F92*2.87%</f>
        <v>2009</v>
      </c>
      <c r="H92" s="96">
        <f>+F92*3.04%</f>
        <v>2128</v>
      </c>
      <c r="I92" s="96">
        <v>5098.45</v>
      </c>
      <c r="J92" s="98">
        <v>5790.25</v>
      </c>
      <c r="K92" s="90">
        <f>SUM(G92:J92)</f>
        <v>15025.7</v>
      </c>
      <c r="L92" s="91">
        <f>+F92-K92</f>
        <v>54974.3</v>
      </c>
    </row>
    <row r="93" spans="1:15" s="44" customFormat="1" ht="30" customHeight="1" x14ac:dyDescent="0.25">
      <c r="A93" s="250" t="s">
        <v>155</v>
      </c>
      <c r="B93" s="251"/>
      <c r="C93" s="251"/>
      <c r="D93" s="251"/>
      <c r="E93" s="252"/>
      <c r="F93" s="42">
        <f>SUM(F89:F92)</f>
        <v>350000</v>
      </c>
      <c r="G93" s="42">
        <f t="shared" ref="G93:L93" si="21">SUM(G89:G92)</f>
        <v>10045</v>
      </c>
      <c r="H93" s="42">
        <f t="shared" si="21"/>
        <v>10640</v>
      </c>
      <c r="I93" s="42">
        <f t="shared" si="21"/>
        <v>36354.86</v>
      </c>
      <c r="J93" s="42">
        <f t="shared" si="21"/>
        <v>14849.31</v>
      </c>
      <c r="K93" s="42">
        <f t="shared" si="21"/>
        <v>71889.17</v>
      </c>
      <c r="L93" s="42">
        <f t="shared" si="21"/>
        <v>278110.83</v>
      </c>
    </row>
    <row r="94" spans="1:15" ht="11.25" customHeight="1" thickBot="1" x14ac:dyDescent="0.25"/>
    <row r="95" spans="1:15" s="44" customFormat="1" ht="30" customHeight="1" thickBot="1" x14ac:dyDescent="0.3">
      <c r="A95" s="247" t="s">
        <v>210</v>
      </c>
      <c r="B95" s="248"/>
      <c r="C95" s="248"/>
      <c r="D95" s="248"/>
      <c r="E95" s="248"/>
      <c r="F95" s="248"/>
      <c r="G95" s="248"/>
      <c r="H95" s="248"/>
      <c r="I95" s="248"/>
      <c r="J95" s="248"/>
      <c r="K95" s="248"/>
      <c r="L95" s="249"/>
    </row>
    <row r="96" spans="1:15" s="58" customFormat="1" ht="30" customHeight="1" x14ac:dyDescent="0.25">
      <c r="A96" s="94">
        <f>+A92+1</f>
        <v>49</v>
      </c>
      <c r="B96" s="95" t="s">
        <v>64</v>
      </c>
      <c r="C96" s="94" t="s">
        <v>558</v>
      </c>
      <c r="D96" s="99" t="s">
        <v>63</v>
      </c>
      <c r="E96" s="95" t="s">
        <v>150</v>
      </c>
      <c r="F96" s="96">
        <v>102000</v>
      </c>
      <c r="G96" s="96">
        <f>F96*2.87%</f>
        <v>2927.4</v>
      </c>
      <c r="H96" s="96">
        <f>+F96*3.04%</f>
        <v>3100.8</v>
      </c>
      <c r="I96" s="96">
        <v>12575.82</v>
      </c>
      <c r="J96" s="98">
        <v>25</v>
      </c>
      <c r="K96" s="90">
        <f>SUM(G96:J96)</f>
        <v>18629.02</v>
      </c>
      <c r="L96" s="91">
        <f>+F96-K96</f>
        <v>83370.98</v>
      </c>
    </row>
    <row r="97" spans="1:13" s="58" customFormat="1" ht="30" customHeight="1" x14ac:dyDescent="0.25">
      <c r="A97" s="94">
        <f>+A96+1</f>
        <v>50</v>
      </c>
      <c r="B97" s="140" t="s">
        <v>334</v>
      </c>
      <c r="C97" s="41" t="s">
        <v>557</v>
      </c>
      <c r="D97" s="141" t="s">
        <v>63</v>
      </c>
      <c r="E97" s="140" t="s">
        <v>150</v>
      </c>
      <c r="F97" s="142">
        <v>90000</v>
      </c>
      <c r="G97" s="96">
        <f>F97*2.87%</f>
        <v>2583</v>
      </c>
      <c r="H97" s="96">
        <f>+F97*3.04%</f>
        <v>2736</v>
      </c>
      <c r="I97" s="96">
        <v>9753.1200000000008</v>
      </c>
      <c r="J97" s="98">
        <v>6781.57</v>
      </c>
      <c r="K97" s="90">
        <f>SUM(G97:J97)</f>
        <v>21853.690000000002</v>
      </c>
      <c r="L97" s="91">
        <f>+F97-K97</f>
        <v>68146.31</v>
      </c>
    </row>
    <row r="98" spans="1:13" s="44" customFormat="1" ht="30" customHeight="1" thickBot="1" x14ac:dyDescent="0.3">
      <c r="A98" s="250" t="s">
        <v>155</v>
      </c>
      <c r="B98" s="251"/>
      <c r="C98" s="251"/>
      <c r="D98" s="251"/>
      <c r="E98" s="252"/>
      <c r="F98" s="42">
        <f>SUM(F96:F97)</f>
        <v>192000</v>
      </c>
      <c r="G98" s="42">
        <f t="shared" ref="G98:L98" si="22">SUM(G96:G97)</f>
        <v>5510.4</v>
      </c>
      <c r="H98" s="42">
        <f t="shared" si="22"/>
        <v>5836.8</v>
      </c>
      <c r="I98" s="42">
        <f t="shared" si="22"/>
        <v>22328.940000000002</v>
      </c>
      <c r="J98" s="42">
        <f t="shared" si="22"/>
        <v>6806.57</v>
      </c>
      <c r="K98" s="42">
        <f t="shared" si="22"/>
        <v>40482.710000000006</v>
      </c>
      <c r="L98" s="42">
        <f t="shared" si="22"/>
        <v>151517.28999999998</v>
      </c>
    </row>
    <row r="99" spans="1:13" s="44" customFormat="1" ht="25.5" customHeight="1" thickBot="1" x14ac:dyDescent="0.3">
      <c r="A99" s="247" t="s">
        <v>211</v>
      </c>
      <c r="B99" s="248"/>
      <c r="C99" s="248"/>
      <c r="D99" s="248"/>
      <c r="E99" s="248"/>
      <c r="F99" s="248"/>
      <c r="G99" s="248"/>
      <c r="H99" s="248"/>
      <c r="I99" s="248"/>
      <c r="J99" s="248"/>
      <c r="K99" s="248"/>
      <c r="L99" s="249"/>
    </row>
    <row r="100" spans="1:13" s="58" customFormat="1" ht="30" customHeight="1" x14ac:dyDescent="0.25">
      <c r="A100" s="88">
        <f>+A97+1</f>
        <v>51</v>
      </c>
      <c r="B100" s="89" t="s">
        <v>78</v>
      </c>
      <c r="C100" s="88" t="s">
        <v>558</v>
      </c>
      <c r="D100" s="106" t="s">
        <v>236</v>
      </c>
      <c r="E100" s="95" t="s">
        <v>151</v>
      </c>
      <c r="F100" s="90">
        <v>155250</v>
      </c>
      <c r="G100" s="90">
        <v>4455.6750000000002</v>
      </c>
      <c r="H100" s="90">
        <v>4719.6000000000004</v>
      </c>
      <c r="I100" s="90">
        <v>24764.02</v>
      </c>
      <c r="J100" s="98">
        <v>1475.12</v>
      </c>
      <c r="K100" s="90">
        <f>SUM(G100:J100)</f>
        <v>35414.415000000001</v>
      </c>
      <c r="L100" s="91">
        <f>+F100-K100</f>
        <v>119835.58499999999</v>
      </c>
    </row>
    <row r="101" spans="1:13" s="58" customFormat="1" ht="30" customHeight="1" x14ac:dyDescent="0.25">
      <c r="A101" s="94">
        <f>A100+1</f>
        <v>52</v>
      </c>
      <c r="B101" s="140" t="s">
        <v>335</v>
      </c>
      <c r="C101" s="41" t="s">
        <v>558</v>
      </c>
      <c r="D101" s="140" t="s">
        <v>79</v>
      </c>
      <c r="E101" s="140" t="s">
        <v>151</v>
      </c>
      <c r="F101" s="142">
        <v>60000</v>
      </c>
      <c r="G101" s="96">
        <f>F101*2.87%</f>
        <v>1722</v>
      </c>
      <c r="H101" s="96">
        <f>+F101*3.04%</f>
        <v>1824</v>
      </c>
      <c r="I101" s="96">
        <v>3216.65</v>
      </c>
      <c r="J101" s="91">
        <v>1375.12</v>
      </c>
      <c r="K101" s="90">
        <f>SUM(G101:J101)</f>
        <v>8137.7699999999995</v>
      </c>
      <c r="L101" s="91">
        <f>+F101-K101</f>
        <v>51862.23</v>
      </c>
      <c r="M101" s="92"/>
    </row>
    <row r="102" spans="1:13" s="44" customFormat="1" ht="30" customHeight="1" x14ac:dyDescent="0.25">
      <c r="A102" s="250" t="s">
        <v>155</v>
      </c>
      <c r="B102" s="251"/>
      <c r="C102" s="251"/>
      <c r="D102" s="251"/>
      <c r="E102" s="252"/>
      <c r="F102" s="42">
        <f>SUM(F100:F101)</f>
        <v>215250</v>
      </c>
      <c r="G102" s="42">
        <f t="shared" ref="G102:L102" si="23">SUM(G100:G101)</f>
        <v>6177.6750000000002</v>
      </c>
      <c r="H102" s="42">
        <f t="shared" si="23"/>
        <v>6543.6</v>
      </c>
      <c r="I102" s="42">
        <f t="shared" si="23"/>
        <v>27980.670000000002</v>
      </c>
      <c r="J102" s="42">
        <f t="shared" si="23"/>
        <v>2850.24</v>
      </c>
      <c r="K102" s="42">
        <f t="shared" si="23"/>
        <v>43552.184999999998</v>
      </c>
      <c r="L102" s="42">
        <f t="shared" si="23"/>
        <v>171697.815</v>
      </c>
    </row>
    <row r="103" spans="1:13" customFormat="1" ht="19.5" customHeight="1" thickBot="1" x14ac:dyDescent="0.25">
      <c r="C103" s="186"/>
    </row>
    <row r="104" spans="1:13" s="44" customFormat="1" ht="27.75" customHeight="1" thickBot="1" x14ac:dyDescent="0.3">
      <c r="A104" s="247" t="s">
        <v>212</v>
      </c>
      <c r="B104" s="248"/>
      <c r="C104" s="248"/>
      <c r="D104" s="248"/>
      <c r="E104" s="248"/>
      <c r="F104" s="248"/>
      <c r="G104" s="248"/>
      <c r="H104" s="248"/>
      <c r="I104" s="248"/>
      <c r="J104" s="248"/>
      <c r="K104" s="248"/>
      <c r="L104" s="249"/>
    </row>
    <row r="105" spans="1:13" s="100" customFormat="1" ht="30" customHeight="1" x14ac:dyDescent="0.25">
      <c r="A105" s="94">
        <f>+A101+1</f>
        <v>53</v>
      </c>
      <c r="B105" s="95" t="s">
        <v>336</v>
      </c>
      <c r="C105" s="94" t="s">
        <v>558</v>
      </c>
      <c r="D105" s="99" t="s">
        <v>63</v>
      </c>
      <c r="E105" s="95" t="s">
        <v>150</v>
      </c>
      <c r="F105" s="96">
        <v>80000</v>
      </c>
      <c r="G105" s="96">
        <f>F105*2.87%</f>
        <v>2296</v>
      </c>
      <c r="H105" s="96">
        <f>+F105*3.04%</f>
        <v>2432</v>
      </c>
      <c r="I105" s="96">
        <v>6725.81</v>
      </c>
      <c r="J105" s="98">
        <v>2825.24</v>
      </c>
      <c r="K105" s="90">
        <f>SUM(G105:J105)</f>
        <v>14279.050000000001</v>
      </c>
      <c r="L105" s="91">
        <f>+F105-K105</f>
        <v>65720.95</v>
      </c>
    </row>
    <row r="106" spans="1:13" s="44" customFormat="1" ht="30" customHeight="1" x14ac:dyDescent="0.25">
      <c r="A106" s="250" t="s">
        <v>155</v>
      </c>
      <c r="B106" s="251"/>
      <c r="C106" s="251"/>
      <c r="D106" s="251"/>
      <c r="E106" s="252"/>
      <c r="F106" s="42">
        <f>SUM(F105:F105)</f>
        <v>80000</v>
      </c>
      <c r="G106" s="42">
        <f t="shared" ref="G106:L106" si="24">SUM(G105:G105)</f>
        <v>2296</v>
      </c>
      <c r="H106" s="42">
        <f t="shared" si="24"/>
        <v>2432</v>
      </c>
      <c r="I106" s="42">
        <f t="shared" si="24"/>
        <v>6725.81</v>
      </c>
      <c r="J106" s="42">
        <f t="shared" si="24"/>
        <v>2825.24</v>
      </c>
      <c r="K106" s="42">
        <f t="shared" si="24"/>
        <v>14279.050000000001</v>
      </c>
      <c r="L106" s="42">
        <f t="shared" si="24"/>
        <v>65720.95</v>
      </c>
    </row>
    <row r="107" spans="1:13" ht="9.75" customHeight="1" thickBot="1" x14ac:dyDescent="0.25"/>
    <row r="108" spans="1:13" s="44" customFormat="1" ht="30" customHeight="1" thickBot="1" x14ac:dyDescent="0.3">
      <c r="A108" s="247" t="s">
        <v>213</v>
      </c>
      <c r="B108" s="248"/>
      <c r="C108" s="248"/>
      <c r="D108" s="248"/>
      <c r="E108" s="248"/>
      <c r="F108" s="248"/>
      <c r="G108" s="248"/>
      <c r="H108" s="248"/>
      <c r="I108" s="248"/>
      <c r="J108" s="248"/>
      <c r="K108" s="248"/>
      <c r="L108" s="249"/>
    </row>
    <row r="109" spans="1:13" s="58" customFormat="1" ht="30" customHeight="1" x14ac:dyDescent="0.25">
      <c r="A109" s="88">
        <f>+A105+1</f>
        <v>54</v>
      </c>
      <c r="B109" s="145" t="s">
        <v>337</v>
      </c>
      <c r="C109" s="157" t="s">
        <v>558</v>
      </c>
      <c r="D109" s="158" t="s">
        <v>338</v>
      </c>
      <c r="E109" s="145" t="s">
        <v>150</v>
      </c>
      <c r="F109" s="139">
        <v>135000</v>
      </c>
      <c r="G109" s="142">
        <f>F109*2.87%</f>
        <v>3874.5</v>
      </c>
      <c r="H109" s="96">
        <f>+F109*3.04%</f>
        <v>4104</v>
      </c>
      <c r="I109" s="90">
        <v>20338.240000000002</v>
      </c>
      <c r="J109" s="98">
        <v>125</v>
      </c>
      <c r="K109" s="90">
        <f>SUM(G109:J109)</f>
        <v>28441.74</v>
      </c>
      <c r="L109" s="91">
        <f>+F109-K109</f>
        <v>106558.26</v>
      </c>
    </row>
    <row r="110" spans="1:13" s="58" customFormat="1" ht="30" customHeight="1" x14ac:dyDescent="0.25">
      <c r="A110" s="94">
        <f>+A109+1</f>
        <v>55</v>
      </c>
      <c r="B110" s="140" t="s">
        <v>339</v>
      </c>
      <c r="C110" s="41" t="s">
        <v>558</v>
      </c>
      <c r="D110" s="141" t="s">
        <v>63</v>
      </c>
      <c r="E110" s="140" t="s">
        <v>151</v>
      </c>
      <c r="F110" s="142">
        <v>93500</v>
      </c>
      <c r="G110" s="142">
        <f>F110*2.87%</f>
        <v>2683.45</v>
      </c>
      <c r="H110" s="96">
        <f>+F110*3.04%</f>
        <v>2842.4</v>
      </c>
      <c r="I110" s="96">
        <v>10576.41</v>
      </c>
      <c r="J110" s="98">
        <v>25</v>
      </c>
      <c r="K110" s="90">
        <f>SUM(G110:J110)</f>
        <v>16127.26</v>
      </c>
      <c r="L110" s="91">
        <f>+F110-K110</f>
        <v>77372.740000000005</v>
      </c>
    </row>
    <row r="111" spans="1:13" s="58" customFormat="1" ht="30" customHeight="1" x14ac:dyDescent="0.25">
      <c r="A111" s="94">
        <f>+A110+1</f>
        <v>56</v>
      </c>
      <c r="B111" s="140" t="s">
        <v>340</v>
      </c>
      <c r="C111" s="41" t="s">
        <v>558</v>
      </c>
      <c r="D111" s="141" t="s">
        <v>63</v>
      </c>
      <c r="E111" s="140" t="s">
        <v>150</v>
      </c>
      <c r="F111" s="142">
        <v>80000</v>
      </c>
      <c r="G111" s="142">
        <f>F111*2.87%</f>
        <v>2296</v>
      </c>
      <c r="H111" s="96">
        <f>+F111*3.04%</f>
        <v>2432</v>
      </c>
      <c r="I111" s="96">
        <v>7400.87</v>
      </c>
      <c r="J111" s="98">
        <v>125</v>
      </c>
      <c r="K111" s="90">
        <f>SUM(G111:J111)</f>
        <v>12253.869999999999</v>
      </c>
      <c r="L111" s="91">
        <f>+F111-K111</f>
        <v>67746.13</v>
      </c>
    </row>
    <row r="112" spans="1:13" s="58" customFormat="1" ht="30" customHeight="1" x14ac:dyDescent="0.25">
      <c r="A112" s="94">
        <f>+A111+1</f>
        <v>57</v>
      </c>
      <c r="B112" s="140" t="s">
        <v>83</v>
      </c>
      <c r="C112" s="41" t="s">
        <v>557</v>
      </c>
      <c r="D112" s="141" t="s">
        <v>63</v>
      </c>
      <c r="E112" s="140" t="s">
        <v>150</v>
      </c>
      <c r="F112" s="142">
        <v>70000</v>
      </c>
      <c r="G112" s="142">
        <f>F112*2.87%</f>
        <v>2009</v>
      </c>
      <c r="H112" s="96">
        <f>+F112*3.04%</f>
        <v>2128</v>
      </c>
      <c r="I112" s="96">
        <v>5098.45</v>
      </c>
      <c r="J112" s="98">
        <v>12630.68</v>
      </c>
      <c r="K112" s="90">
        <f>SUM(G112:J112)</f>
        <v>21866.13</v>
      </c>
      <c r="L112" s="91">
        <f>+F112-K112</f>
        <v>48133.869999999995</v>
      </c>
    </row>
    <row r="113" spans="1:15" s="58" customFormat="1" ht="30" customHeight="1" x14ac:dyDescent="0.25">
      <c r="A113" s="94">
        <f>+A112+1</f>
        <v>58</v>
      </c>
      <c r="B113" s="140" t="s">
        <v>172</v>
      </c>
      <c r="C113" s="41" t="s">
        <v>558</v>
      </c>
      <c r="D113" s="141" t="s">
        <v>63</v>
      </c>
      <c r="E113" s="140" t="s">
        <v>150</v>
      </c>
      <c r="F113" s="142">
        <v>70000</v>
      </c>
      <c r="G113" s="142">
        <f>F113*2.87%</f>
        <v>2009</v>
      </c>
      <c r="H113" s="96">
        <f>+F113*3.04%</f>
        <v>2128</v>
      </c>
      <c r="I113" s="96">
        <v>5368.48</v>
      </c>
      <c r="J113" s="98">
        <v>25</v>
      </c>
      <c r="K113" s="90">
        <f>SUM(G113:J113)</f>
        <v>9530.48</v>
      </c>
      <c r="L113" s="91">
        <f>+F113-K113</f>
        <v>60469.520000000004</v>
      </c>
    </row>
    <row r="114" spans="1:15" s="52" customFormat="1" ht="30" customHeight="1" x14ac:dyDescent="0.25">
      <c r="A114" s="41"/>
      <c r="B114" s="51"/>
      <c r="C114" s="189"/>
      <c r="D114" s="258" t="s">
        <v>155</v>
      </c>
      <c r="E114" s="259"/>
      <c r="F114" s="42">
        <f>SUM(F109:F113)</f>
        <v>448500</v>
      </c>
      <c r="G114" s="42">
        <f t="shared" ref="G114:L114" si="25">SUM(G109:G113)</f>
        <v>12871.95</v>
      </c>
      <c r="H114" s="42">
        <f t="shared" si="25"/>
        <v>13634.4</v>
      </c>
      <c r="I114" s="42">
        <f t="shared" si="25"/>
        <v>48782.45</v>
      </c>
      <c r="J114" s="42">
        <f t="shared" si="25"/>
        <v>12930.68</v>
      </c>
      <c r="K114" s="42">
        <f>SUM(K109:K113)</f>
        <v>88219.48</v>
      </c>
      <c r="L114" s="42">
        <f t="shared" si="25"/>
        <v>360280.52</v>
      </c>
    </row>
    <row r="115" spans="1:15" s="44" customFormat="1" ht="13.5" customHeight="1" thickBot="1" x14ac:dyDescent="0.3">
      <c r="A115" s="49"/>
      <c r="B115" s="47"/>
      <c r="C115" s="49"/>
      <c r="D115" s="48"/>
      <c r="E115" s="47"/>
      <c r="J115" s="43"/>
      <c r="L115" s="43"/>
    </row>
    <row r="116" spans="1:15" s="44" customFormat="1" ht="30" customHeight="1" thickBot="1" x14ac:dyDescent="0.3">
      <c r="A116" s="247" t="s">
        <v>214</v>
      </c>
      <c r="B116" s="248"/>
      <c r="C116" s="248"/>
      <c r="D116" s="248"/>
      <c r="E116" s="248"/>
      <c r="F116" s="248"/>
      <c r="G116" s="248"/>
      <c r="H116" s="248"/>
      <c r="I116" s="248"/>
      <c r="J116" s="248"/>
      <c r="K116" s="248"/>
      <c r="L116" s="249"/>
    </row>
    <row r="117" spans="1:15" s="58" customFormat="1" ht="30" customHeight="1" x14ac:dyDescent="0.25">
      <c r="A117" s="94">
        <f>+A113+1</f>
        <v>59</v>
      </c>
      <c r="B117" s="140" t="s">
        <v>84</v>
      </c>
      <c r="C117" s="41" t="s">
        <v>558</v>
      </c>
      <c r="D117" s="141" t="s">
        <v>120</v>
      </c>
      <c r="E117" s="140" t="s">
        <v>151</v>
      </c>
      <c r="F117" s="142">
        <v>50000</v>
      </c>
      <c r="G117" s="96">
        <f>F117*2.87%</f>
        <v>1435</v>
      </c>
      <c r="H117" s="96">
        <f>+F117*3.04%</f>
        <v>1520</v>
      </c>
      <c r="I117" s="96">
        <v>1448.96</v>
      </c>
      <c r="J117" s="98">
        <v>3490.55</v>
      </c>
      <c r="K117" s="90">
        <f>SUM(G117:J117)</f>
        <v>7894.51</v>
      </c>
      <c r="L117" s="91">
        <f>+F117-K117</f>
        <v>42105.49</v>
      </c>
    </row>
    <row r="118" spans="1:15" s="52" customFormat="1" ht="30" customHeight="1" x14ac:dyDescent="0.25">
      <c r="A118" s="250" t="s">
        <v>155</v>
      </c>
      <c r="B118" s="251"/>
      <c r="C118" s="251"/>
      <c r="D118" s="251"/>
      <c r="E118" s="252"/>
      <c r="F118" s="42">
        <f>SUM(F117:F117)</f>
        <v>50000</v>
      </c>
      <c r="G118" s="42">
        <f t="shared" ref="G118:L118" si="26">SUM(G117:G117)</f>
        <v>1435</v>
      </c>
      <c r="H118" s="42">
        <f t="shared" si="26"/>
        <v>1520</v>
      </c>
      <c r="I118" s="42">
        <f t="shared" si="26"/>
        <v>1448.96</v>
      </c>
      <c r="J118" s="42">
        <f t="shared" si="26"/>
        <v>3490.55</v>
      </c>
      <c r="K118" s="42">
        <f t="shared" si="26"/>
        <v>7894.51</v>
      </c>
      <c r="L118" s="42">
        <f t="shared" si="26"/>
        <v>42105.49</v>
      </c>
    </row>
    <row r="119" spans="1:15" s="44" customFormat="1" ht="12" customHeight="1" thickBot="1" x14ac:dyDescent="0.3">
      <c r="A119" s="46"/>
      <c r="B119" s="53"/>
      <c r="C119" s="190"/>
      <c r="D119" s="53"/>
      <c r="E119" s="53"/>
      <c r="F119" s="54"/>
    </row>
    <row r="120" spans="1:15" s="44" customFormat="1" ht="30" customHeight="1" thickBot="1" x14ac:dyDescent="0.3">
      <c r="A120" s="247" t="s">
        <v>215</v>
      </c>
      <c r="B120" s="248"/>
      <c r="C120" s="248"/>
      <c r="D120" s="248"/>
      <c r="E120" s="248"/>
      <c r="F120" s="248"/>
      <c r="G120" s="248"/>
      <c r="H120" s="248"/>
      <c r="I120" s="248"/>
      <c r="J120" s="248"/>
      <c r="K120" s="248"/>
      <c r="L120" s="249"/>
    </row>
    <row r="121" spans="1:15" s="44" customFormat="1" ht="30" customHeight="1" x14ac:dyDescent="0.25">
      <c r="A121" s="94">
        <f>+A117+1</f>
        <v>60</v>
      </c>
      <c r="B121" s="140" t="s">
        <v>352</v>
      </c>
      <c r="C121" s="41" t="s">
        <v>557</v>
      </c>
      <c r="D121" s="141" t="s">
        <v>63</v>
      </c>
      <c r="E121" s="140" t="s">
        <v>150</v>
      </c>
      <c r="F121" s="142">
        <v>80000</v>
      </c>
      <c r="G121" s="96">
        <f>F121*2.87%</f>
        <v>2296</v>
      </c>
      <c r="H121" s="96">
        <f>+F121*3.04%</f>
        <v>2432</v>
      </c>
      <c r="I121" s="96">
        <v>7400.87</v>
      </c>
      <c r="J121" s="98">
        <v>25</v>
      </c>
      <c r="K121" s="90">
        <f>SUM(G121:J121)</f>
        <v>12153.869999999999</v>
      </c>
      <c r="L121" s="91">
        <f>+F121-K121</f>
        <v>67846.13</v>
      </c>
    </row>
    <row r="122" spans="1:15" s="58" customFormat="1" ht="30" customHeight="1" x14ac:dyDescent="0.25">
      <c r="A122" s="94">
        <f>+A121+1</f>
        <v>61</v>
      </c>
      <c r="B122" s="140" t="s">
        <v>342</v>
      </c>
      <c r="C122" s="41" t="s">
        <v>558</v>
      </c>
      <c r="D122" s="141" t="s">
        <v>63</v>
      </c>
      <c r="E122" s="140" t="s">
        <v>151</v>
      </c>
      <c r="F122" s="142">
        <v>80000</v>
      </c>
      <c r="G122" s="96">
        <f>F122*2.87%</f>
        <v>2296</v>
      </c>
      <c r="H122" s="96">
        <f>+F122*3.04%</f>
        <v>2432</v>
      </c>
      <c r="I122" s="96">
        <v>7400.87</v>
      </c>
      <c r="J122" s="98">
        <v>5867.17</v>
      </c>
      <c r="K122" s="90">
        <f>SUM(G122:J122)</f>
        <v>17996.04</v>
      </c>
      <c r="L122" s="91">
        <f>+F122-K122</f>
        <v>62003.96</v>
      </c>
    </row>
    <row r="123" spans="1:15" s="100" customFormat="1" ht="30" customHeight="1" x14ac:dyDescent="0.25">
      <c r="A123" s="94">
        <f t="shared" ref="A123:A124" si="27">+A122+1</f>
        <v>62</v>
      </c>
      <c r="B123" s="145" t="s">
        <v>77</v>
      </c>
      <c r="C123" s="157" t="s">
        <v>558</v>
      </c>
      <c r="D123" s="141" t="s">
        <v>63</v>
      </c>
      <c r="E123" s="140" t="s">
        <v>150</v>
      </c>
      <c r="F123" s="139">
        <v>70000</v>
      </c>
      <c r="G123" s="90">
        <f>F123*2.87%</f>
        <v>2009</v>
      </c>
      <c r="H123" s="90">
        <f>+F123*3.04%</f>
        <v>2128</v>
      </c>
      <c r="I123" s="90">
        <v>5368.48</v>
      </c>
      <c r="J123" s="98">
        <v>9424.5</v>
      </c>
      <c r="K123" s="90">
        <f>SUM(G123:J123)</f>
        <v>18929.98</v>
      </c>
      <c r="L123" s="91">
        <f>+F123-K123</f>
        <v>51070.020000000004</v>
      </c>
    </row>
    <row r="124" spans="1:15" s="58" customFormat="1" ht="30" customHeight="1" x14ac:dyDescent="0.25">
      <c r="A124" s="94">
        <f t="shared" si="27"/>
        <v>63</v>
      </c>
      <c r="B124" s="140" t="s">
        <v>343</v>
      </c>
      <c r="C124" s="41" t="s">
        <v>557</v>
      </c>
      <c r="D124" s="141" t="s">
        <v>63</v>
      </c>
      <c r="E124" s="140" t="s">
        <v>150</v>
      </c>
      <c r="F124" s="142">
        <v>70000</v>
      </c>
      <c r="G124" s="96">
        <f>F124*2.87%</f>
        <v>2009</v>
      </c>
      <c r="H124" s="96">
        <f>+F124*3.04%</f>
        <v>2128</v>
      </c>
      <c r="I124" s="90">
        <v>5368.48</v>
      </c>
      <c r="J124" s="98">
        <v>25</v>
      </c>
      <c r="K124" s="90">
        <f>SUM(G124:J124)</f>
        <v>9530.48</v>
      </c>
      <c r="L124" s="91">
        <f>+F124-K124</f>
        <v>60469.520000000004</v>
      </c>
    </row>
    <row r="125" spans="1:15" s="52" customFormat="1" ht="24" customHeight="1" thickBot="1" x14ac:dyDescent="0.3">
      <c r="A125" s="250" t="s">
        <v>155</v>
      </c>
      <c r="B125" s="251"/>
      <c r="C125" s="251"/>
      <c r="D125" s="251"/>
      <c r="E125" s="252"/>
      <c r="F125" s="42">
        <f t="shared" ref="F125:L125" si="28">SUM(F121:F124)</f>
        <v>300000</v>
      </c>
      <c r="G125" s="42">
        <f t="shared" si="28"/>
        <v>8610</v>
      </c>
      <c r="H125" s="42">
        <f t="shared" si="28"/>
        <v>9120</v>
      </c>
      <c r="I125" s="42">
        <f t="shared" si="28"/>
        <v>25538.7</v>
      </c>
      <c r="J125" s="42">
        <f t="shared" si="28"/>
        <v>15341.67</v>
      </c>
      <c r="K125" s="42">
        <f t="shared" si="28"/>
        <v>58610.369999999995</v>
      </c>
      <c r="L125" s="42">
        <f t="shared" si="28"/>
        <v>241389.63</v>
      </c>
    </row>
    <row r="126" spans="1:15" s="44" customFormat="1" ht="30" customHeight="1" thickBot="1" x14ac:dyDescent="0.3">
      <c r="A126" s="247" t="s">
        <v>216</v>
      </c>
      <c r="B126" s="248"/>
      <c r="C126" s="248"/>
      <c r="D126" s="248"/>
      <c r="E126" s="248"/>
      <c r="F126" s="248"/>
      <c r="G126" s="248"/>
      <c r="H126" s="248"/>
      <c r="I126" s="248"/>
      <c r="J126" s="248"/>
      <c r="K126" s="248"/>
      <c r="L126" s="249"/>
    </row>
    <row r="127" spans="1:15" s="58" customFormat="1" ht="30" customHeight="1" x14ac:dyDescent="0.25">
      <c r="A127" s="41">
        <f>+A124+1</f>
        <v>64</v>
      </c>
      <c r="B127" s="140" t="s">
        <v>251</v>
      </c>
      <c r="C127" s="41" t="s">
        <v>557</v>
      </c>
      <c r="D127" s="141" t="s">
        <v>344</v>
      </c>
      <c r="E127" s="140" t="s">
        <v>151</v>
      </c>
      <c r="F127" s="142">
        <v>80000</v>
      </c>
      <c r="G127" s="96">
        <v>2296</v>
      </c>
      <c r="H127" s="96">
        <v>2432</v>
      </c>
      <c r="I127" s="96">
        <v>7063.34</v>
      </c>
      <c r="J127" s="98">
        <v>4579.95</v>
      </c>
      <c r="K127" s="90">
        <f>SUM(G127:J127)</f>
        <v>16371.29</v>
      </c>
      <c r="L127" s="91">
        <f>+F127-K127</f>
        <v>63628.71</v>
      </c>
    </row>
    <row r="128" spans="1:15" s="58" customFormat="1" ht="30" customHeight="1" x14ac:dyDescent="0.25">
      <c r="A128" s="41">
        <f>+A127+1</f>
        <v>65</v>
      </c>
      <c r="B128" s="140" t="s">
        <v>345</v>
      </c>
      <c r="C128" s="41" t="s">
        <v>558</v>
      </c>
      <c r="D128" s="141" t="s">
        <v>63</v>
      </c>
      <c r="E128" s="140" t="s">
        <v>151</v>
      </c>
      <c r="F128" s="142">
        <v>85000</v>
      </c>
      <c r="G128" s="96">
        <f>F128*2.87%</f>
        <v>2439.5</v>
      </c>
      <c r="H128" s="96">
        <f>+F128*3.04%</f>
        <v>2584</v>
      </c>
      <c r="I128" s="96">
        <v>8576.99</v>
      </c>
      <c r="J128" s="98">
        <v>810.31</v>
      </c>
      <c r="K128" s="90">
        <f>SUM(G128:J128)</f>
        <v>14410.8</v>
      </c>
      <c r="L128" s="91">
        <f>+F128-K128</f>
        <v>70589.2</v>
      </c>
      <c r="O128" s="207"/>
    </row>
    <row r="129" spans="1:12" s="58" customFormat="1" ht="30" customHeight="1" x14ac:dyDescent="0.25">
      <c r="A129" s="41">
        <f t="shared" ref="A129:A131" si="29">+A128+1</f>
        <v>66</v>
      </c>
      <c r="B129" s="140" t="s">
        <v>346</v>
      </c>
      <c r="C129" s="41" t="s">
        <v>558</v>
      </c>
      <c r="D129" s="141" t="s">
        <v>63</v>
      </c>
      <c r="E129" s="140" t="s">
        <v>150</v>
      </c>
      <c r="F129" s="142">
        <v>80000</v>
      </c>
      <c r="G129" s="96">
        <f>F129*2.87%</f>
        <v>2296</v>
      </c>
      <c r="H129" s="96">
        <f>+F129*3.04%</f>
        <v>2432</v>
      </c>
      <c r="I129" s="96">
        <v>7400.87</v>
      </c>
      <c r="J129" s="98">
        <v>125</v>
      </c>
      <c r="K129" s="90">
        <f>SUM(G129:J129)</f>
        <v>12253.869999999999</v>
      </c>
      <c r="L129" s="91">
        <f>+F129-K129</f>
        <v>67746.13</v>
      </c>
    </row>
    <row r="130" spans="1:12" s="58" customFormat="1" ht="30" customHeight="1" x14ac:dyDescent="0.25">
      <c r="A130" s="41">
        <f t="shared" si="29"/>
        <v>67</v>
      </c>
      <c r="B130" s="140" t="s">
        <v>238</v>
      </c>
      <c r="C130" s="41" t="s">
        <v>558</v>
      </c>
      <c r="D130" s="141" t="s">
        <v>63</v>
      </c>
      <c r="E130" s="140" t="s">
        <v>151</v>
      </c>
      <c r="F130" s="142">
        <v>80000</v>
      </c>
      <c r="G130" s="96">
        <f>F130*2.87%</f>
        <v>2296</v>
      </c>
      <c r="H130" s="96">
        <f>+F130*3.04%</f>
        <v>2432</v>
      </c>
      <c r="I130" s="96">
        <v>7400.87</v>
      </c>
      <c r="J130" s="98">
        <v>4721.7700000000004</v>
      </c>
      <c r="K130" s="90">
        <f>SUM(G130:J130)</f>
        <v>16850.64</v>
      </c>
      <c r="L130" s="91">
        <f>+F130-K130</f>
        <v>63149.36</v>
      </c>
    </row>
    <row r="131" spans="1:12" s="58" customFormat="1" ht="30" customHeight="1" x14ac:dyDescent="0.25">
      <c r="A131" s="41">
        <f t="shared" si="29"/>
        <v>68</v>
      </c>
      <c r="B131" s="140" t="s">
        <v>347</v>
      </c>
      <c r="C131" s="41" t="s">
        <v>557</v>
      </c>
      <c r="D131" s="141" t="s">
        <v>63</v>
      </c>
      <c r="E131" s="140" t="s">
        <v>151</v>
      </c>
      <c r="F131" s="142">
        <v>80000</v>
      </c>
      <c r="G131" s="96">
        <f>F131*2.87%</f>
        <v>2296</v>
      </c>
      <c r="H131" s="96">
        <f>+F131*3.04%</f>
        <v>2432</v>
      </c>
      <c r="I131" s="96">
        <v>7400.87</v>
      </c>
      <c r="J131" s="98">
        <v>10025</v>
      </c>
      <c r="K131" s="90">
        <f>SUM(G131:J131)</f>
        <v>22153.87</v>
      </c>
      <c r="L131" s="91">
        <f>+F131-K131</f>
        <v>57846.130000000005</v>
      </c>
    </row>
    <row r="132" spans="1:12" s="52" customFormat="1" ht="30" customHeight="1" x14ac:dyDescent="0.25">
      <c r="A132" s="250" t="s">
        <v>155</v>
      </c>
      <c r="B132" s="251"/>
      <c r="C132" s="251"/>
      <c r="D132" s="251"/>
      <c r="E132" s="252"/>
      <c r="F132" s="42">
        <f>SUM(F127:F131)</f>
        <v>405000</v>
      </c>
      <c r="G132" s="42">
        <f t="shared" ref="G132:L132" si="30">SUM(G127:G131)</f>
        <v>11623.5</v>
      </c>
      <c r="H132" s="42">
        <f t="shared" si="30"/>
        <v>12312</v>
      </c>
      <c r="I132" s="42">
        <f t="shared" si="30"/>
        <v>37842.94</v>
      </c>
      <c r="J132" s="42">
        <f t="shared" si="30"/>
        <v>20262.03</v>
      </c>
      <c r="K132" s="42">
        <f t="shared" si="30"/>
        <v>82040.47</v>
      </c>
      <c r="L132" s="42">
        <f t="shared" si="30"/>
        <v>322959.53000000003</v>
      </c>
    </row>
    <row r="133" spans="1:12" ht="19.5" customHeight="1" thickBot="1" x14ac:dyDescent="0.25"/>
    <row r="134" spans="1:12" s="44" customFormat="1" ht="30" customHeight="1" thickBot="1" x14ac:dyDescent="0.3">
      <c r="A134" s="247" t="s">
        <v>217</v>
      </c>
      <c r="B134" s="248"/>
      <c r="C134" s="248"/>
      <c r="D134" s="248"/>
      <c r="E134" s="248"/>
      <c r="F134" s="248"/>
      <c r="G134" s="248"/>
      <c r="H134" s="248"/>
      <c r="I134" s="248"/>
      <c r="J134" s="248"/>
      <c r="K134" s="248"/>
      <c r="L134" s="249"/>
    </row>
    <row r="135" spans="1:12" s="58" customFormat="1" ht="30" customHeight="1" x14ac:dyDescent="0.25">
      <c r="A135" s="94">
        <f>+A131+1</f>
        <v>69</v>
      </c>
      <c r="B135" s="140" t="s">
        <v>72</v>
      </c>
      <c r="C135" s="41" t="s">
        <v>558</v>
      </c>
      <c r="D135" s="141" t="s">
        <v>63</v>
      </c>
      <c r="E135" s="140" t="s">
        <v>151</v>
      </c>
      <c r="F135" s="142">
        <v>80000</v>
      </c>
      <c r="G135" s="96">
        <f>F135*2.87%</f>
        <v>2296</v>
      </c>
      <c r="H135" s="96">
        <f>+F135*3.04%</f>
        <v>2432</v>
      </c>
      <c r="I135" s="96">
        <v>6725.81</v>
      </c>
      <c r="J135" s="98">
        <v>2825.24</v>
      </c>
      <c r="K135" s="90">
        <f>SUM(G135:J135)</f>
        <v>14279.050000000001</v>
      </c>
      <c r="L135" s="91">
        <f>+F135-K135</f>
        <v>65720.95</v>
      </c>
    </row>
    <row r="136" spans="1:12" s="52" customFormat="1" ht="30" customHeight="1" x14ac:dyDescent="0.25">
      <c r="A136" s="41">
        <f>+A135+1</f>
        <v>70</v>
      </c>
      <c r="B136" s="140" t="s">
        <v>8</v>
      </c>
      <c r="C136" s="41" t="s">
        <v>558</v>
      </c>
      <c r="D136" s="141" t="s">
        <v>63</v>
      </c>
      <c r="E136" s="140" t="s">
        <v>151</v>
      </c>
      <c r="F136" s="142">
        <v>80000</v>
      </c>
      <c r="G136" s="96">
        <f>F136*2.87%</f>
        <v>2296</v>
      </c>
      <c r="H136" s="96">
        <f>+F136*3.04%</f>
        <v>2432</v>
      </c>
      <c r="I136" s="96">
        <v>7400.87</v>
      </c>
      <c r="J136" s="91">
        <v>11891.85</v>
      </c>
      <c r="K136" s="90">
        <f>SUM(G136:J136)</f>
        <v>24020.720000000001</v>
      </c>
      <c r="L136" s="91">
        <f>+F136-K136</f>
        <v>55979.28</v>
      </c>
    </row>
    <row r="137" spans="1:12" s="58" customFormat="1" ht="30" customHeight="1" x14ac:dyDescent="0.25">
      <c r="A137" s="94">
        <f>+A136+1</f>
        <v>71</v>
      </c>
      <c r="B137" s="140" t="s">
        <v>348</v>
      </c>
      <c r="C137" s="41" t="s">
        <v>558</v>
      </c>
      <c r="D137" s="141" t="s">
        <v>63</v>
      </c>
      <c r="E137" s="140" t="s">
        <v>150</v>
      </c>
      <c r="F137" s="142">
        <v>70000</v>
      </c>
      <c r="G137" s="96">
        <f>F137*2.87%</f>
        <v>2009</v>
      </c>
      <c r="H137" s="96">
        <f>+F137*3.04%</f>
        <v>2128</v>
      </c>
      <c r="I137" s="96">
        <v>5368.48</v>
      </c>
      <c r="J137" s="98">
        <v>25</v>
      </c>
      <c r="K137" s="90">
        <f>SUM(G137:J137)</f>
        <v>9530.48</v>
      </c>
      <c r="L137" s="91">
        <f>+F137-K137</f>
        <v>60469.520000000004</v>
      </c>
    </row>
    <row r="138" spans="1:12" s="58" customFormat="1" ht="30" customHeight="1" x14ac:dyDescent="0.25">
      <c r="A138" s="94">
        <f>+A137+1</f>
        <v>72</v>
      </c>
      <c r="B138" s="140" t="s">
        <v>349</v>
      </c>
      <c r="C138" s="41" t="s">
        <v>557</v>
      </c>
      <c r="D138" s="141" t="s">
        <v>63</v>
      </c>
      <c r="E138" s="140" t="s">
        <v>150</v>
      </c>
      <c r="F138" s="142">
        <v>70000</v>
      </c>
      <c r="G138" s="96">
        <f>F138*2.87%</f>
        <v>2009</v>
      </c>
      <c r="H138" s="96">
        <f>+F138*3.04%</f>
        <v>2128</v>
      </c>
      <c r="I138" s="96">
        <v>5368.48</v>
      </c>
      <c r="J138" s="98">
        <v>25</v>
      </c>
      <c r="K138" s="90">
        <f>SUM(G138:J138)</f>
        <v>9530.48</v>
      </c>
      <c r="L138" s="91">
        <f>+F138-K138</f>
        <v>60469.520000000004</v>
      </c>
    </row>
    <row r="139" spans="1:12" s="58" customFormat="1" ht="30" customHeight="1" x14ac:dyDescent="0.25">
      <c r="A139" s="94">
        <f>+A138+1</f>
        <v>73</v>
      </c>
      <c r="B139" s="140" t="s">
        <v>350</v>
      </c>
      <c r="C139" s="41" t="s">
        <v>558</v>
      </c>
      <c r="D139" s="141" t="s">
        <v>63</v>
      </c>
      <c r="E139" s="140" t="s">
        <v>151</v>
      </c>
      <c r="F139" s="142">
        <v>70000</v>
      </c>
      <c r="G139" s="96">
        <f>F139*2.87%</f>
        <v>2009</v>
      </c>
      <c r="H139" s="96">
        <f>+F139*3.04%</f>
        <v>2128</v>
      </c>
      <c r="I139" s="96">
        <v>5368.48</v>
      </c>
      <c r="J139" s="98">
        <v>25</v>
      </c>
      <c r="K139" s="90">
        <f>SUM(G139:J139)</f>
        <v>9530.48</v>
      </c>
      <c r="L139" s="91">
        <f>+F139-K139</f>
        <v>60469.520000000004</v>
      </c>
    </row>
    <row r="140" spans="1:12" ht="24" customHeight="1" x14ac:dyDescent="0.25">
      <c r="A140" s="250" t="s">
        <v>155</v>
      </c>
      <c r="B140" s="251"/>
      <c r="C140" s="251"/>
      <c r="D140" s="251"/>
      <c r="E140" s="252"/>
      <c r="F140" s="42">
        <f>SUM(F135:F139)</f>
        <v>370000</v>
      </c>
      <c r="G140" s="42">
        <f t="shared" ref="G140:L140" si="31">SUM(G135:G139)</f>
        <v>10619</v>
      </c>
      <c r="H140" s="42">
        <f t="shared" si="31"/>
        <v>11248</v>
      </c>
      <c r="I140" s="42">
        <f t="shared" si="31"/>
        <v>30232.12</v>
      </c>
      <c r="J140" s="42">
        <f t="shared" si="31"/>
        <v>14792.09</v>
      </c>
      <c r="K140" s="42">
        <f t="shared" si="31"/>
        <v>66891.209999999992</v>
      </c>
      <c r="L140" s="42">
        <f t="shared" si="31"/>
        <v>303108.79000000004</v>
      </c>
    </row>
    <row r="141" spans="1:12" s="44" customFormat="1" ht="21" customHeight="1" thickBot="1" x14ac:dyDescent="0.3">
      <c r="A141" s="4"/>
      <c r="B141" s="27"/>
      <c r="C141" s="4"/>
      <c r="D141" s="27"/>
      <c r="E141" s="27"/>
      <c r="F141" s="2"/>
      <c r="G141" s="1"/>
      <c r="H141" s="1"/>
      <c r="I141" s="1"/>
      <c r="J141" s="1"/>
      <c r="K141" s="1"/>
      <c r="L141" s="1"/>
    </row>
    <row r="142" spans="1:12" s="58" customFormat="1" ht="30" customHeight="1" thickBot="1" x14ac:dyDescent="0.3">
      <c r="A142" s="247" t="s">
        <v>218</v>
      </c>
      <c r="B142" s="248"/>
      <c r="C142" s="248"/>
      <c r="D142" s="248"/>
      <c r="E142" s="248"/>
      <c r="F142" s="248"/>
      <c r="G142" s="248"/>
      <c r="H142" s="248"/>
      <c r="I142" s="248"/>
      <c r="J142" s="248"/>
      <c r="K142" s="248"/>
      <c r="L142" s="249"/>
    </row>
    <row r="143" spans="1:12" s="102" customFormat="1" ht="30" customHeight="1" x14ac:dyDescent="0.25">
      <c r="A143" s="94">
        <f>+A139+1</f>
        <v>74</v>
      </c>
      <c r="B143" s="95" t="s">
        <v>351</v>
      </c>
      <c r="C143" s="94" t="s">
        <v>558</v>
      </c>
      <c r="D143" s="99" t="s">
        <v>63</v>
      </c>
      <c r="E143" s="95" t="s">
        <v>151</v>
      </c>
      <c r="F143" s="96">
        <v>90000</v>
      </c>
      <c r="G143" s="96">
        <f>F143*2.87%</f>
        <v>2583</v>
      </c>
      <c r="H143" s="96">
        <f>+F143*3.04%</f>
        <v>2736</v>
      </c>
      <c r="I143" s="96">
        <v>9415.59</v>
      </c>
      <c r="J143" s="98">
        <v>1415.12</v>
      </c>
      <c r="K143" s="90">
        <f>SUM(G143:J143)</f>
        <v>16149.71</v>
      </c>
      <c r="L143" s="91">
        <f>+F143-K143</f>
        <v>73850.290000000008</v>
      </c>
    </row>
    <row r="144" spans="1:12" s="52" customFormat="1" ht="30" customHeight="1" x14ac:dyDescent="0.25">
      <c r="A144" s="94">
        <f>+A143+1</f>
        <v>75</v>
      </c>
      <c r="B144" s="95" t="s">
        <v>239</v>
      </c>
      <c r="C144" s="94" t="s">
        <v>557</v>
      </c>
      <c r="D144" s="95" t="s">
        <v>63</v>
      </c>
      <c r="E144" s="95" t="s">
        <v>150</v>
      </c>
      <c r="F144" s="96">
        <v>80000</v>
      </c>
      <c r="G144" s="96">
        <f>F144*2.87%</f>
        <v>2296</v>
      </c>
      <c r="H144" s="96">
        <f>+F144*3.04%</f>
        <v>2432</v>
      </c>
      <c r="I144" s="96">
        <v>7400.87</v>
      </c>
      <c r="J144" s="98">
        <v>25</v>
      </c>
      <c r="K144" s="90">
        <f>SUM(G144:J144)</f>
        <v>12153.869999999999</v>
      </c>
      <c r="L144" s="91">
        <f>+F144-K144</f>
        <v>67846.13</v>
      </c>
    </row>
    <row r="145" spans="1:12" ht="25.5" customHeight="1" x14ac:dyDescent="0.25">
      <c r="A145" s="250" t="s">
        <v>155</v>
      </c>
      <c r="B145" s="251"/>
      <c r="C145" s="251"/>
      <c r="D145" s="251"/>
      <c r="E145" s="252"/>
      <c r="F145" s="42">
        <f t="shared" ref="F145:L145" si="32">SUM(F143:F144)</f>
        <v>170000</v>
      </c>
      <c r="G145" s="42">
        <f t="shared" si="32"/>
        <v>4879</v>
      </c>
      <c r="H145" s="42">
        <f t="shared" si="32"/>
        <v>5168</v>
      </c>
      <c r="I145" s="42">
        <f t="shared" si="32"/>
        <v>16816.46</v>
      </c>
      <c r="J145" s="42">
        <f t="shared" si="32"/>
        <v>1440.12</v>
      </c>
      <c r="K145" s="42">
        <f t="shared" si="32"/>
        <v>28303.579999999998</v>
      </c>
      <c r="L145" s="42">
        <f t="shared" si="32"/>
        <v>141696.42000000001</v>
      </c>
    </row>
    <row r="146" spans="1:12" s="44" customFormat="1" ht="19.5" customHeight="1" thickBot="1" x14ac:dyDescent="0.3">
      <c r="A146" s="4"/>
      <c r="B146" s="27"/>
      <c r="C146" s="4"/>
      <c r="D146" s="27"/>
      <c r="E146" s="27"/>
      <c r="F146" s="2"/>
      <c r="G146" s="1"/>
      <c r="H146" s="1"/>
      <c r="I146" s="1"/>
      <c r="J146" s="1"/>
      <c r="K146" s="1"/>
      <c r="L146" s="1"/>
    </row>
    <row r="147" spans="1:12" s="58" customFormat="1" ht="28.5" customHeight="1" thickBot="1" x14ac:dyDescent="0.3">
      <c r="A147" s="247" t="s">
        <v>219</v>
      </c>
      <c r="B147" s="248"/>
      <c r="C147" s="248"/>
      <c r="D147" s="248"/>
      <c r="E147" s="248"/>
      <c r="F147" s="248"/>
      <c r="G147" s="248"/>
      <c r="H147" s="248"/>
      <c r="I147" s="248"/>
      <c r="J147" s="248"/>
      <c r="K147" s="248"/>
      <c r="L147" s="249"/>
    </row>
    <row r="148" spans="1:12" s="58" customFormat="1" ht="30" customHeight="1" x14ac:dyDescent="0.25">
      <c r="A148" s="88">
        <f>+A144+1</f>
        <v>76</v>
      </c>
      <c r="B148" s="145" t="s">
        <v>353</v>
      </c>
      <c r="C148" s="157" t="s">
        <v>557</v>
      </c>
      <c r="D148" s="158" t="s">
        <v>354</v>
      </c>
      <c r="E148" s="140" t="s">
        <v>151</v>
      </c>
      <c r="F148" s="139">
        <v>126500</v>
      </c>
      <c r="G148" s="96">
        <v>3630.55</v>
      </c>
      <c r="H148" s="96">
        <v>3845.6</v>
      </c>
      <c r="I148" s="96">
        <v>18001.3</v>
      </c>
      <c r="J148" s="98">
        <v>1495.12</v>
      </c>
      <c r="K148" s="90">
        <f t="shared" ref="K148:K153" si="33">SUM(G148:J148)</f>
        <v>26972.569999999996</v>
      </c>
      <c r="L148" s="91">
        <f t="shared" ref="L148:L153" si="34">+F148-K148</f>
        <v>99527.430000000008</v>
      </c>
    </row>
    <row r="149" spans="1:12" s="58" customFormat="1" ht="30" customHeight="1" x14ac:dyDescent="0.25">
      <c r="A149" s="94">
        <f>+A148+1</f>
        <v>77</v>
      </c>
      <c r="B149" s="140" t="s">
        <v>129</v>
      </c>
      <c r="C149" s="41" t="s">
        <v>558</v>
      </c>
      <c r="D149" s="141" t="s">
        <v>63</v>
      </c>
      <c r="E149" s="140" t="s">
        <v>150</v>
      </c>
      <c r="F149" s="142">
        <v>80000</v>
      </c>
      <c r="G149" s="96">
        <f>F149*2.87%</f>
        <v>2296</v>
      </c>
      <c r="H149" s="96">
        <f>+F149*3.04%</f>
        <v>2432</v>
      </c>
      <c r="I149" s="96">
        <v>7400.87</v>
      </c>
      <c r="J149" s="98">
        <v>25</v>
      </c>
      <c r="K149" s="90">
        <f t="shared" si="33"/>
        <v>12153.869999999999</v>
      </c>
      <c r="L149" s="91">
        <f t="shared" si="34"/>
        <v>67846.13</v>
      </c>
    </row>
    <row r="150" spans="1:12" s="58" customFormat="1" ht="30" customHeight="1" x14ac:dyDescent="0.25">
      <c r="A150" s="94">
        <f>+A149+1</f>
        <v>78</v>
      </c>
      <c r="B150" s="140" t="s">
        <v>355</v>
      </c>
      <c r="C150" s="41" t="s">
        <v>558</v>
      </c>
      <c r="D150" s="141" t="s">
        <v>63</v>
      </c>
      <c r="E150" s="140" t="s">
        <v>151</v>
      </c>
      <c r="F150" s="142">
        <v>80000</v>
      </c>
      <c r="G150" s="142">
        <f>F150*2.87%</f>
        <v>2296</v>
      </c>
      <c r="H150" s="96">
        <f>+F150*3.04%</f>
        <v>2432</v>
      </c>
      <c r="I150" s="96">
        <v>7400.87</v>
      </c>
      <c r="J150" s="98">
        <v>45</v>
      </c>
      <c r="K150" s="90">
        <f t="shared" si="33"/>
        <v>12173.869999999999</v>
      </c>
      <c r="L150" s="91">
        <f t="shared" si="34"/>
        <v>67826.13</v>
      </c>
    </row>
    <row r="151" spans="1:12" s="58" customFormat="1" ht="30" customHeight="1" x14ac:dyDescent="0.25">
      <c r="A151" s="94">
        <f>+A150+1</f>
        <v>79</v>
      </c>
      <c r="B151" s="140" t="s">
        <v>356</v>
      </c>
      <c r="C151" s="41" t="s">
        <v>558</v>
      </c>
      <c r="D151" s="141" t="s">
        <v>63</v>
      </c>
      <c r="E151" s="140" t="s">
        <v>151</v>
      </c>
      <c r="F151" s="142">
        <v>81000</v>
      </c>
      <c r="G151" s="142">
        <f>F151*2.87%</f>
        <v>2324.6999999999998</v>
      </c>
      <c r="H151" s="96">
        <f>+F151*3.04%</f>
        <v>2462.4</v>
      </c>
      <c r="I151" s="96">
        <v>7636.09</v>
      </c>
      <c r="J151" s="98">
        <v>85</v>
      </c>
      <c r="K151" s="90">
        <f t="shared" si="33"/>
        <v>12508.19</v>
      </c>
      <c r="L151" s="91">
        <f t="shared" si="34"/>
        <v>68491.81</v>
      </c>
    </row>
    <row r="152" spans="1:12" s="58" customFormat="1" ht="30" customHeight="1" x14ac:dyDescent="0.25">
      <c r="A152" s="88">
        <f>+A151+1</f>
        <v>80</v>
      </c>
      <c r="B152" s="140" t="s">
        <v>173</v>
      </c>
      <c r="C152" s="41" t="s">
        <v>558</v>
      </c>
      <c r="D152" s="141" t="s">
        <v>63</v>
      </c>
      <c r="E152" s="140" t="s">
        <v>151</v>
      </c>
      <c r="F152" s="142">
        <v>72000</v>
      </c>
      <c r="G152" s="142">
        <f>F152*2.87%</f>
        <v>2066.4</v>
      </c>
      <c r="H152" s="96">
        <f>+F152*3.04%</f>
        <v>2188.8000000000002</v>
      </c>
      <c r="I152" s="96">
        <v>5744.84</v>
      </c>
      <c r="J152" s="98">
        <v>1025</v>
      </c>
      <c r="K152" s="90">
        <f t="shared" si="33"/>
        <v>11025.04</v>
      </c>
      <c r="L152" s="91">
        <f t="shared" si="34"/>
        <v>60974.96</v>
      </c>
    </row>
    <row r="153" spans="1:12" s="52" customFormat="1" ht="30" customHeight="1" x14ac:dyDescent="0.25">
      <c r="A153" s="94">
        <f>+A152+1</f>
        <v>81</v>
      </c>
      <c r="B153" s="140" t="s">
        <v>85</v>
      </c>
      <c r="C153" s="41" t="s">
        <v>557</v>
      </c>
      <c r="D153" s="141" t="s">
        <v>63</v>
      </c>
      <c r="E153" s="140" t="s">
        <v>151</v>
      </c>
      <c r="F153" s="142">
        <v>70000</v>
      </c>
      <c r="G153" s="142">
        <f>F153*2.87%</f>
        <v>2009</v>
      </c>
      <c r="H153" s="96">
        <f>+F153*3.04%</f>
        <v>2128</v>
      </c>
      <c r="I153" s="96">
        <v>5368.48</v>
      </c>
      <c r="J153" s="98">
        <v>25</v>
      </c>
      <c r="K153" s="90">
        <f t="shared" si="33"/>
        <v>9530.48</v>
      </c>
      <c r="L153" s="91">
        <f t="shared" si="34"/>
        <v>60469.520000000004</v>
      </c>
    </row>
    <row r="154" spans="1:12" ht="29.25" customHeight="1" x14ac:dyDescent="0.25">
      <c r="A154" s="250" t="s">
        <v>155</v>
      </c>
      <c r="B154" s="251"/>
      <c r="C154" s="251"/>
      <c r="D154" s="251"/>
      <c r="E154" s="252"/>
      <c r="F154" s="42">
        <f>SUM(F148:F153)</f>
        <v>509500</v>
      </c>
      <c r="G154" s="42">
        <f t="shared" ref="G154:L154" si="35">SUM(G148:G153)</f>
        <v>14622.65</v>
      </c>
      <c r="H154" s="42">
        <f t="shared" si="35"/>
        <v>15488.8</v>
      </c>
      <c r="I154" s="42">
        <f t="shared" si="35"/>
        <v>51552.45</v>
      </c>
      <c r="J154" s="42">
        <f t="shared" si="35"/>
        <v>2700.12</v>
      </c>
      <c r="K154" s="42">
        <f>SUM(K148:K153)</f>
        <v>84364.02</v>
      </c>
      <c r="L154" s="42">
        <f t="shared" si="35"/>
        <v>425135.98000000004</v>
      </c>
    </row>
    <row r="155" spans="1:12" ht="29.25" customHeight="1" thickBot="1" x14ac:dyDescent="0.3">
      <c r="A155" s="55"/>
      <c r="B155" s="55"/>
      <c r="C155" s="55"/>
      <c r="D155" s="55"/>
      <c r="E155" s="55"/>
      <c r="F155" s="45"/>
      <c r="G155" s="45"/>
      <c r="H155" s="45"/>
      <c r="I155" s="45"/>
      <c r="J155" s="45"/>
      <c r="K155" s="45"/>
      <c r="L155" s="45"/>
    </row>
    <row r="156" spans="1:12" s="58" customFormat="1" ht="30" customHeight="1" thickBot="1" x14ac:dyDescent="0.3">
      <c r="A156" s="244" t="s">
        <v>220</v>
      </c>
      <c r="B156" s="245"/>
      <c r="C156" s="245"/>
      <c r="D156" s="245"/>
      <c r="E156" s="245"/>
      <c r="F156" s="245"/>
      <c r="G156" s="245"/>
      <c r="H156" s="245"/>
      <c r="I156" s="245"/>
      <c r="J156" s="245"/>
      <c r="K156" s="245"/>
      <c r="L156" s="246"/>
    </row>
    <row r="157" spans="1:12" s="52" customFormat="1" ht="37.5" customHeight="1" x14ac:dyDescent="0.25">
      <c r="A157" s="94">
        <f>+A153+1</f>
        <v>82</v>
      </c>
      <c r="B157" s="140" t="s">
        <v>86</v>
      </c>
      <c r="C157" s="41" t="s">
        <v>558</v>
      </c>
      <c r="D157" s="141" t="s">
        <v>259</v>
      </c>
      <c r="E157" s="140" t="s">
        <v>151</v>
      </c>
      <c r="F157" s="142">
        <v>148500</v>
      </c>
      <c r="G157" s="96">
        <v>4261.95</v>
      </c>
      <c r="H157" s="96">
        <v>4514.3999999999996</v>
      </c>
      <c r="I157" s="96">
        <v>23513.78</v>
      </c>
      <c r="J157" s="98">
        <v>7527.87</v>
      </c>
      <c r="K157" s="90">
        <f>SUM(G157:J157)</f>
        <v>39818</v>
      </c>
      <c r="L157" s="98">
        <f>+F157-K157</f>
        <v>108682</v>
      </c>
    </row>
    <row r="158" spans="1:12" s="52" customFormat="1" ht="37.5" customHeight="1" x14ac:dyDescent="0.25">
      <c r="A158" s="41">
        <f>+A157+1</f>
        <v>83</v>
      </c>
      <c r="B158" s="140" t="s">
        <v>616</v>
      </c>
      <c r="C158" s="41" t="s">
        <v>558</v>
      </c>
      <c r="D158" s="141" t="s">
        <v>79</v>
      </c>
      <c r="E158" s="140" t="s">
        <v>302</v>
      </c>
      <c r="F158" s="142">
        <v>35000</v>
      </c>
      <c r="G158" s="142">
        <f>F158*2.87%</f>
        <v>1004.5</v>
      </c>
      <c r="H158" s="96">
        <f>+F158*3.04%</f>
        <v>1064</v>
      </c>
      <c r="I158" s="96"/>
      <c r="J158" s="98">
        <v>25</v>
      </c>
      <c r="K158" s="90">
        <f>SUM(G158:J158)</f>
        <v>2093.5</v>
      </c>
      <c r="L158" s="98">
        <f>+F158-K158</f>
        <v>32906.5</v>
      </c>
    </row>
    <row r="159" spans="1:12" customFormat="1" ht="27" customHeight="1" x14ac:dyDescent="0.25">
      <c r="A159" s="250" t="s">
        <v>155</v>
      </c>
      <c r="B159" s="251"/>
      <c r="C159" s="251"/>
      <c r="D159" s="251"/>
      <c r="E159" s="252"/>
      <c r="F159" s="42">
        <f>SUM(F157:F158)</f>
        <v>183500</v>
      </c>
      <c r="G159" s="42">
        <f t="shared" ref="G159:L159" si="36">SUM(G157:G158)</f>
        <v>5266.45</v>
      </c>
      <c r="H159" s="42">
        <f t="shared" si="36"/>
        <v>5578.4</v>
      </c>
      <c r="I159" s="42">
        <f t="shared" si="36"/>
        <v>23513.78</v>
      </c>
      <c r="J159" s="42">
        <f t="shared" si="36"/>
        <v>7552.87</v>
      </c>
      <c r="K159" s="42">
        <f t="shared" si="36"/>
        <v>41911.5</v>
      </c>
      <c r="L159" s="42">
        <f t="shared" si="36"/>
        <v>141588.5</v>
      </c>
    </row>
    <row r="160" spans="1:12" s="44" customFormat="1" ht="30" customHeight="1" thickBot="1" x14ac:dyDescent="0.3">
      <c r="A160"/>
      <c r="B160"/>
      <c r="C160" s="186"/>
      <c r="D160"/>
      <c r="E160"/>
      <c r="F160"/>
      <c r="G160"/>
      <c r="H160"/>
      <c r="I160"/>
      <c r="J160"/>
      <c r="K160"/>
      <c r="L160"/>
    </row>
    <row r="161" spans="1:15" s="107" customFormat="1" ht="30" customHeight="1" thickBot="1" x14ac:dyDescent="0.3">
      <c r="A161" s="247" t="s">
        <v>221</v>
      </c>
      <c r="B161" s="248"/>
      <c r="C161" s="248"/>
      <c r="D161" s="248"/>
      <c r="E161" s="248"/>
      <c r="F161" s="248"/>
      <c r="G161" s="248"/>
      <c r="H161" s="248"/>
      <c r="I161" s="248"/>
      <c r="J161" s="248"/>
      <c r="K161" s="248"/>
      <c r="L161" s="249"/>
    </row>
    <row r="162" spans="1:15" s="58" customFormat="1" ht="30" customHeight="1" x14ac:dyDescent="0.25">
      <c r="A162" s="94">
        <f>+A158+1</f>
        <v>84</v>
      </c>
      <c r="B162" s="95" t="s">
        <v>65</v>
      </c>
      <c r="C162" s="94" t="s">
        <v>558</v>
      </c>
      <c r="D162" s="95" t="s">
        <v>63</v>
      </c>
      <c r="E162" s="95" t="s">
        <v>151</v>
      </c>
      <c r="F162" s="96">
        <v>102000</v>
      </c>
      <c r="G162" s="96">
        <f>F162*2.87%</f>
        <v>2927.4</v>
      </c>
      <c r="H162" s="96">
        <f>+F162*3.04%</f>
        <v>3100.8</v>
      </c>
      <c r="I162" s="96">
        <v>12575.82</v>
      </c>
      <c r="J162" s="98">
        <v>105</v>
      </c>
      <c r="K162" s="90">
        <f>SUM(G162:J162)</f>
        <v>18709.02</v>
      </c>
      <c r="L162" s="91">
        <f>+F162-K162</f>
        <v>83290.98</v>
      </c>
    </row>
    <row r="163" spans="1:15" s="52" customFormat="1" ht="30" customHeight="1" x14ac:dyDescent="0.25">
      <c r="A163" s="94">
        <f>+A162+1</f>
        <v>85</v>
      </c>
      <c r="B163" s="95" t="s">
        <v>357</v>
      </c>
      <c r="C163" s="94" t="s">
        <v>558</v>
      </c>
      <c r="D163" s="95" t="s">
        <v>63</v>
      </c>
      <c r="E163" s="95" t="s">
        <v>150</v>
      </c>
      <c r="F163" s="96">
        <v>80000</v>
      </c>
      <c r="G163" s="96">
        <f>F163*2.87%</f>
        <v>2296</v>
      </c>
      <c r="H163" s="96">
        <f>+F163*3.04%</f>
        <v>2432</v>
      </c>
      <c r="I163" s="96">
        <v>7400.87</v>
      </c>
      <c r="J163" s="98">
        <v>2260.9299999999998</v>
      </c>
      <c r="K163" s="90">
        <f>SUM(G163:J163)</f>
        <v>14389.8</v>
      </c>
      <c r="L163" s="91">
        <f>+F163-K163</f>
        <v>65610.2</v>
      </c>
    </row>
    <row r="164" spans="1:15" ht="32.25" customHeight="1" x14ac:dyDescent="0.25">
      <c r="A164" s="250" t="s">
        <v>155</v>
      </c>
      <c r="B164" s="251"/>
      <c r="C164" s="251"/>
      <c r="D164" s="251"/>
      <c r="E164" s="252"/>
      <c r="F164" s="42">
        <f>SUM(F162:F163)</f>
        <v>182000</v>
      </c>
      <c r="G164" s="42">
        <f t="shared" ref="G164:L164" si="37">SUM(G162:G163)</f>
        <v>5223.3999999999996</v>
      </c>
      <c r="H164" s="42">
        <f t="shared" si="37"/>
        <v>5532.8</v>
      </c>
      <c r="I164" s="42">
        <f t="shared" si="37"/>
        <v>19976.689999999999</v>
      </c>
      <c r="J164" s="42">
        <f t="shared" si="37"/>
        <v>2365.9299999999998</v>
      </c>
      <c r="K164" s="42">
        <f t="shared" si="37"/>
        <v>33098.82</v>
      </c>
      <c r="L164" s="42">
        <f t="shared" si="37"/>
        <v>148901.18</v>
      </c>
    </row>
    <row r="165" spans="1:15" s="44" customFormat="1" ht="27" customHeight="1" thickBot="1" x14ac:dyDescent="0.3">
      <c r="A165" s="4"/>
      <c r="B165" s="27"/>
      <c r="C165" s="4"/>
      <c r="D165" s="27"/>
      <c r="E165" s="27"/>
      <c r="F165" s="2"/>
      <c r="G165" s="1"/>
      <c r="H165" s="1"/>
      <c r="I165" s="1"/>
      <c r="J165" s="1"/>
      <c r="K165" s="1"/>
      <c r="L165" s="1"/>
    </row>
    <row r="166" spans="1:15" s="58" customFormat="1" ht="30" customHeight="1" thickBot="1" x14ac:dyDescent="0.3">
      <c r="A166" s="247" t="s">
        <v>222</v>
      </c>
      <c r="B166" s="248"/>
      <c r="C166" s="248"/>
      <c r="D166" s="248"/>
      <c r="E166" s="248"/>
      <c r="F166" s="248"/>
      <c r="G166" s="248"/>
      <c r="H166" s="248"/>
      <c r="I166" s="248"/>
      <c r="J166" s="248"/>
      <c r="K166" s="248"/>
      <c r="L166" s="249"/>
    </row>
    <row r="167" spans="1:15" s="58" customFormat="1" ht="30" customHeight="1" x14ac:dyDescent="0.25">
      <c r="A167" s="94">
        <f>+A163+1</f>
        <v>86</v>
      </c>
      <c r="B167" s="95" t="s">
        <v>240</v>
      </c>
      <c r="C167" s="94" t="s">
        <v>558</v>
      </c>
      <c r="D167" s="99" t="s">
        <v>63</v>
      </c>
      <c r="E167" s="95" t="s">
        <v>151</v>
      </c>
      <c r="F167" s="96">
        <v>100000</v>
      </c>
      <c r="G167" s="96">
        <f>F167*2.87%</f>
        <v>2870</v>
      </c>
      <c r="H167" s="96">
        <f>+F167*3.04%</f>
        <v>3040</v>
      </c>
      <c r="I167" s="96">
        <v>11430.31</v>
      </c>
      <c r="J167" s="98">
        <v>2725.24</v>
      </c>
      <c r="K167" s="90">
        <f>SUM(G167:J167)</f>
        <v>20065.549999999996</v>
      </c>
      <c r="L167" s="91">
        <f>+F167-K167</f>
        <v>79934.450000000012</v>
      </c>
    </row>
    <row r="168" spans="1:15" s="58" customFormat="1" ht="30" customHeight="1" x14ac:dyDescent="0.25">
      <c r="A168" s="94">
        <f>+A167+1</f>
        <v>87</v>
      </c>
      <c r="B168" s="95" t="s">
        <v>358</v>
      </c>
      <c r="C168" s="94" t="s">
        <v>558</v>
      </c>
      <c r="D168" s="99" t="s">
        <v>63</v>
      </c>
      <c r="E168" s="95" t="s">
        <v>151</v>
      </c>
      <c r="F168" s="96">
        <v>95000</v>
      </c>
      <c r="G168" s="96">
        <f>F168*2.87%</f>
        <v>2726.5</v>
      </c>
      <c r="H168" s="96">
        <f>+F168*3.04%</f>
        <v>2888</v>
      </c>
      <c r="I168" s="96">
        <v>10929.24</v>
      </c>
      <c r="J168" s="98">
        <v>85</v>
      </c>
      <c r="K168" s="90">
        <f>SUM(G168:J168)</f>
        <v>16628.739999999998</v>
      </c>
      <c r="L168" s="91">
        <f>+F168-K168</f>
        <v>78371.260000000009</v>
      </c>
    </row>
    <row r="169" spans="1:15" s="101" customFormat="1" ht="30" customHeight="1" x14ac:dyDescent="0.25">
      <c r="A169" s="94">
        <f>+A168+1</f>
        <v>88</v>
      </c>
      <c r="B169" s="95" t="s">
        <v>359</v>
      </c>
      <c r="C169" s="94" t="s">
        <v>557</v>
      </c>
      <c r="D169" s="99" t="s">
        <v>63</v>
      </c>
      <c r="E169" s="95" t="s">
        <v>151</v>
      </c>
      <c r="F169" s="96">
        <v>80000</v>
      </c>
      <c r="G169" s="96">
        <f>F169*2.87%</f>
        <v>2296</v>
      </c>
      <c r="H169" s="96">
        <f>F169*3.04%</f>
        <v>2432</v>
      </c>
      <c r="I169" s="96">
        <v>7400.87</v>
      </c>
      <c r="J169" s="98">
        <v>1649.63</v>
      </c>
      <c r="K169" s="90">
        <f>SUM(G169:J169)</f>
        <v>13778.5</v>
      </c>
      <c r="L169" s="91">
        <f>+F169-K169</f>
        <v>66221.5</v>
      </c>
    </row>
    <row r="170" spans="1:15" s="44" customFormat="1" ht="30" customHeight="1" x14ac:dyDescent="0.25">
      <c r="A170" s="88">
        <f>+A169+1</f>
        <v>89</v>
      </c>
      <c r="B170" s="95" t="s">
        <v>59</v>
      </c>
      <c r="C170" s="94" t="s">
        <v>557</v>
      </c>
      <c r="D170" s="95" t="s">
        <v>63</v>
      </c>
      <c r="E170" s="95" t="s">
        <v>150</v>
      </c>
      <c r="F170" s="96">
        <v>70000</v>
      </c>
      <c r="G170" s="96">
        <f>F170*2.87%</f>
        <v>2009</v>
      </c>
      <c r="H170" s="96">
        <f>+F170*3.04%</f>
        <v>2128</v>
      </c>
      <c r="I170" s="96">
        <v>5368.48</v>
      </c>
      <c r="J170" s="98">
        <v>165</v>
      </c>
      <c r="K170" s="90">
        <f>SUM(G170:J170)</f>
        <v>9670.48</v>
      </c>
      <c r="L170" s="91">
        <f>+F170-K170</f>
        <v>60329.520000000004</v>
      </c>
    </row>
    <row r="171" spans="1:15" s="44" customFormat="1" ht="30" customHeight="1" x14ac:dyDescent="0.25">
      <c r="A171" s="250" t="s">
        <v>155</v>
      </c>
      <c r="B171" s="251"/>
      <c r="C171" s="251"/>
      <c r="D171" s="251"/>
      <c r="E171" s="252"/>
      <c r="F171" s="42">
        <f>SUM(F167:F170)</f>
        <v>345000</v>
      </c>
      <c r="G171" s="42">
        <f t="shared" ref="G171:L171" si="38">SUM(G167:G170)</f>
        <v>9901.5</v>
      </c>
      <c r="H171" s="42">
        <f t="shared" si="38"/>
        <v>10488</v>
      </c>
      <c r="I171" s="42">
        <f t="shared" si="38"/>
        <v>35128.899999999994</v>
      </c>
      <c r="J171" s="42">
        <f t="shared" si="38"/>
        <v>4624.87</v>
      </c>
      <c r="K171" s="42">
        <f t="shared" si="38"/>
        <v>60143.26999999999</v>
      </c>
      <c r="L171" s="42">
        <f t="shared" si="38"/>
        <v>284856.73000000004</v>
      </c>
    </row>
    <row r="172" spans="1:15" s="44" customFormat="1" ht="18" customHeight="1" thickBot="1" x14ac:dyDescent="0.3">
      <c r="C172" s="46"/>
    </row>
    <row r="173" spans="1:15" s="44" customFormat="1" ht="43.5" customHeight="1" thickBot="1" x14ac:dyDescent="0.3">
      <c r="A173" s="244" t="s">
        <v>378</v>
      </c>
      <c r="B173" s="245"/>
      <c r="C173" s="245"/>
      <c r="D173" s="245"/>
      <c r="E173" s="245"/>
      <c r="F173" s="245"/>
      <c r="G173" s="245"/>
      <c r="H173" s="245"/>
      <c r="I173" s="245"/>
      <c r="J173" s="245"/>
      <c r="K173" s="245"/>
      <c r="L173" s="246"/>
    </row>
    <row r="174" spans="1:15" s="58" customFormat="1" ht="30" customHeight="1" thickBot="1" x14ac:dyDescent="0.3">
      <c r="A174" s="244" t="s">
        <v>379</v>
      </c>
      <c r="B174" s="245"/>
      <c r="C174" s="245"/>
      <c r="D174" s="245"/>
      <c r="E174" s="245"/>
      <c r="F174" s="245"/>
      <c r="G174" s="245"/>
      <c r="H174" s="245"/>
      <c r="I174" s="245"/>
      <c r="J174" s="245"/>
      <c r="K174" s="245"/>
      <c r="L174" s="246"/>
    </row>
    <row r="175" spans="1:15" s="58" customFormat="1" ht="30" customHeight="1" x14ac:dyDescent="0.25">
      <c r="A175" s="94">
        <f>+A170+1</f>
        <v>90</v>
      </c>
      <c r="B175" s="95" t="s">
        <v>360</v>
      </c>
      <c r="C175" s="94" t="s">
        <v>558</v>
      </c>
      <c r="D175" s="103" t="s">
        <v>361</v>
      </c>
      <c r="E175" s="95" t="s">
        <v>150</v>
      </c>
      <c r="F175" s="96">
        <v>80000</v>
      </c>
      <c r="G175" s="96">
        <f>F175*2.87%</f>
        <v>2296</v>
      </c>
      <c r="H175" s="96">
        <f>+F175*3.04%</f>
        <v>2432</v>
      </c>
      <c r="I175" s="96">
        <v>7400.87</v>
      </c>
      <c r="J175" s="98">
        <v>25</v>
      </c>
      <c r="K175" s="90">
        <f>SUM(G175:J175)</f>
        <v>12153.869999999999</v>
      </c>
      <c r="L175" s="91">
        <f>+F175-K175</f>
        <v>67846.13</v>
      </c>
    </row>
    <row r="176" spans="1:15" s="44" customFormat="1" ht="30" customHeight="1" x14ac:dyDescent="0.25">
      <c r="A176" s="94">
        <f>+A175+1</f>
        <v>91</v>
      </c>
      <c r="B176" s="95" t="s">
        <v>362</v>
      </c>
      <c r="C176" s="94" t="s">
        <v>558</v>
      </c>
      <c r="D176" s="103" t="s">
        <v>361</v>
      </c>
      <c r="E176" s="95" t="s">
        <v>150</v>
      </c>
      <c r="F176" s="96">
        <v>80000</v>
      </c>
      <c r="G176" s="96">
        <f>F176*2.87%</f>
        <v>2296</v>
      </c>
      <c r="H176" s="96">
        <f>+F176*3.04%</f>
        <v>2432</v>
      </c>
      <c r="I176" s="96">
        <v>7400.87</v>
      </c>
      <c r="J176" s="98">
        <v>25</v>
      </c>
      <c r="K176" s="90">
        <f>SUM(G176:J176)</f>
        <v>12153.869999999999</v>
      </c>
      <c r="L176" s="98">
        <f>+F176-K176</f>
        <v>67846.13</v>
      </c>
      <c r="O176" s="44">
        <f>+L177+L181+L186+L194+L205</f>
        <v>1245778.79</v>
      </c>
    </row>
    <row r="177" spans="1:15" s="44" customFormat="1" ht="30" customHeight="1" x14ac:dyDescent="0.25">
      <c r="A177" s="250" t="s">
        <v>155</v>
      </c>
      <c r="B177" s="251"/>
      <c r="C177" s="251"/>
      <c r="D177" s="251"/>
      <c r="E177" s="252"/>
      <c r="F177" s="42">
        <f>SUM(F175:F176)</f>
        <v>160000</v>
      </c>
      <c r="G177" s="42">
        <f t="shared" ref="G177:L177" si="39">SUM(G175:G176)</f>
        <v>4592</v>
      </c>
      <c r="H177" s="42">
        <f t="shared" si="39"/>
        <v>4864</v>
      </c>
      <c r="I177" s="42">
        <f t="shared" si="39"/>
        <v>14801.74</v>
      </c>
      <c r="J177" s="42">
        <f t="shared" si="39"/>
        <v>50</v>
      </c>
      <c r="K177" s="42">
        <f t="shared" si="39"/>
        <v>24307.739999999998</v>
      </c>
      <c r="L177" s="42">
        <f t="shared" si="39"/>
        <v>135692.26</v>
      </c>
    </row>
    <row r="178" spans="1:15" s="52" customFormat="1" ht="24" customHeight="1" thickBot="1" x14ac:dyDescent="0.3">
      <c r="A178" s="44"/>
      <c r="B178" s="44"/>
      <c r="C178" s="46"/>
      <c r="D178" s="44"/>
      <c r="E178" s="44"/>
      <c r="F178" s="44"/>
      <c r="G178" s="44"/>
      <c r="H178" s="44"/>
      <c r="I178" s="44"/>
      <c r="J178" s="44"/>
      <c r="K178" s="44"/>
      <c r="L178" s="44"/>
    </row>
    <row r="179" spans="1:15" s="58" customFormat="1" ht="30" customHeight="1" thickBot="1" x14ac:dyDescent="0.3">
      <c r="A179" s="244" t="s">
        <v>116</v>
      </c>
      <c r="B179" s="245"/>
      <c r="C179" s="245"/>
      <c r="D179" s="245"/>
      <c r="E179" s="245"/>
      <c r="F179" s="245"/>
      <c r="G179" s="245"/>
      <c r="H179" s="245"/>
      <c r="I179" s="245"/>
      <c r="J179" s="245"/>
      <c r="K179" s="245"/>
      <c r="L179" s="246"/>
      <c r="M179" s="44"/>
    </row>
    <row r="180" spans="1:15" s="44" customFormat="1" ht="30" customHeight="1" x14ac:dyDescent="0.25">
      <c r="A180" s="94">
        <f>+A176+1</f>
        <v>92</v>
      </c>
      <c r="B180" s="140" t="s">
        <v>92</v>
      </c>
      <c r="C180" s="41" t="s">
        <v>557</v>
      </c>
      <c r="D180" s="140" t="s">
        <v>63</v>
      </c>
      <c r="E180" s="140" t="s">
        <v>150</v>
      </c>
      <c r="F180" s="139">
        <v>70000</v>
      </c>
      <c r="G180" s="90">
        <f>F180*2.87%</f>
        <v>2009</v>
      </c>
      <c r="H180" s="90">
        <f>+F180*3.04%</f>
        <v>2128</v>
      </c>
      <c r="I180" s="90">
        <v>5368.45</v>
      </c>
      <c r="J180" s="98">
        <v>125</v>
      </c>
      <c r="K180" s="90">
        <f>SUM(G180:J180)</f>
        <v>9630.4500000000007</v>
      </c>
      <c r="L180" s="98">
        <f>+F180-K180</f>
        <v>60369.55</v>
      </c>
      <c r="O180" s="45"/>
    </row>
    <row r="181" spans="1:15" s="44" customFormat="1" ht="24" customHeight="1" thickBot="1" x14ac:dyDescent="0.3">
      <c r="A181" s="250" t="s">
        <v>155</v>
      </c>
      <c r="B181" s="251"/>
      <c r="C181" s="251"/>
      <c r="D181" s="251"/>
      <c r="E181" s="252"/>
      <c r="F181" s="42">
        <f t="shared" ref="F181:L181" si="40">SUM(F180:F180)</f>
        <v>70000</v>
      </c>
      <c r="G181" s="42">
        <f t="shared" si="40"/>
        <v>2009</v>
      </c>
      <c r="H181" s="42">
        <f t="shared" si="40"/>
        <v>2128</v>
      </c>
      <c r="I181" s="42">
        <f t="shared" si="40"/>
        <v>5368.45</v>
      </c>
      <c r="J181" s="42">
        <f t="shared" si="40"/>
        <v>125</v>
      </c>
      <c r="K181" s="42">
        <f t="shared" si="40"/>
        <v>9630.4500000000007</v>
      </c>
      <c r="L181" s="42">
        <f t="shared" si="40"/>
        <v>60369.55</v>
      </c>
    </row>
    <row r="182" spans="1:15" s="58" customFormat="1" ht="39" customHeight="1" thickBot="1" x14ac:dyDescent="0.3">
      <c r="A182" s="244" t="s">
        <v>117</v>
      </c>
      <c r="B182" s="245"/>
      <c r="C182" s="245"/>
      <c r="D182" s="245"/>
      <c r="E182" s="245"/>
      <c r="F182" s="245"/>
      <c r="G182" s="245"/>
      <c r="H182" s="245"/>
      <c r="I182" s="245"/>
      <c r="J182" s="245"/>
      <c r="K182" s="245"/>
      <c r="L182" s="246"/>
    </row>
    <row r="183" spans="1:15" s="58" customFormat="1" ht="30" customHeight="1" x14ac:dyDescent="0.25">
      <c r="A183" s="88">
        <f>+A180+1</f>
        <v>93</v>
      </c>
      <c r="B183" s="145" t="s">
        <v>363</v>
      </c>
      <c r="C183" s="157" t="s">
        <v>558</v>
      </c>
      <c r="D183" s="158" t="s">
        <v>624</v>
      </c>
      <c r="E183" s="140" t="s">
        <v>151</v>
      </c>
      <c r="F183" s="139">
        <v>170500</v>
      </c>
      <c r="G183" s="96">
        <v>4893.3500000000004</v>
      </c>
      <c r="H183" s="96">
        <v>4943.8</v>
      </c>
      <c r="I183" s="98">
        <v>28410.400000000001</v>
      </c>
      <c r="J183" s="98">
        <v>1375.12</v>
      </c>
      <c r="K183" s="90">
        <f>SUM(G183:J183)</f>
        <v>39622.670000000006</v>
      </c>
      <c r="L183" s="98">
        <f>+F183-K183</f>
        <v>130877.32999999999</v>
      </c>
    </row>
    <row r="184" spans="1:15" s="44" customFormat="1" ht="30" customHeight="1" x14ac:dyDescent="0.25">
      <c r="A184" s="94">
        <f>+A183+1</f>
        <v>94</v>
      </c>
      <c r="B184" s="140" t="s">
        <v>365</v>
      </c>
      <c r="C184" s="41" t="s">
        <v>558</v>
      </c>
      <c r="D184" s="140" t="s">
        <v>79</v>
      </c>
      <c r="E184" s="140" t="s">
        <v>151</v>
      </c>
      <c r="F184" s="142">
        <v>50000</v>
      </c>
      <c r="G184" s="96">
        <f>F184*2.87%</f>
        <v>1435</v>
      </c>
      <c r="H184" s="96">
        <f>+F184*3.04%</f>
        <v>1520</v>
      </c>
      <c r="I184" s="96">
        <v>1651.48</v>
      </c>
      <c r="J184" s="91">
        <v>7442.19</v>
      </c>
      <c r="K184" s="90">
        <f>SUM(G184:J184)</f>
        <v>12048.669999999998</v>
      </c>
      <c r="L184" s="98">
        <f>+F184-K184</f>
        <v>37951.33</v>
      </c>
      <c r="O184" s="45"/>
    </row>
    <row r="185" spans="1:15" s="44" customFormat="1" ht="30" customHeight="1" x14ac:dyDescent="0.25">
      <c r="A185" s="41">
        <f>+A184+1</f>
        <v>95</v>
      </c>
      <c r="B185" s="140" t="s">
        <v>366</v>
      </c>
      <c r="C185" s="41" t="s">
        <v>558</v>
      </c>
      <c r="D185" s="140" t="s">
        <v>120</v>
      </c>
      <c r="E185" s="140" t="s">
        <v>302</v>
      </c>
      <c r="F185" s="142">
        <v>45000</v>
      </c>
      <c r="G185" s="96">
        <f>F185*2.87%</f>
        <v>1291.5</v>
      </c>
      <c r="H185" s="96">
        <f>+F185*3.04%</f>
        <v>1368</v>
      </c>
      <c r="I185" s="96">
        <v>1148.33</v>
      </c>
      <c r="J185" s="91">
        <v>25</v>
      </c>
      <c r="K185" s="90">
        <f>SUM(G185:J185)</f>
        <v>3832.83</v>
      </c>
      <c r="L185" s="98">
        <f>+F185-K185</f>
        <v>41167.17</v>
      </c>
    </row>
    <row r="186" spans="1:15" s="44" customFormat="1" ht="25.5" customHeight="1" x14ac:dyDescent="0.25">
      <c r="A186" s="250" t="s">
        <v>155</v>
      </c>
      <c r="B186" s="251"/>
      <c r="C186" s="251"/>
      <c r="D186" s="251"/>
      <c r="E186" s="252"/>
      <c r="F186" s="42">
        <f>SUM(F183:F185)</f>
        <v>265500</v>
      </c>
      <c r="G186" s="42">
        <f t="shared" ref="G186:L186" si="41">SUM(G183:G185)</f>
        <v>7619.85</v>
      </c>
      <c r="H186" s="42">
        <f t="shared" si="41"/>
        <v>7831.8</v>
      </c>
      <c r="I186" s="42">
        <f t="shared" si="41"/>
        <v>31210.21</v>
      </c>
      <c r="J186" s="42">
        <f t="shared" si="41"/>
        <v>8842.31</v>
      </c>
      <c r="K186" s="42">
        <f t="shared" si="41"/>
        <v>55504.170000000006</v>
      </c>
      <c r="L186" s="42">
        <f t="shared" si="41"/>
        <v>209995.82999999996</v>
      </c>
    </row>
    <row r="187" spans="1:15" s="44" customFormat="1" ht="27" customHeight="1" thickBot="1" x14ac:dyDescent="0.3">
      <c r="A187" s="55"/>
      <c r="B187" s="55"/>
      <c r="C187" s="55"/>
      <c r="D187" s="55"/>
      <c r="E187" s="55"/>
      <c r="F187"/>
      <c r="G187"/>
      <c r="H187"/>
      <c r="I187"/>
      <c r="J187"/>
      <c r="K187"/>
      <c r="L187"/>
    </row>
    <row r="188" spans="1:15" s="58" customFormat="1" ht="30" customHeight="1" thickBot="1" x14ac:dyDescent="0.3">
      <c r="A188" s="244" t="s">
        <v>377</v>
      </c>
      <c r="B188" s="245"/>
      <c r="C188" s="245"/>
      <c r="D188" s="245"/>
      <c r="E188" s="245"/>
      <c r="F188" s="245"/>
      <c r="G188" s="245"/>
      <c r="H188" s="245"/>
      <c r="I188" s="245"/>
      <c r="J188" s="245"/>
      <c r="K188" s="245"/>
      <c r="L188" s="246"/>
    </row>
    <row r="189" spans="1:15" s="58" customFormat="1" ht="30" customHeight="1" x14ac:dyDescent="0.25">
      <c r="A189" s="88">
        <f>+A185+1</f>
        <v>96</v>
      </c>
      <c r="B189" s="145" t="s">
        <v>18</v>
      </c>
      <c r="C189" s="157" t="s">
        <v>558</v>
      </c>
      <c r="D189" s="209" t="s">
        <v>243</v>
      </c>
      <c r="E189" s="145" t="s">
        <v>255</v>
      </c>
      <c r="F189" s="139">
        <v>135000</v>
      </c>
      <c r="G189" s="90">
        <f>F189*2.87%</f>
        <v>3874.5</v>
      </c>
      <c r="H189" s="90">
        <f>+F189*3.04%</f>
        <v>4104</v>
      </c>
      <c r="I189" s="90">
        <v>20338.240000000002</v>
      </c>
      <c r="J189" s="91">
        <v>4149.08</v>
      </c>
      <c r="K189" s="90">
        <f>SUM(G189:J189)</f>
        <v>32465.82</v>
      </c>
      <c r="L189" s="91">
        <f>+F189-K189</f>
        <v>102534.18</v>
      </c>
    </row>
    <row r="190" spans="1:15" s="58" customFormat="1" ht="30" customHeight="1" x14ac:dyDescent="0.25">
      <c r="A190" s="88">
        <f>+A189+1</f>
        <v>97</v>
      </c>
      <c r="B190" s="140" t="s">
        <v>367</v>
      </c>
      <c r="C190" s="41" t="s">
        <v>558</v>
      </c>
      <c r="D190" s="140" t="s">
        <v>121</v>
      </c>
      <c r="E190" s="140" t="s">
        <v>150</v>
      </c>
      <c r="F190" s="142">
        <v>115000</v>
      </c>
      <c r="G190" s="96">
        <f>F190*2.87%</f>
        <v>3300.5</v>
      </c>
      <c r="H190" s="96">
        <f>+F190*3.04%</f>
        <v>3496</v>
      </c>
      <c r="I190" s="96">
        <v>15633.74</v>
      </c>
      <c r="J190" s="91">
        <v>25</v>
      </c>
      <c r="K190" s="90">
        <f>SUM(G190:J190)</f>
        <v>22455.239999999998</v>
      </c>
      <c r="L190" s="91">
        <f>+F190-K190</f>
        <v>92544.760000000009</v>
      </c>
    </row>
    <row r="191" spans="1:15" s="58" customFormat="1" ht="30" customHeight="1" x14ac:dyDescent="0.25">
      <c r="A191" s="88">
        <f t="shared" ref="A191:A193" si="42">+A190+1</f>
        <v>98</v>
      </c>
      <c r="B191" s="140" t="s">
        <v>19</v>
      </c>
      <c r="C191" s="157" t="s">
        <v>558</v>
      </c>
      <c r="D191" s="158" t="s">
        <v>368</v>
      </c>
      <c r="E191" s="140" t="s">
        <v>150</v>
      </c>
      <c r="F191" s="142">
        <v>80000</v>
      </c>
      <c r="G191" s="96">
        <f>F191*2.87%</f>
        <v>2296</v>
      </c>
      <c r="H191" s="96">
        <f>+F191*3.04%</f>
        <v>2432</v>
      </c>
      <c r="I191" s="96">
        <v>7400.87</v>
      </c>
      <c r="J191" s="91">
        <v>25</v>
      </c>
      <c r="K191" s="90">
        <f>SUM(G191:J191)</f>
        <v>12153.869999999999</v>
      </c>
      <c r="L191" s="91">
        <f>+F191-K191</f>
        <v>67846.13</v>
      </c>
    </row>
    <row r="192" spans="1:15" s="58" customFormat="1" ht="30" customHeight="1" x14ac:dyDescent="0.25">
      <c r="A192" s="88">
        <f t="shared" si="42"/>
        <v>99</v>
      </c>
      <c r="B192" s="211" t="s">
        <v>369</v>
      </c>
      <c r="C192" s="212" t="s">
        <v>558</v>
      </c>
      <c r="D192" s="141" t="s">
        <v>370</v>
      </c>
      <c r="E192" s="140" t="s">
        <v>150</v>
      </c>
      <c r="F192" s="142">
        <v>70000</v>
      </c>
      <c r="G192" s="96">
        <f>F192*2.87%</f>
        <v>2009</v>
      </c>
      <c r="H192" s="96">
        <f>+F192*3.04%</f>
        <v>2128</v>
      </c>
      <c r="I192" s="96">
        <v>4828.43</v>
      </c>
      <c r="J192" s="98">
        <v>2745.24</v>
      </c>
      <c r="K192" s="90">
        <f>SUM(G192:J192)</f>
        <v>11710.67</v>
      </c>
      <c r="L192" s="91">
        <f>+F192-K192</f>
        <v>58289.33</v>
      </c>
    </row>
    <row r="193" spans="1:13" s="44" customFormat="1" ht="30" customHeight="1" x14ac:dyDescent="0.25">
      <c r="A193" s="88">
        <f t="shared" si="42"/>
        <v>100</v>
      </c>
      <c r="B193" s="213" t="s">
        <v>371</v>
      </c>
      <c r="C193" s="214" t="s">
        <v>558</v>
      </c>
      <c r="D193" s="141" t="s">
        <v>370</v>
      </c>
      <c r="E193" s="162" t="s">
        <v>151</v>
      </c>
      <c r="F193" s="142">
        <v>70000</v>
      </c>
      <c r="G193" s="96">
        <f>F193*2.87%</f>
        <v>2009</v>
      </c>
      <c r="H193" s="96">
        <f>+F193*3.04%</f>
        <v>2128</v>
      </c>
      <c r="I193" s="96">
        <v>5368.48</v>
      </c>
      <c r="J193" s="98">
        <v>25</v>
      </c>
      <c r="K193" s="90">
        <f>SUM(G193:J193)</f>
        <v>9530.48</v>
      </c>
      <c r="L193" s="91">
        <f>+F193-K193</f>
        <v>60469.520000000004</v>
      </c>
    </row>
    <row r="194" spans="1:13" s="44" customFormat="1" ht="33" customHeight="1" x14ac:dyDescent="0.25">
      <c r="A194" s="250" t="s">
        <v>155</v>
      </c>
      <c r="B194" s="251"/>
      <c r="C194" s="251"/>
      <c r="D194" s="251"/>
      <c r="E194" s="252"/>
      <c r="F194" s="42">
        <f>SUM(F189:F193)</f>
        <v>470000</v>
      </c>
      <c r="G194" s="42">
        <f t="shared" ref="G194:L194" si="43">SUM(G189:G193)</f>
        <v>13489</v>
      </c>
      <c r="H194" s="42">
        <f t="shared" si="43"/>
        <v>14288</v>
      </c>
      <c r="I194" s="42">
        <f t="shared" si="43"/>
        <v>53569.760000000009</v>
      </c>
      <c r="J194" s="42">
        <f t="shared" si="43"/>
        <v>6969.32</v>
      </c>
      <c r="K194" s="42">
        <f t="shared" si="43"/>
        <v>88316.079999999987</v>
      </c>
      <c r="L194" s="42">
        <f t="shared" si="43"/>
        <v>381683.92000000004</v>
      </c>
    </row>
    <row r="195" spans="1:13" s="52" customFormat="1" ht="30" customHeight="1" thickBot="1" x14ac:dyDescent="0.3">
      <c r="A195" s="46"/>
      <c r="B195" s="53"/>
      <c r="C195" s="190"/>
      <c r="D195" s="53"/>
      <c r="E195" s="53"/>
      <c r="F195" s="54"/>
      <c r="G195" s="44"/>
      <c r="H195" s="44"/>
      <c r="I195" s="44"/>
      <c r="J195" s="44"/>
      <c r="K195" s="44"/>
      <c r="L195" s="44"/>
    </row>
    <row r="196" spans="1:13" s="58" customFormat="1" ht="30" customHeight="1" thickBot="1" x14ac:dyDescent="0.3">
      <c r="A196" s="244" t="s">
        <v>118</v>
      </c>
      <c r="B196" s="245"/>
      <c r="C196" s="245"/>
      <c r="D196" s="245"/>
      <c r="E196" s="245"/>
      <c r="F196" s="245"/>
      <c r="G196" s="245"/>
      <c r="H196" s="245"/>
      <c r="I196" s="245"/>
      <c r="J196" s="245"/>
      <c r="K196" s="245"/>
      <c r="L196" s="246"/>
    </row>
    <row r="197" spans="1:13" s="58" customFormat="1" ht="30" customHeight="1" x14ac:dyDescent="0.25">
      <c r="A197" s="88">
        <f>+A193+1</f>
        <v>101</v>
      </c>
      <c r="B197" s="145" t="s">
        <v>87</v>
      </c>
      <c r="C197" s="157" t="s">
        <v>557</v>
      </c>
      <c r="D197" s="158" t="s">
        <v>372</v>
      </c>
      <c r="E197" s="145" t="s">
        <v>150</v>
      </c>
      <c r="F197" s="139">
        <v>35000</v>
      </c>
      <c r="G197" s="96">
        <f t="shared" ref="G197:G204" si="44">F197*2.87%</f>
        <v>1004.5</v>
      </c>
      <c r="H197" s="96">
        <f t="shared" ref="H197:H204" si="45">+F197*3.04%</f>
        <v>1064</v>
      </c>
      <c r="I197" s="90"/>
      <c r="J197" s="98">
        <v>25</v>
      </c>
      <c r="K197" s="90">
        <f t="shared" ref="K197:K204" si="46">SUM(G197:J197)</f>
        <v>2093.5</v>
      </c>
      <c r="L197" s="91">
        <f t="shared" ref="L197:L204" si="47">+F197-K197</f>
        <v>32906.5</v>
      </c>
    </row>
    <row r="198" spans="1:13" s="58" customFormat="1" ht="30" customHeight="1" x14ac:dyDescent="0.25">
      <c r="A198" s="94">
        <f>+A197+1</f>
        <v>102</v>
      </c>
      <c r="B198" s="140" t="s">
        <v>341</v>
      </c>
      <c r="C198" s="41" t="s">
        <v>558</v>
      </c>
      <c r="D198" s="141" t="s">
        <v>63</v>
      </c>
      <c r="E198" s="140" t="s">
        <v>150</v>
      </c>
      <c r="F198" s="142">
        <v>80000</v>
      </c>
      <c r="G198" s="96">
        <f>F198*2.87%</f>
        <v>2296</v>
      </c>
      <c r="H198" s="96">
        <f>+F198*3.04%</f>
        <v>2432</v>
      </c>
      <c r="I198" s="96">
        <v>7400.87</v>
      </c>
      <c r="J198" s="98">
        <v>25</v>
      </c>
      <c r="K198" s="90">
        <f>SUM(G198:J198)</f>
        <v>12153.869999999999</v>
      </c>
      <c r="L198" s="91">
        <f>+F198-K198</f>
        <v>67846.13</v>
      </c>
    </row>
    <row r="199" spans="1:13" s="58" customFormat="1" ht="30" customHeight="1" x14ac:dyDescent="0.25">
      <c r="A199" s="94">
        <f t="shared" ref="A199:A204" si="48">+A198+1</f>
        <v>103</v>
      </c>
      <c r="B199" s="140" t="s">
        <v>90</v>
      </c>
      <c r="C199" s="41" t="s">
        <v>557</v>
      </c>
      <c r="D199" s="141" t="s">
        <v>373</v>
      </c>
      <c r="E199" s="140" t="s">
        <v>151</v>
      </c>
      <c r="F199" s="142">
        <v>80000</v>
      </c>
      <c r="G199" s="96">
        <f t="shared" si="44"/>
        <v>2296</v>
      </c>
      <c r="H199" s="96">
        <f t="shared" si="45"/>
        <v>2432</v>
      </c>
      <c r="I199" s="96">
        <v>7063.34</v>
      </c>
      <c r="J199" s="98">
        <v>1375.12</v>
      </c>
      <c r="K199" s="90">
        <f t="shared" si="46"/>
        <v>13166.46</v>
      </c>
      <c r="L199" s="91">
        <f t="shared" si="47"/>
        <v>66833.540000000008</v>
      </c>
    </row>
    <row r="200" spans="1:13" s="102" customFormat="1" ht="30" customHeight="1" x14ac:dyDescent="0.25">
      <c r="A200" s="94">
        <f t="shared" si="48"/>
        <v>104</v>
      </c>
      <c r="B200" s="145" t="s">
        <v>89</v>
      </c>
      <c r="C200" s="157" t="s">
        <v>558</v>
      </c>
      <c r="D200" s="158" t="s">
        <v>373</v>
      </c>
      <c r="E200" s="145" t="s">
        <v>150</v>
      </c>
      <c r="F200" s="142">
        <v>80000</v>
      </c>
      <c r="G200" s="96">
        <f t="shared" si="44"/>
        <v>2296</v>
      </c>
      <c r="H200" s="96">
        <f t="shared" si="45"/>
        <v>2432</v>
      </c>
      <c r="I200" s="96">
        <v>7400.87</v>
      </c>
      <c r="J200" s="91">
        <v>3025</v>
      </c>
      <c r="K200" s="90">
        <f t="shared" si="46"/>
        <v>15153.869999999999</v>
      </c>
      <c r="L200" s="91">
        <f t="shared" si="47"/>
        <v>64846.130000000005</v>
      </c>
    </row>
    <row r="201" spans="1:13" s="58" customFormat="1" ht="30" customHeight="1" x14ac:dyDescent="0.25">
      <c r="A201" s="94">
        <f t="shared" si="48"/>
        <v>105</v>
      </c>
      <c r="B201" s="140" t="s">
        <v>374</v>
      </c>
      <c r="C201" s="41" t="s">
        <v>558</v>
      </c>
      <c r="D201" s="140" t="s">
        <v>373</v>
      </c>
      <c r="E201" s="140" t="s">
        <v>150</v>
      </c>
      <c r="F201" s="142">
        <v>70000</v>
      </c>
      <c r="G201" s="96">
        <f t="shared" si="44"/>
        <v>2009</v>
      </c>
      <c r="H201" s="96">
        <f t="shared" si="45"/>
        <v>2128</v>
      </c>
      <c r="I201" s="96">
        <v>5368.48</v>
      </c>
      <c r="J201" s="98">
        <v>14298.15</v>
      </c>
      <c r="K201" s="90">
        <f t="shared" si="46"/>
        <v>23803.629999999997</v>
      </c>
      <c r="L201" s="91">
        <f t="shared" si="47"/>
        <v>46196.37</v>
      </c>
    </row>
    <row r="202" spans="1:13" s="58" customFormat="1" ht="30" customHeight="1" x14ac:dyDescent="0.25">
      <c r="A202" s="94">
        <f t="shared" si="48"/>
        <v>106</v>
      </c>
      <c r="B202" s="140" t="s">
        <v>108</v>
      </c>
      <c r="C202" s="41" t="s">
        <v>558</v>
      </c>
      <c r="D202" s="141" t="s">
        <v>373</v>
      </c>
      <c r="E202" s="140" t="s">
        <v>150</v>
      </c>
      <c r="F202" s="142">
        <v>70000</v>
      </c>
      <c r="G202" s="96">
        <f t="shared" si="44"/>
        <v>2009</v>
      </c>
      <c r="H202" s="96">
        <f t="shared" si="45"/>
        <v>2128</v>
      </c>
      <c r="I202" s="96">
        <v>5368.48</v>
      </c>
      <c r="J202" s="98">
        <v>25</v>
      </c>
      <c r="K202" s="90">
        <f t="shared" si="46"/>
        <v>9530.48</v>
      </c>
      <c r="L202" s="91">
        <f t="shared" si="47"/>
        <v>60469.520000000004</v>
      </c>
    </row>
    <row r="203" spans="1:13" s="102" customFormat="1" ht="30" customHeight="1" x14ac:dyDescent="0.25">
      <c r="A203" s="94">
        <f t="shared" si="48"/>
        <v>107</v>
      </c>
      <c r="B203" s="140" t="s">
        <v>375</v>
      </c>
      <c r="C203" s="41" t="s">
        <v>558</v>
      </c>
      <c r="D203" s="141" t="s">
        <v>373</v>
      </c>
      <c r="E203" s="140" t="s">
        <v>150</v>
      </c>
      <c r="F203" s="142">
        <v>70000</v>
      </c>
      <c r="G203" s="96">
        <f t="shared" si="44"/>
        <v>2009</v>
      </c>
      <c r="H203" s="96">
        <f t="shared" si="45"/>
        <v>2128</v>
      </c>
      <c r="I203" s="96">
        <v>5368.48</v>
      </c>
      <c r="J203" s="98">
        <v>25</v>
      </c>
      <c r="K203" s="90">
        <f t="shared" si="46"/>
        <v>9530.48</v>
      </c>
      <c r="L203" s="91">
        <f t="shared" si="47"/>
        <v>60469.520000000004</v>
      </c>
    </row>
    <row r="204" spans="1:13" s="44" customFormat="1" ht="30" customHeight="1" x14ac:dyDescent="0.25">
      <c r="A204" s="94">
        <f t="shared" si="48"/>
        <v>108</v>
      </c>
      <c r="B204" s="140" t="s">
        <v>88</v>
      </c>
      <c r="C204" s="41" t="s">
        <v>558</v>
      </c>
      <c r="D204" s="141" t="s">
        <v>373</v>
      </c>
      <c r="E204" s="140" t="s">
        <v>150</v>
      </c>
      <c r="F204" s="142">
        <v>70000</v>
      </c>
      <c r="G204" s="96">
        <f t="shared" si="44"/>
        <v>2009</v>
      </c>
      <c r="H204" s="96">
        <f t="shared" si="45"/>
        <v>2128</v>
      </c>
      <c r="I204" s="96">
        <v>5368.48</v>
      </c>
      <c r="J204" s="98">
        <v>2025</v>
      </c>
      <c r="K204" s="90">
        <f t="shared" si="46"/>
        <v>11530.48</v>
      </c>
      <c r="L204" s="91">
        <f t="shared" si="47"/>
        <v>58469.520000000004</v>
      </c>
    </row>
    <row r="205" spans="1:13" s="44" customFormat="1" ht="31.5" customHeight="1" x14ac:dyDescent="0.25">
      <c r="A205" s="250" t="s">
        <v>155</v>
      </c>
      <c r="B205" s="251"/>
      <c r="C205" s="251"/>
      <c r="D205" s="251"/>
      <c r="E205" s="252"/>
      <c r="F205" s="42">
        <f>SUM(F197:F204)</f>
        <v>555000</v>
      </c>
      <c r="G205" s="42">
        <f t="shared" ref="G205:L205" si="49">SUM(G197:G204)</f>
        <v>15928.5</v>
      </c>
      <c r="H205" s="42">
        <f t="shared" si="49"/>
        <v>16872</v>
      </c>
      <c r="I205" s="42">
        <f t="shared" si="49"/>
        <v>43339</v>
      </c>
      <c r="J205" s="42">
        <f t="shared" si="49"/>
        <v>20823.27</v>
      </c>
      <c r="K205" s="42">
        <f t="shared" si="49"/>
        <v>96962.769999999975</v>
      </c>
      <c r="L205" s="42">
        <f t="shared" si="49"/>
        <v>458037.2300000001</v>
      </c>
    </row>
    <row r="206" spans="1:13" s="44" customFormat="1" ht="33" customHeight="1" thickBot="1" x14ac:dyDescent="0.3">
      <c r="A206" s="55"/>
      <c r="B206" s="55"/>
      <c r="C206" s="55"/>
      <c r="D206" s="55"/>
      <c r="E206" s="55"/>
      <c r="F206"/>
      <c r="G206"/>
      <c r="H206"/>
      <c r="I206"/>
      <c r="J206"/>
      <c r="K206"/>
      <c r="L206"/>
    </row>
    <row r="207" spans="1:13" s="58" customFormat="1" ht="30" customHeight="1" thickBot="1" x14ac:dyDescent="0.3">
      <c r="A207" s="244" t="s">
        <v>270</v>
      </c>
      <c r="B207" s="245"/>
      <c r="C207" s="245"/>
      <c r="D207" s="245"/>
      <c r="E207" s="245"/>
      <c r="F207" s="245"/>
      <c r="G207" s="245"/>
      <c r="H207" s="245"/>
      <c r="I207" s="245"/>
      <c r="J207" s="245"/>
      <c r="K207" s="245"/>
      <c r="L207" s="246"/>
      <c r="M207" s="92"/>
    </row>
    <row r="208" spans="1:13" s="44" customFormat="1" ht="37.5" customHeight="1" x14ac:dyDescent="0.25">
      <c r="A208" s="157">
        <f>+A204+1</f>
        <v>109</v>
      </c>
      <c r="B208" s="145" t="s">
        <v>232</v>
      </c>
      <c r="C208" s="157" t="s">
        <v>558</v>
      </c>
      <c r="D208" s="145" t="s">
        <v>376</v>
      </c>
      <c r="E208" s="145" t="s">
        <v>150</v>
      </c>
      <c r="F208" s="176">
        <v>42000</v>
      </c>
      <c r="G208" s="90">
        <f>F208*2.87%</f>
        <v>1205.4000000000001</v>
      </c>
      <c r="H208" s="90">
        <f>+F208*3.04%</f>
        <v>1276.8</v>
      </c>
      <c r="I208" s="177">
        <v>724.92</v>
      </c>
      <c r="J208" s="91">
        <v>3125</v>
      </c>
      <c r="K208" s="90">
        <f>SUM(G208:J208)</f>
        <v>6332.12</v>
      </c>
      <c r="L208" s="91">
        <f>+F208-K208</f>
        <v>35667.879999999997</v>
      </c>
    </row>
    <row r="209" spans="1:15" s="44" customFormat="1" ht="28.5" customHeight="1" x14ac:dyDescent="0.25">
      <c r="A209" s="250" t="s">
        <v>155</v>
      </c>
      <c r="B209" s="251"/>
      <c r="C209" s="251"/>
      <c r="D209" s="251"/>
      <c r="E209" s="252"/>
      <c r="F209" s="42">
        <f>+F208</f>
        <v>42000</v>
      </c>
      <c r="G209" s="42">
        <f t="shared" ref="G209:L209" si="50">+G208</f>
        <v>1205.4000000000001</v>
      </c>
      <c r="H209" s="42">
        <f t="shared" si="50"/>
        <v>1276.8</v>
      </c>
      <c r="I209" s="42">
        <f t="shared" si="50"/>
        <v>724.92</v>
      </c>
      <c r="J209" s="42">
        <f t="shared" si="50"/>
        <v>3125</v>
      </c>
      <c r="K209" s="42">
        <f t="shared" si="50"/>
        <v>6332.12</v>
      </c>
      <c r="L209" s="42">
        <f t="shared" si="50"/>
        <v>35667.879999999997</v>
      </c>
      <c r="O209" s="44">
        <f>+L209+L213+L217+L221+L229+L234+L239+L243+L249+L253+L260+L265+L270+L277+L284+L302+L330+L338+L359+L368+L372+L376+L383+L388+L414+L17+L292+L297+L225+L363</f>
        <v>5130015.1526499996</v>
      </c>
    </row>
    <row r="210" spans="1:15" s="44" customFormat="1" ht="22.5" customHeight="1" thickBot="1" x14ac:dyDescent="0.3">
      <c r="A210" s="55"/>
      <c r="B210" s="55"/>
      <c r="C210" s="55"/>
      <c r="D210" s="55"/>
      <c r="E210" s="55"/>
      <c r="F210" s="69"/>
      <c r="G210"/>
      <c r="H210"/>
      <c r="I210"/>
      <c r="J210"/>
      <c r="K210"/>
      <c r="L210"/>
    </row>
    <row r="211" spans="1:15" s="58" customFormat="1" ht="30" customHeight="1" thickBot="1" x14ac:dyDescent="0.3">
      <c r="A211" s="244" t="s">
        <v>380</v>
      </c>
      <c r="B211" s="245"/>
      <c r="C211" s="245"/>
      <c r="D211" s="245"/>
      <c r="E211" s="245"/>
      <c r="F211" s="245"/>
      <c r="G211" s="245"/>
      <c r="H211" s="245"/>
      <c r="I211" s="245"/>
      <c r="J211" s="245"/>
      <c r="K211" s="245"/>
      <c r="L211" s="246"/>
    </row>
    <row r="212" spans="1:15" s="44" customFormat="1" ht="30" customHeight="1" x14ac:dyDescent="0.25">
      <c r="A212" s="88">
        <f>+A208+1</f>
        <v>110</v>
      </c>
      <c r="B212" s="145" t="s">
        <v>15</v>
      </c>
      <c r="C212" s="157" t="s">
        <v>558</v>
      </c>
      <c r="D212" s="158" t="s">
        <v>139</v>
      </c>
      <c r="E212" s="145" t="s">
        <v>150</v>
      </c>
      <c r="F212" s="139">
        <v>170500</v>
      </c>
      <c r="G212" s="90">
        <f>F212*2.87%</f>
        <v>4893.3500000000004</v>
      </c>
      <c r="H212" s="90">
        <f>162625*3.04%</f>
        <v>4943.8</v>
      </c>
      <c r="I212" s="90">
        <v>28748.58</v>
      </c>
      <c r="J212" s="91">
        <v>25</v>
      </c>
      <c r="K212" s="90">
        <f>SUM(G212:J212)</f>
        <v>38610.730000000003</v>
      </c>
      <c r="L212" s="91">
        <f>+F212-K212</f>
        <v>131889.26999999999</v>
      </c>
    </row>
    <row r="213" spans="1:15" s="44" customFormat="1" ht="24" customHeight="1" thickBot="1" x14ac:dyDescent="0.3">
      <c r="A213" s="250" t="s">
        <v>155</v>
      </c>
      <c r="B213" s="251"/>
      <c r="C213" s="251"/>
      <c r="D213" s="251"/>
      <c r="E213" s="252"/>
      <c r="F213" s="42">
        <f>+F212</f>
        <v>170500</v>
      </c>
      <c r="G213" s="42">
        <f t="shared" ref="G213:L213" si="51">+G212</f>
        <v>4893.3500000000004</v>
      </c>
      <c r="H213" s="42">
        <f t="shared" si="51"/>
        <v>4943.8</v>
      </c>
      <c r="I213" s="42">
        <f t="shared" si="51"/>
        <v>28748.58</v>
      </c>
      <c r="J213" s="42">
        <f t="shared" si="51"/>
        <v>25</v>
      </c>
      <c r="K213" s="42">
        <f t="shared" si="51"/>
        <v>38610.730000000003</v>
      </c>
      <c r="L213" s="42">
        <f t="shared" si="51"/>
        <v>131889.26999999999</v>
      </c>
    </row>
    <row r="214" spans="1:15" s="58" customFormat="1" ht="30" customHeight="1" thickBot="1" x14ac:dyDescent="0.3">
      <c r="A214" s="241" t="s">
        <v>381</v>
      </c>
      <c r="B214" s="242"/>
      <c r="C214" s="242"/>
      <c r="D214" s="242"/>
      <c r="E214" s="242"/>
      <c r="F214" s="242"/>
      <c r="G214" s="242"/>
      <c r="H214" s="242"/>
      <c r="I214" s="242"/>
      <c r="J214" s="242"/>
      <c r="K214" s="242"/>
      <c r="L214" s="243"/>
    </row>
    <row r="215" spans="1:15" s="93" customFormat="1" ht="47.25" x14ac:dyDescent="0.25">
      <c r="A215" s="88">
        <f>+A212+1</f>
        <v>111</v>
      </c>
      <c r="B215" s="145" t="s">
        <v>16</v>
      </c>
      <c r="C215" s="157" t="s">
        <v>558</v>
      </c>
      <c r="D215" s="209" t="s">
        <v>140</v>
      </c>
      <c r="E215" s="140" t="s">
        <v>150</v>
      </c>
      <c r="F215" s="139">
        <v>135000</v>
      </c>
      <c r="G215" s="90">
        <f>F215*2.87%</f>
        <v>3874.5</v>
      </c>
      <c r="H215" s="90">
        <f>+F215*3.04%</f>
        <v>4104</v>
      </c>
      <c r="I215" s="96">
        <v>20338.240000000002</v>
      </c>
      <c r="J215" s="91">
        <v>2025</v>
      </c>
      <c r="K215" s="90">
        <f>SUM(G215:J215)</f>
        <v>30341.74</v>
      </c>
      <c r="L215" s="91">
        <f>+F215-K215</f>
        <v>104658.26</v>
      </c>
    </row>
    <row r="216" spans="1:15" s="44" customFormat="1" ht="30" customHeight="1" x14ac:dyDescent="0.25">
      <c r="A216" s="94">
        <f>+A215+1</f>
        <v>112</v>
      </c>
      <c r="B216" s="140" t="s">
        <v>382</v>
      </c>
      <c r="C216" s="41" t="s">
        <v>557</v>
      </c>
      <c r="D216" s="140" t="s">
        <v>141</v>
      </c>
      <c r="E216" s="140" t="s">
        <v>151</v>
      </c>
      <c r="F216" s="142">
        <v>60000</v>
      </c>
      <c r="G216" s="96">
        <f>F216*2.87%</f>
        <v>1722</v>
      </c>
      <c r="H216" s="96">
        <f>+F216*3.04%</f>
        <v>1824</v>
      </c>
      <c r="I216" s="90">
        <v>3486.68</v>
      </c>
      <c r="J216" s="91">
        <v>2330.19</v>
      </c>
      <c r="K216" s="90">
        <f>SUM(G216:J216)</f>
        <v>9362.8700000000008</v>
      </c>
      <c r="L216" s="91">
        <f>+F216-K216</f>
        <v>50637.13</v>
      </c>
    </row>
    <row r="217" spans="1:15" s="52" customFormat="1" ht="30" customHeight="1" x14ac:dyDescent="0.25">
      <c r="A217" s="250" t="s">
        <v>155</v>
      </c>
      <c r="B217" s="251"/>
      <c r="C217" s="251"/>
      <c r="D217" s="251"/>
      <c r="E217" s="252"/>
      <c r="F217" s="42">
        <f>SUM(F215:F216)</f>
        <v>195000</v>
      </c>
      <c r="G217" s="42">
        <f t="shared" ref="G217:L217" si="52">SUM(G215:G216)</f>
        <v>5596.5</v>
      </c>
      <c r="H217" s="42">
        <f t="shared" si="52"/>
        <v>5928</v>
      </c>
      <c r="I217" s="42">
        <f t="shared" si="52"/>
        <v>23824.920000000002</v>
      </c>
      <c r="J217" s="42">
        <f t="shared" si="52"/>
        <v>4355.1900000000005</v>
      </c>
      <c r="K217" s="42">
        <f t="shared" si="52"/>
        <v>39704.61</v>
      </c>
      <c r="L217" s="42">
        <f t="shared" si="52"/>
        <v>155295.38999999998</v>
      </c>
    </row>
    <row r="218" spans="1:15" s="45" customFormat="1" ht="16.5" customHeight="1" thickBot="1" x14ac:dyDescent="0.3">
      <c r="A218" s="49"/>
      <c r="B218" s="47"/>
      <c r="C218" s="49"/>
      <c r="D218" s="48"/>
      <c r="E218" s="48"/>
      <c r="F218" s="44"/>
      <c r="G218" s="37"/>
      <c r="H218" s="37"/>
      <c r="I218" s="37"/>
      <c r="J218" s="37"/>
      <c r="K218" s="37"/>
      <c r="L218" s="37"/>
    </row>
    <row r="219" spans="1:15" s="58" customFormat="1" ht="30" customHeight="1" thickBot="1" x14ac:dyDescent="0.3">
      <c r="A219" s="241" t="s">
        <v>383</v>
      </c>
      <c r="B219" s="242"/>
      <c r="C219" s="242"/>
      <c r="D219" s="242"/>
      <c r="E219" s="242"/>
      <c r="F219" s="242"/>
      <c r="G219" s="242"/>
      <c r="H219" s="242"/>
      <c r="I219" s="242"/>
      <c r="J219" s="242"/>
      <c r="K219" s="242"/>
      <c r="L219" s="243"/>
    </row>
    <row r="220" spans="1:15" s="44" customFormat="1" ht="31.5" customHeight="1" x14ac:dyDescent="0.25">
      <c r="A220" s="94">
        <f>+A216+1</f>
        <v>113</v>
      </c>
      <c r="B220" s="140" t="s">
        <v>384</v>
      </c>
      <c r="C220" s="41" t="s">
        <v>557</v>
      </c>
      <c r="D220" s="140" t="s">
        <v>119</v>
      </c>
      <c r="E220" s="140" t="s">
        <v>255</v>
      </c>
      <c r="F220" s="142">
        <v>80000</v>
      </c>
      <c r="G220" s="142">
        <f>F220*2.87%</f>
        <v>2296</v>
      </c>
      <c r="H220" s="142">
        <f>+F220*3.04%</f>
        <v>2432</v>
      </c>
      <c r="I220" s="142">
        <v>7400.87</v>
      </c>
      <c r="J220" s="91">
        <v>25</v>
      </c>
      <c r="K220" s="90">
        <f>SUM(G220:J220)</f>
        <v>12153.869999999999</v>
      </c>
      <c r="L220" s="91">
        <f>+F220-K220</f>
        <v>67846.13</v>
      </c>
      <c r="O220" s="45"/>
    </row>
    <row r="221" spans="1:15" s="44" customFormat="1" ht="30" customHeight="1" x14ac:dyDescent="0.25">
      <c r="A221" s="250" t="s">
        <v>155</v>
      </c>
      <c r="B221" s="251"/>
      <c r="C221" s="251"/>
      <c r="D221" s="251"/>
      <c r="E221" s="252"/>
      <c r="F221" s="42">
        <f>SUM(F220)</f>
        <v>80000</v>
      </c>
      <c r="G221" s="42">
        <f t="shared" ref="G221:L221" si="53">SUM(G220)</f>
        <v>2296</v>
      </c>
      <c r="H221" s="42">
        <f t="shared" si="53"/>
        <v>2432</v>
      </c>
      <c r="I221" s="42">
        <f t="shared" si="53"/>
        <v>7400.87</v>
      </c>
      <c r="J221" s="42">
        <f t="shared" si="53"/>
        <v>25</v>
      </c>
      <c r="K221" s="42">
        <f t="shared" si="53"/>
        <v>12153.869999999999</v>
      </c>
      <c r="L221" s="42">
        <f t="shared" si="53"/>
        <v>67846.13</v>
      </c>
    </row>
    <row r="222" spans="1:15" s="44" customFormat="1" ht="30" customHeight="1" thickBot="1" x14ac:dyDescent="0.3">
      <c r="A222" s="221"/>
      <c r="B222" s="221"/>
      <c r="C222" s="221"/>
      <c r="D222" s="221"/>
      <c r="E222" s="221"/>
      <c r="F222" s="45"/>
      <c r="G222" s="45"/>
      <c r="H222" s="45"/>
      <c r="I222" s="45"/>
      <c r="J222" s="45"/>
      <c r="K222" s="45"/>
      <c r="L222" s="45"/>
    </row>
    <row r="223" spans="1:15" s="58" customFormat="1" ht="30" customHeight="1" thickBot="1" x14ac:dyDescent="0.3">
      <c r="A223" s="241" t="s">
        <v>597</v>
      </c>
      <c r="B223" s="242"/>
      <c r="C223" s="242"/>
      <c r="D223" s="242"/>
      <c r="E223" s="242"/>
      <c r="F223" s="242"/>
      <c r="G223" s="242"/>
      <c r="H223" s="242"/>
      <c r="I223" s="242"/>
      <c r="J223" s="242"/>
      <c r="K223" s="242"/>
      <c r="L223" s="243"/>
    </row>
    <row r="224" spans="1:15" s="102" customFormat="1" ht="30" customHeight="1" x14ac:dyDescent="0.25">
      <c r="A224" s="94">
        <f>+A220+1</f>
        <v>114</v>
      </c>
      <c r="B224" s="140" t="s">
        <v>17</v>
      </c>
      <c r="C224" s="41" t="s">
        <v>557</v>
      </c>
      <c r="D224" s="161" t="s">
        <v>567</v>
      </c>
      <c r="E224" s="140" t="s">
        <v>255</v>
      </c>
      <c r="F224" s="142">
        <v>85000</v>
      </c>
      <c r="G224" s="96">
        <v>2439.5</v>
      </c>
      <c r="H224" s="96">
        <v>2584</v>
      </c>
      <c r="I224" s="90">
        <v>8576.99</v>
      </c>
      <c r="J224" s="91">
        <v>8144.08</v>
      </c>
      <c r="K224" s="90">
        <f>SUM(G224:J224)</f>
        <v>21744.57</v>
      </c>
      <c r="L224" s="91">
        <f>+F224-K224</f>
        <v>63255.43</v>
      </c>
    </row>
    <row r="225" spans="1:12" s="102" customFormat="1" ht="30" customHeight="1" x14ac:dyDescent="0.25">
      <c r="A225" s="250" t="s">
        <v>155</v>
      </c>
      <c r="B225" s="251"/>
      <c r="C225" s="251"/>
      <c r="D225" s="251"/>
      <c r="E225" s="252"/>
      <c r="F225" s="42">
        <f>SUM(F224)</f>
        <v>85000</v>
      </c>
      <c r="G225" s="42">
        <f t="shared" ref="G225:L225" si="54">SUM(G224)</f>
        <v>2439.5</v>
      </c>
      <c r="H225" s="42">
        <f t="shared" si="54"/>
        <v>2584</v>
      </c>
      <c r="I225" s="42">
        <f t="shared" si="54"/>
        <v>8576.99</v>
      </c>
      <c r="J225" s="42">
        <f t="shared" si="54"/>
        <v>8144.08</v>
      </c>
      <c r="K225" s="42">
        <f t="shared" si="54"/>
        <v>21744.57</v>
      </c>
      <c r="L225" s="42">
        <f t="shared" si="54"/>
        <v>63255.43</v>
      </c>
    </row>
    <row r="226" spans="1:12" s="44" customFormat="1" ht="30" customHeight="1" thickBot="1" x14ac:dyDescent="0.3">
      <c r="A226" s="221"/>
      <c r="B226" s="221"/>
      <c r="C226" s="221"/>
      <c r="D226" s="221"/>
      <c r="E226" s="221"/>
      <c r="F226" s="45"/>
      <c r="G226" s="45"/>
      <c r="H226" s="45"/>
      <c r="I226" s="45"/>
      <c r="J226" s="45"/>
      <c r="K226" s="45"/>
      <c r="L226" s="45"/>
    </row>
    <row r="227" spans="1:12" s="44" customFormat="1" ht="30" customHeight="1" x14ac:dyDescent="0.25">
      <c r="A227" s="260" t="s">
        <v>0</v>
      </c>
      <c r="B227" s="261"/>
      <c r="C227" s="261"/>
      <c r="D227" s="261"/>
      <c r="E227" s="261"/>
      <c r="F227" s="261"/>
      <c r="G227" s="261"/>
      <c r="H227" s="261"/>
      <c r="I227" s="261"/>
      <c r="J227" s="261"/>
      <c r="K227" s="261"/>
      <c r="L227" s="262"/>
    </row>
    <row r="228" spans="1:12" s="58" customFormat="1" ht="30" customHeight="1" x14ac:dyDescent="0.25">
      <c r="A228" s="94">
        <f>+A224+1</f>
        <v>115</v>
      </c>
      <c r="B228" s="140" t="s">
        <v>252</v>
      </c>
      <c r="C228" s="41" t="s">
        <v>558</v>
      </c>
      <c r="D228" s="140" t="s">
        <v>32</v>
      </c>
      <c r="E228" s="140" t="s">
        <v>302</v>
      </c>
      <c r="F228" s="142">
        <v>21000</v>
      </c>
      <c r="G228" s="96">
        <f>F228*2.87%</f>
        <v>602.70000000000005</v>
      </c>
      <c r="H228" s="96">
        <f>+F228*3.04%</f>
        <v>638.4</v>
      </c>
      <c r="I228" s="98"/>
      <c r="J228" s="96">
        <v>25</v>
      </c>
      <c r="K228" s="96">
        <f>SUM(G228:J228)</f>
        <v>1266.0999999999999</v>
      </c>
      <c r="L228" s="96">
        <f>+F228-K228</f>
        <v>19733.900000000001</v>
      </c>
    </row>
    <row r="229" spans="1:12" s="44" customFormat="1" ht="30" customHeight="1" x14ac:dyDescent="0.25">
      <c r="A229" s="250" t="s">
        <v>155</v>
      </c>
      <c r="B229" s="251"/>
      <c r="C229" s="251"/>
      <c r="D229" s="251"/>
      <c r="E229" s="252"/>
      <c r="F229" s="42">
        <f>SUM(F228:F228)</f>
        <v>21000</v>
      </c>
      <c r="G229" s="42">
        <f t="shared" ref="G229:L229" si="55">SUM(G228:G228)</f>
        <v>602.70000000000005</v>
      </c>
      <c r="H229" s="42">
        <f t="shared" si="55"/>
        <v>638.4</v>
      </c>
      <c r="I229" s="42">
        <f t="shared" si="55"/>
        <v>0</v>
      </c>
      <c r="J229" s="42">
        <f t="shared" si="55"/>
        <v>25</v>
      </c>
      <c r="K229" s="42">
        <f t="shared" si="55"/>
        <v>1266.0999999999999</v>
      </c>
      <c r="L229" s="42">
        <f t="shared" si="55"/>
        <v>19733.900000000001</v>
      </c>
    </row>
    <row r="230" spans="1:12" s="44" customFormat="1" ht="16.5" customHeight="1" thickBot="1" x14ac:dyDescent="0.3">
      <c r="C230" s="46"/>
    </row>
    <row r="231" spans="1:12" s="93" customFormat="1" ht="30" customHeight="1" thickBot="1" x14ac:dyDescent="0.3">
      <c r="A231" s="244" t="s">
        <v>386</v>
      </c>
      <c r="B231" s="245"/>
      <c r="C231" s="245"/>
      <c r="D231" s="245"/>
      <c r="E231" s="245"/>
      <c r="F231" s="245"/>
      <c r="G231" s="245"/>
      <c r="H231" s="245"/>
      <c r="I231" s="245"/>
      <c r="J231" s="245"/>
      <c r="K231" s="245"/>
      <c r="L231" s="246"/>
    </row>
    <row r="232" spans="1:12" s="102" customFormat="1" ht="30" customHeight="1" x14ac:dyDescent="0.25">
      <c r="A232" s="88">
        <f>+A228+1</f>
        <v>116</v>
      </c>
      <c r="B232" s="145" t="s">
        <v>387</v>
      </c>
      <c r="C232" s="157" t="s">
        <v>558</v>
      </c>
      <c r="D232" s="209" t="s">
        <v>388</v>
      </c>
      <c r="E232" s="140" t="s">
        <v>150</v>
      </c>
      <c r="F232" s="139">
        <v>135000</v>
      </c>
      <c r="G232" s="90">
        <f>F232*2.87%</f>
        <v>3874.5</v>
      </c>
      <c r="H232" s="90">
        <f>F232*3.04%</f>
        <v>4104</v>
      </c>
      <c r="I232" s="90">
        <v>20000.71</v>
      </c>
      <c r="J232" s="91">
        <v>11375.12</v>
      </c>
      <c r="K232" s="90">
        <f>SUM(G232:J232)</f>
        <v>39354.33</v>
      </c>
      <c r="L232" s="90">
        <f>+F232-K232</f>
        <v>95645.67</v>
      </c>
    </row>
    <row r="233" spans="1:12" s="44" customFormat="1" ht="30" customHeight="1" x14ac:dyDescent="0.25">
      <c r="A233" s="94">
        <f>+A232+1</f>
        <v>117</v>
      </c>
      <c r="B233" s="140" t="s">
        <v>20</v>
      </c>
      <c r="C233" s="41" t="s">
        <v>558</v>
      </c>
      <c r="D233" s="140" t="s">
        <v>389</v>
      </c>
      <c r="E233" s="140" t="s">
        <v>151</v>
      </c>
      <c r="F233" s="142">
        <v>60000</v>
      </c>
      <c r="G233" s="96">
        <f>F233*2.87%</f>
        <v>1722</v>
      </c>
      <c r="H233" s="96">
        <f>+F233*3.04%</f>
        <v>1824</v>
      </c>
      <c r="I233" s="96">
        <v>2676.6</v>
      </c>
      <c r="J233" s="91">
        <v>5675.36</v>
      </c>
      <c r="K233" s="90">
        <f>SUM(G233:J233)</f>
        <v>11897.96</v>
      </c>
      <c r="L233" s="90">
        <f>+F233-K233</f>
        <v>48102.04</v>
      </c>
    </row>
    <row r="234" spans="1:12" s="44" customFormat="1" ht="34.5" customHeight="1" x14ac:dyDescent="0.25">
      <c r="A234" s="250" t="s">
        <v>155</v>
      </c>
      <c r="B234" s="251"/>
      <c r="C234" s="251"/>
      <c r="D234" s="251"/>
      <c r="E234" s="252"/>
      <c r="F234" s="42">
        <f>SUM(F232:F233)</f>
        <v>195000</v>
      </c>
      <c r="G234" s="42">
        <f t="shared" ref="G234:L234" si="56">SUM(G232:G233)</f>
        <v>5596.5</v>
      </c>
      <c r="H234" s="42">
        <f t="shared" si="56"/>
        <v>5928</v>
      </c>
      <c r="I234" s="42">
        <f t="shared" si="56"/>
        <v>22677.309999999998</v>
      </c>
      <c r="J234" s="42">
        <f t="shared" si="56"/>
        <v>17050.48</v>
      </c>
      <c r="K234" s="42">
        <f t="shared" si="56"/>
        <v>51252.29</v>
      </c>
      <c r="L234" s="42">
        <f t="shared" si="56"/>
        <v>143747.71</v>
      </c>
    </row>
    <row r="235" spans="1:12" s="44" customFormat="1" ht="15" customHeight="1" thickBot="1" x14ac:dyDescent="0.3">
      <c r="A235" s="55"/>
      <c r="B235" s="55"/>
      <c r="C235" s="55"/>
      <c r="D235" s="55"/>
      <c r="E235" s="55"/>
      <c r="F235"/>
      <c r="G235"/>
      <c r="H235"/>
      <c r="I235"/>
      <c r="J235"/>
      <c r="K235"/>
      <c r="L235"/>
    </row>
    <row r="236" spans="1:12" s="58" customFormat="1" ht="30" customHeight="1" thickBot="1" x14ac:dyDescent="0.3">
      <c r="A236" s="244" t="s">
        <v>390</v>
      </c>
      <c r="B236" s="245"/>
      <c r="C236" s="245"/>
      <c r="D236" s="245"/>
      <c r="E236" s="245"/>
      <c r="F236" s="245"/>
      <c r="G236" s="245"/>
      <c r="H236" s="245"/>
      <c r="I236" s="245"/>
      <c r="J236" s="245"/>
      <c r="K236" s="245"/>
      <c r="L236" s="246"/>
    </row>
    <row r="237" spans="1:12" s="111" customFormat="1" ht="30" customHeight="1" x14ac:dyDescent="0.25">
      <c r="A237" s="94">
        <f>+A233+1</f>
        <v>118</v>
      </c>
      <c r="B237" s="140" t="s">
        <v>137</v>
      </c>
      <c r="C237" s="41" t="s">
        <v>558</v>
      </c>
      <c r="D237" s="140" t="s">
        <v>138</v>
      </c>
      <c r="E237" s="140" t="s">
        <v>151</v>
      </c>
      <c r="F237" s="96">
        <v>65000</v>
      </c>
      <c r="G237" s="96">
        <f>F237*2.87%</f>
        <v>1865.5</v>
      </c>
      <c r="H237" s="96">
        <f>+F237*3.04%</f>
        <v>1976</v>
      </c>
      <c r="I237" s="96">
        <v>4427.58</v>
      </c>
      <c r="J237" s="91">
        <v>1025</v>
      </c>
      <c r="K237" s="90">
        <f>SUM(G237:J237)</f>
        <v>9294.08</v>
      </c>
      <c r="L237" s="90">
        <f>+F237-K237</f>
        <v>55705.919999999998</v>
      </c>
    </row>
    <row r="238" spans="1:12" s="111" customFormat="1" ht="30" customHeight="1" x14ac:dyDescent="0.25">
      <c r="A238" s="94">
        <f>+A237+1</f>
        <v>119</v>
      </c>
      <c r="B238" s="140" t="s">
        <v>391</v>
      </c>
      <c r="C238" s="41" t="s">
        <v>557</v>
      </c>
      <c r="D238" s="140" t="s">
        <v>563</v>
      </c>
      <c r="E238" s="140" t="s">
        <v>255</v>
      </c>
      <c r="F238" s="142">
        <v>35000</v>
      </c>
      <c r="G238" s="96">
        <v>1004.5</v>
      </c>
      <c r="H238" s="96">
        <v>1064</v>
      </c>
      <c r="I238" s="96"/>
      <c r="J238" s="91">
        <v>770.31</v>
      </c>
      <c r="K238" s="90">
        <f>SUM(G238:J238)</f>
        <v>2838.81</v>
      </c>
      <c r="L238" s="90">
        <f>+F238-K238</f>
        <v>32161.19</v>
      </c>
    </row>
    <row r="239" spans="1:12" s="44" customFormat="1" ht="23.25" customHeight="1" x14ac:dyDescent="0.25">
      <c r="A239" s="250" t="s">
        <v>155</v>
      </c>
      <c r="B239" s="251"/>
      <c r="C239" s="251"/>
      <c r="D239" s="251"/>
      <c r="E239" s="252"/>
      <c r="F239" s="42">
        <f>SUM(F237:F238)</f>
        <v>100000</v>
      </c>
      <c r="G239" s="42">
        <f t="shared" ref="G239:L239" si="57">SUM(G237:G238)</f>
        <v>2870</v>
      </c>
      <c r="H239" s="42">
        <f t="shared" si="57"/>
        <v>3040</v>
      </c>
      <c r="I239" s="42">
        <f t="shared" si="57"/>
        <v>4427.58</v>
      </c>
      <c r="J239" s="42">
        <f t="shared" si="57"/>
        <v>1795.31</v>
      </c>
      <c r="K239" s="42">
        <f t="shared" si="57"/>
        <v>12132.89</v>
      </c>
      <c r="L239" s="42">
        <f t="shared" si="57"/>
        <v>87867.11</v>
      </c>
    </row>
    <row r="240" spans="1:12" s="44" customFormat="1" ht="18" customHeight="1" thickBot="1" x14ac:dyDescent="0.3">
      <c r="A240" s="46"/>
      <c r="B240" s="53"/>
      <c r="C240" s="190"/>
      <c r="D240" s="53"/>
      <c r="E240" s="53"/>
      <c r="F240" s="54"/>
    </row>
    <row r="241" spans="1:13" s="58" customFormat="1" ht="30" customHeight="1" thickBot="1" x14ac:dyDescent="0.3">
      <c r="A241" s="244" t="s">
        <v>286</v>
      </c>
      <c r="B241" s="245"/>
      <c r="C241" s="245"/>
      <c r="D241" s="245"/>
      <c r="E241" s="245"/>
      <c r="F241" s="245"/>
      <c r="G241" s="245"/>
      <c r="H241" s="245"/>
      <c r="I241" s="245"/>
      <c r="J241" s="245"/>
      <c r="K241" s="245"/>
      <c r="L241" s="246"/>
    </row>
    <row r="242" spans="1:13" s="58" customFormat="1" ht="30" customHeight="1" x14ac:dyDescent="0.25">
      <c r="A242" s="41">
        <f>+A238+1</f>
        <v>120</v>
      </c>
      <c r="B242" s="163" t="s">
        <v>22</v>
      </c>
      <c r="C242" s="41" t="s">
        <v>557</v>
      </c>
      <c r="D242" s="161" t="s">
        <v>392</v>
      </c>
      <c r="E242" s="163" t="s">
        <v>150</v>
      </c>
      <c r="F242" s="164">
        <v>60000</v>
      </c>
      <c r="G242" s="108">
        <f>F242*2.87%</f>
        <v>1722</v>
      </c>
      <c r="H242" s="108">
        <f>+F242*3.04%</f>
        <v>1824</v>
      </c>
      <c r="I242" s="108">
        <v>3486.68</v>
      </c>
      <c r="J242" s="109">
        <v>25</v>
      </c>
      <c r="K242" s="110">
        <f>SUM(G242:J242)</f>
        <v>7057.68</v>
      </c>
      <c r="L242" s="110">
        <f>+F242-K242</f>
        <v>52942.32</v>
      </c>
    </row>
    <row r="243" spans="1:13" s="44" customFormat="1" ht="30" customHeight="1" x14ac:dyDescent="0.25">
      <c r="A243" s="250" t="s">
        <v>155</v>
      </c>
      <c r="B243" s="251"/>
      <c r="C243" s="251"/>
      <c r="D243" s="251"/>
      <c r="E243" s="252"/>
      <c r="F243" s="42">
        <f>SUM(F242:F242)</f>
        <v>60000</v>
      </c>
      <c r="G243" s="42">
        <f t="shared" ref="G243:L243" si="58">SUM(G242:G242)</f>
        <v>1722</v>
      </c>
      <c r="H243" s="42">
        <f t="shared" si="58"/>
        <v>1824</v>
      </c>
      <c r="I243" s="42">
        <f t="shared" si="58"/>
        <v>3486.68</v>
      </c>
      <c r="J243" s="42">
        <f t="shared" si="58"/>
        <v>25</v>
      </c>
      <c r="K243" s="42">
        <f t="shared" si="58"/>
        <v>7057.68</v>
      </c>
      <c r="L243" s="42">
        <f t="shared" si="58"/>
        <v>52942.32</v>
      </c>
    </row>
    <row r="244" spans="1:13" s="44" customFormat="1" ht="18" customHeight="1" x14ac:dyDescent="0.25">
      <c r="A244" s="55"/>
      <c r="B244" s="55"/>
      <c r="C244" s="55"/>
      <c r="D244" s="55"/>
      <c r="E244" s="55"/>
      <c r="F244" s="45"/>
      <c r="G244" s="45"/>
      <c r="H244" s="45"/>
      <c r="I244" s="45"/>
      <c r="J244" s="45"/>
      <c r="K244" s="45"/>
      <c r="L244" s="45"/>
    </row>
    <row r="245" spans="1:13" s="44" customFormat="1" ht="12" customHeight="1" thickBot="1" x14ac:dyDescent="0.3">
      <c r="A245" s="46"/>
      <c r="B245" s="53"/>
      <c r="C245" s="190"/>
      <c r="D245" s="53"/>
      <c r="E245" s="53"/>
      <c r="F245" s="54"/>
    </row>
    <row r="246" spans="1:13" s="44" customFormat="1" ht="30" customHeight="1" x14ac:dyDescent="0.25">
      <c r="A246" s="260" t="s">
        <v>271</v>
      </c>
      <c r="B246" s="261"/>
      <c r="C246" s="261"/>
      <c r="D246" s="261"/>
      <c r="E246" s="261"/>
      <c r="F246" s="261"/>
      <c r="G246" s="261"/>
      <c r="H246" s="261"/>
      <c r="I246" s="261"/>
      <c r="J246" s="261"/>
      <c r="K246" s="261"/>
      <c r="L246" s="262"/>
    </row>
    <row r="247" spans="1:13" s="44" customFormat="1" ht="30" customHeight="1" x14ac:dyDescent="0.25">
      <c r="A247" s="94">
        <f>+A242+1</f>
        <v>121</v>
      </c>
      <c r="B247" s="140" t="s">
        <v>393</v>
      </c>
      <c r="C247" s="41" t="s">
        <v>558</v>
      </c>
      <c r="D247" s="140" t="s">
        <v>32</v>
      </c>
      <c r="E247" s="162" t="s">
        <v>302</v>
      </c>
      <c r="F247" s="142">
        <v>30000</v>
      </c>
      <c r="G247" s="96">
        <f>F247*2.87%</f>
        <v>861</v>
      </c>
      <c r="H247" s="96">
        <f>+F247*3.04%</f>
        <v>912</v>
      </c>
      <c r="I247" s="96"/>
      <c r="J247" s="96">
        <v>25</v>
      </c>
      <c r="K247" s="90">
        <f>SUM(G247:J247)</f>
        <v>1798</v>
      </c>
      <c r="L247" s="90">
        <f>+F247-K247</f>
        <v>28202</v>
      </c>
      <c r="M247" s="36"/>
    </row>
    <row r="248" spans="1:13" s="44" customFormat="1" ht="30" customHeight="1" x14ac:dyDescent="0.25">
      <c r="A248" s="94">
        <f>+A247+1</f>
        <v>122</v>
      </c>
      <c r="B248" s="140" t="s">
        <v>114</v>
      </c>
      <c r="C248" s="157" t="s">
        <v>558</v>
      </c>
      <c r="D248" s="145" t="s">
        <v>394</v>
      </c>
      <c r="E248" s="140" t="s">
        <v>302</v>
      </c>
      <c r="F248" s="142">
        <v>25000</v>
      </c>
      <c r="G248" s="96">
        <f>F248*2.87%</f>
        <v>717.5</v>
      </c>
      <c r="H248" s="96">
        <f>F248*3.04%</f>
        <v>760</v>
      </c>
      <c r="I248" s="96">
        <v>0</v>
      </c>
      <c r="J248" s="91">
        <v>25</v>
      </c>
      <c r="K248" s="90">
        <f>SUM(G248:J248)</f>
        <v>1502.5</v>
      </c>
      <c r="L248" s="90">
        <f>+F248-K248</f>
        <v>23497.5</v>
      </c>
    </row>
    <row r="249" spans="1:13" s="44" customFormat="1" ht="30" customHeight="1" x14ac:dyDescent="0.25">
      <c r="A249" s="250" t="s">
        <v>155</v>
      </c>
      <c r="B249" s="251"/>
      <c r="C249" s="251"/>
      <c r="D249" s="251"/>
      <c r="E249" s="252"/>
      <c r="F249" s="42">
        <f>SUM(F247:F248)</f>
        <v>55000</v>
      </c>
      <c r="G249" s="42">
        <f t="shared" ref="G249:L249" si="59">SUM(G247:G248)</f>
        <v>1578.5</v>
      </c>
      <c r="H249" s="42">
        <f t="shared" si="59"/>
        <v>1672</v>
      </c>
      <c r="I249" s="42">
        <f t="shared" si="59"/>
        <v>0</v>
      </c>
      <c r="J249" s="42">
        <f t="shared" si="59"/>
        <v>50</v>
      </c>
      <c r="K249" s="42">
        <f t="shared" si="59"/>
        <v>3300.5</v>
      </c>
      <c r="L249" s="42">
        <f t="shared" si="59"/>
        <v>51699.5</v>
      </c>
    </row>
    <row r="250" spans="1:13" s="44" customFormat="1" ht="30" customHeight="1" thickBot="1" x14ac:dyDescent="0.3">
      <c r="A250" s="56"/>
      <c r="B250" s="50"/>
      <c r="C250" s="55"/>
      <c r="D250" s="57"/>
      <c r="E250" s="57"/>
      <c r="F250" s="45"/>
      <c r="G250" s="45"/>
      <c r="H250" s="45"/>
      <c r="I250" s="45"/>
      <c r="J250" s="45"/>
      <c r="K250" s="45"/>
      <c r="L250" s="45"/>
    </row>
    <row r="251" spans="1:13" s="58" customFormat="1" ht="30" customHeight="1" thickBot="1" x14ac:dyDescent="0.3">
      <c r="A251" s="244" t="s">
        <v>107</v>
      </c>
      <c r="B251" s="245"/>
      <c r="C251" s="245"/>
      <c r="D251" s="245"/>
      <c r="E251" s="245"/>
      <c r="F251" s="245"/>
      <c r="G251" s="245"/>
      <c r="H251" s="245"/>
      <c r="I251" s="245"/>
      <c r="J251" s="245"/>
      <c r="K251" s="245"/>
      <c r="L251" s="246"/>
    </row>
    <row r="252" spans="1:13" s="44" customFormat="1" ht="30" customHeight="1" x14ac:dyDescent="0.25">
      <c r="A252" s="94">
        <f>+A248+1</f>
        <v>123</v>
      </c>
      <c r="B252" s="140" t="s">
        <v>14</v>
      </c>
      <c r="C252" s="41" t="s">
        <v>558</v>
      </c>
      <c r="D252" s="140" t="s">
        <v>120</v>
      </c>
      <c r="E252" s="140" t="s">
        <v>151</v>
      </c>
      <c r="F252" s="142">
        <v>40000</v>
      </c>
      <c r="G252" s="142">
        <f>F252*2.87%</f>
        <v>1148</v>
      </c>
      <c r="H252" s="96">
        <f>+F252*3.04%</f>
        <v>1216</v>
      </c>
      <c r="I252" s="96">
        <v>442.65</v>
      </c>
      <c r="J252" s="91">
        <v>125</v>
      </c>
      <c r="K252" s="90">
        <f>SUM(G252:J252)</f>
        <v>2931.65</v>
      </c>
      <c r="L252" s="90">
        <f>+F252-K252</f>
        <v>37068.35</v>
      </c>
    </row>
    <row r="253" spans="1:13" s="44" customFormat="1" ht="31.5" customHeight="1" x14ac:dyDescent="0.25">
      <c r="A253" s="250" t="s">
        <v>155</v>
      </c>
      <c r="B253" s="251"/>
      <c r="C253" s="251"/>
      <c r="D253" s="251"/>
      <c r="E253" s="252"/>
      <c r="F253" s="42">
        <f>SUM(F252:F252)</f>
        <v>40000</v>
      </c>
      <c r="G253" s="42">
        <f t="shared" ref="G253:L253" si="60">SUM(G252:G252)</f>
        <v>1148</v>
      </c>
      <c r="H253" s="42">
        <f t="shared" si="60"/>
        <v>1216</v>
      </c>
      <c r="I253" s="42">
        <f t="shared" si="60"/>
        <v>442.65</v>
      </c>
      <c r="J253" s="42">
        <f t="shared" si="60"/>
        <v>125</v>
      </c>
      <c r="K253" s="42">
        <f t="shared" si="60"/>
        <v>2931.65</v>
      </c>
      <c r="L253" s="42">
        <f t="shared" si="60"/>
        <v>37068.35</v>
      </c>
    </row>
    <row r="254" spans="1:13" s="44" customFormat="1" ht="30" customHeight="1" thickBot="1" x14ac:dyDescent="0.3">
      <c r="A254" s="55"/>
      <c r="B254" s="55"/>
      <c r="C254" s="55"/>
      <c r="D254" s="55"/>
      <c r="E254" s="55"/>
      <c r="F254"/>
      <c r="G254"/>
      <c r="H254"/>
      <c r="I254"/>
      <c r="J254"/>
      <c r="K254"/>
      <c r="L254"/>
    </row>
    <row r="255" spans="1:13" s="58" customFormat="1" ht="30" customHeight="1" thickBot="1" x14ac:dyDescent="0.3">
      <c r="A255" s="244" t="s">
        <v>223</v>
      </c>
      <c r="B255" s="245"/>
      <c r="C255" s="245"/>
      <c r="D255" s="245"/>
      <c r="E255" s="245"/>
      <c r="F255" s="245"/>
      <c r="G255" s="245"/>
      <c r="H255" s="245"/>
      <c r="I255" s="245"/>
      <c r="J255" s="245"/>
      <c r="K255" s="245"/>
      <c r="L255" s="246"/>
    </row>
    <row r="256" spans="1:13" s="58" customFormat="1" ht="30" customHeight="1" x14ac:dyDescent="0.25">
      <c r="A256" s="88">
        <f>+A252+1</f>
        <v>124</v>
      </c>
      <c r="B256" s="89" t="s">
        <v>11</v>
      </c>
      <c r="C256" s="88" t="s">
        <v>558</v>
      </c>
      <c r="D256" s="89" t="s">
        <v>10</v>
      </c>
      <c r="E256" s="89" t="s">
        <v>151</v>
      </c>
      <c r="F256" s="90">
        <v>54500</v>
      </c>
      <c r="G256" s="90">
        <f>F256*2.87%</f>
        <v>1564.15</v>
      </c>
      <c r="H256" s="90">
        <f>+F256*3.04%</f>
        <v>1656.8</v>
      </c>
      <c r="I256" s="90">
        <v>2084.0700000000002</v>
      </c>
      <c r="J256" s="91">
        <v>2825.24</v>
      </c>
      <c r="K256" s="90">
        <f>SUM(G256:J256)</f>
        <v>8130.26</v>
      </c>
      <c r="L256" s="90">
        <f>+F256-K256</f>
        <v>46369.74</v>
      </c>
    </row>
    <row r="257" spans="1:12" s="58" customFormat="1" ht="30" customHeight="1" x14ac:dyDescent="0.25">
      <c r="A257" s="88">
        <f>+A256+1</f>
        <v>125</v>
      </c>
      <c r="B257" s="145" t="s">
        <v>21</v>
      </c>
      <c r="C257" s="157" t="s">
        <v>558</v>
      </c>
      <c r="D257" s="145" t="s">
        <v>397</v>
      </c>
      <c r="E257" s="145" t="s">
        <v>150</v>
      </c>
      <c r="F257" s="139">
        <v>50000</v>
      </c>
      <c r="G257" s="139">
        <f>F257*2.87%</f>
        <v>1435</v>
      </c>
      <c r="H257" s="90">
        <f>+F257*3.04%</f>
        <v>1520</v>
      </c>
      <c r="I257" s="90">
        <v>1651.48</v>
      </c>
      <c r="J257" s="91">
        <v>5375.12</v>
      </c>
      <c r="K257" s="96">
        <f>SUM(G257:J257)</f>
        <v>9981.5999999999985</v>
      </c>
      <c r="L257" s="96">
        <f>+F257-K257</f>
        <v>40018.400000000001</v>
      </c>
    </row>
    <row r="258" spans="1:12" s="58" customFormat="1" ht="30" customHeight="1" x14ac:dyDescent="0.25">
      <c r="A258" s="94">
        <f>+A257+1</f>
        <v>126</v>
      </c>
      <c r="B258" s="95" t="s">
        <v>396</v>
      </c>
      <c r="C258" s="94" t="s">
        <v>557</v>
      </c>
      <c r="D258" s="95" t="s">
        <v>10</v>
      </c>
      <c r="E258" s="95" t="s">
        <v>151</v>
      </c>
      <c r="F258" s="96">
        <v>49500</v>
      </c>
      <c r="G258" s="96">
        <f>F258*2.87%</f>
        <v>1420.65</v>
      </c>
      <c r="H258" s="96">
        <f>+F258*3.04%</f>
        <v>1504.8</v>
      </c>
      <c r="I258" s="96">
        <v>1783.43</v>
      </c>
      <c r="J258" s="91">
        <v>285</v>
      </c>
      <c r="K258" s="90">
        <f>SUM(G258:J258)</f>
        <v>4993.88</v>
      </c>
      <c r="L258" s="90">
        <f>+F258-K258</f>
        <v>44506.12</v>
      </c>
    </row>
    <row r="259" spans="1:12" s="44" customFormat="1" ht="30" customHeight="1" x14ac:dyDescent="0.25">
      <c r="A259" s="94">
        <f>+A258+1</f>
        <v>127</v>
      </c>
      <c r="B259" s="140" t="s">
        <v>253</v>
      </c>
      <c r="C259" s="41" t="s">
        <v>557</v>
      </c>
      <c r="D259" s="140" t="s">
        <v>254</v>
      </c>
      <c r="E259" s="140" t="s">
        <v>302</v>
      </c>
      <c r="F259" s="142">
        <v>40000</v>
      </c>
      <c r="G259" s="96">
        <f>F259*2.87%</f>
        <v>1148</v>
      </c>
      <c r="H259" s="96">
        <f>+F259*3.04%</f>
        <v>1216</v>
      </c>
      <c r="I259" s="96">
        <v>442.65</v>
      </c>
      <c r="J259" s="98">
        <v>25</v>
      </c>
      <c r="K259" s="90">
        <f>SUM(G259:J259)</f>
        <v>2831.65</v>
      </c>
      <c r="L259" s="90">
        <f>+F259-K259</f>
        <v>37168.35</v>
      </c>
    </row>
    <row r="260" spans="1:12" s="52" customFormat="1" ht="36" customHeight="1" x14ac:dyDescent="0.25">
      <c r="A260" s="250" t="s">
        <v>155</v>
      </c>
      <c r="B260" s="251"/>
      <c r="C260" s="251"/>
      <c r="D260" s="251"/>
      <c r="E260" s="252"/>
      <c r="F260" s="42">
        <f t="shared" ref="F260:L260" si="61">SUM(F256:F259)</f>
        <v>194000</v>
      </c>
      <c r="G260" s="42">
        <f t="shared" si="61"/>
        <v>5567.8</v>
      </c>
      <c r="H260" s="42">
        <f t="shared" si="61"/>
        <v>5897.6</v>
      </c>
      <c r="I260" s="42">
        <f t="shared" si="61"/>
        <v>5961.63</v>
      </c>
      <c r="J260" s="42">
        <f t="shared" si="61"/>
        <v>8510.36</v>
      </c>
      <c r="K260" s="42">
        <f t="shared" si="61"/>
        <v>25937.390000000003</v>
      </c>
      <c r="L260" s="42">
        <f t="shared" si="61"/>
        <v>168062.61000000002</v>
      </c>
    </row>
    <row r="261" spans="1:12" s="44" customFormat="1" ht="30" customHeight="1" thickBot="1" x14ac:dyDescent="0.3">
      <c r="A261" s="49"/>
      <c r="B261" s="47"/>
      <c r="C261" s="49"/>
      <c r="D261" s="47"/>
      <c r="E261" s="47"/>
      <c r="L261" s="43"/>
    </row>
    <row r="262" spans="1:12" s="102" customFormat="1" ht="30" customHeight="1" thickBot="1" x14ac:dyDescent="0.3">
      <c r="A262" s="244" t="s">
        <v>224</v>
      </c>
      <c r="B262" s="245"/>
      <c r="C262" s="245"/>
      <c r="D262" s="245"/>
      <c r="E262" s="245"/>
      <c r="F262" s="245"/>
      <c r="G262" s="245"/>
      <c r="H262" s="245"/>
      <c r="I262" s="245"/>
      <c r="J262" s="245"/>
      <c r="K262" s="245"/>
      <c r="L262" s="246"/>
    </row>
    <row r="263" spans="1:12" s="58" customFormat="1" ht="30" customHeight="1" x14ac:dyDescent="0.25">
      <c r="A263" s="94">
        <f>+A259+1</f>
        <v>128</v>
      </c>
      <c r="B263" s="140" t="s">
        <v>242</v>
      </c>
      <c r="C263" s="41" t="s">
        <v>557</v>
      </c>
      <c r="D263" s="140" t="s">
        <v>13</v>
      </c>
      <c r="E263" s="140" t="s">
        <v>151</v>
      </c>
      <c r="F263" s="142">
        <v>65000</v>
      </c>
      <c r="G263" s="96">
        <f>F263*2.87%</f>
        <v>1865.5</v>
      </c>
      <c r="H263" s="96">
        <f>+F263*3.04%</f>
        <v>1976</v>
      </c>
      <c r="I263" s="96">
        <v>4427.58</v>
      </c>
      <c r="J263" s="91">
        <v>4249.08</v>
      </c>
      <c r="K263" s="90">
        <f>SUM(G263:J263)</f>
        <v>12518.16</v>
      </c>
      <c r="L263" s="91">
        <f>+F263-K263</f>
        <v>52481.84</v>
      </c>
    </row>
    <row r="264" spans="1:12" s="58" customFormat="1" ht="30" customHeight="1" x14ac:dyDescent="0.25">
      <c r="A264" s="88">
        <f>+A263+1</f>
        <v>129</v>
      </c>
      <c r="B264" s="145" t="s">
        <v>395</v>
      </c>
      <c r="C264" s="157" t="s">
        <v>557</v>
      </c>
      <c r="D264" s="145" t="s">
        <v>254</v>
      </c>
      <c r="E264" s="145" t="s">
        <v>302</v>
      </c>
      <c r="F264" s="139">
        <v>60000</v>
      </c>
      <c r="G264" s="110">
        <f>F264*2.87%</f>
        <v>1722</v>
      </c>
      <c r="H264" s="110">
        <f>+F264*3.04%</f>
        <v>1824</v>
      </c>
      <c r="I264" s="110">
        <v>3486.68</v>
      </c>
      <c r="J264" s="109">
        <v>25</v>
      </c>
      <c r="K264" s="110">
        <f>SUM(G264:J264)</f>
        <v>7057.68</v>
      </c>
      <c r="L264" s="110">
        <f>+F264-K264</f>
        <v>52942.32</v>
      </c>
    </row>
    <row r="265" spans="1:12" s="44" customFormat="1" ht="25.5" customHeight="1" x14ac:dyDescent="0.25">
      <c r="A265" s="250" t="s">
        <v>155</v>
      </c>
      <c r="B265" s="251"/>
      <c r="C265" s="251"/>
      <c r="D265" s="251"/>
      <c r="E265" s="252"/>
      <c r="F265" s="42">
        <f>SUM(F263:F264)</f>
        <v>125000</v>
      </c>
      <c r="G265" s="42">
        <f t="shared" ref="G265:L265" si="62">SUM(G263:G264)</f>
        <v>3587.5</v>
      </c>
      <c r="H265" s="42">
        <f t="shared" si="62"/>
        <v>3800</v>
      </c>
      <c r="I265" s="42">
        <f t="shared" si="62"/>
        <v>7914.26</v>
      </c>
      <c r="J265" s="42">
        <f t="shared" si="62"/>
        <v>4274.08</v>
      </c>
      <c r="K265" s="42">
        <f t="shared" si="62"/>
        <v>19575.84</v>
      </c>
      <c r="L265" s="42">
        <f t="shared" si="62"/>
        <v>105424.16</v>
      </c>
    </row>
    <row r="266" spans="1:12" s="44" customFormat="1" ht="13.5" customHeight="1" thickBot="1" x14ac:dyDescent="0.3">
      <c r="A266" s="49"/>
      <c r="B266" s="47"/>
      <c r="C266" s="49"/>
      <c r="D266" s="47"/>
      <c r="E266" s="47"/>
      <c r="L266" s="43"/>
    </row>
    <row r="267" spans="1:12" s="58" customFormat="1" ht="30" customHeight="1" thickBot="1" x14ac:dyDescent="0.3">
      <c r="A267" s="247" t="s">
        <v>399</v>
      </c>
      <c r="B267" s="248"/>
      <c r="C267" s="248"/>
      <c r="D267" s="248"/>
      <c r="E267" s="248"/>
      <c r="F267" s="248"/>
      <c r="G267" s="248"/>
      <c r="H267" s="248"/>
      <c r="I267" s="248"/>
      <c r="J267" s="248"/>
      <c r="K267" s="248"/>
      <c r="L267" s="249"/>
    </row>
    <row r="268" spans="1:12" s="58" customFormat="1" ht="30" customHeight="1" x14ac:dyDescent="0.25">
      <c r="A268" s="94">
        <f>+A264+1</f>
        <v>130</v>
      </c>
      <c r="B268" s="140" t="s">
        <v>5</v>
      </c>
      <c r="C268" s="41" t="s">
        <v>557</v>
      </c>
      <c r="D268" s="140" t="s">
        <v>596</v>
      </c>
      <c r="E268" s="140" t="s">
        <v>151</v>
      </c>
      <c r="F268" s="142">
        <v>105000</v>
      </c>
      <c r="G268" s="142">
        <f>F268*2.87%</f>
        <v>3013.5</v>
      </c>
      <c r="H268" s="96">
        <f>+F268*3.04%</f>
        <v>3192</v>
      </c>
      <c r="I268" s="96">
        <v>13281.49</v>
      </c>
      <c r="J268" s="91">
        <v>7234.82</v>
      </c>
      <c r="K268" s="90">
        <f>+G268+H268+J268+I268</f>
        <v>26721.809999999998</v>
      </c>
      <c r="L268" s="91">
        <f>+F268-K268</f>
        <v>78278.19</v>
      </c>
    </row>
    <row r="269" spans="1:12" s="44" customFormat="1" ht="30" customHeight="1" x14ac:dyDescent="0.25">
      <c r="A269" s="88">
        <f>+A268+1</f>
        <v>131</v>
      </c>
      <c r="B269" s="145" t="s">
        <v>406</v>
      </c>
      <c r="C269" s="157" t="s">
        <v>557</v>
      </c>
      <c r="D269" s="158" t="s">
        <v>79</v>
      </c>
      <c r="E269" s="140" t="s">
        <v>302</v>
      </c>
      <c r="F269" s="142">
        <v>35000</v>
      </c>
      <c r="G269" s="96">
        <f>F269*2.87%</f>
        <v>1004.5</v>
      </c>
      <c r="H269" s="96">
        <f>+F269*3.04%</f>
        <v>1064</v>
      </c>
      <c r="I269" s="96"/>
      <c r="J269" s="91">
        <v>25</v>
      </c>
      <c r="K269" s="90">
        <f>SUM(G269:J269)</f>
        <v>2093.5</v>
      </c>
      <c r="L269" s="91">
        <f>+F269-K269</f>
        <v>32906.5</v>
      </c>
    </row>
    <row r="270" spans="1:12" s="44" customFormat="1" ht="27" customHeight="1" x14ac:dyDescent="0.25">
      <c r="A270" s="250" t="s">
        <v>155</v>
      </c>
      <c r="B270" s="251"/>
      <c r="C270" s="251"/>
      <c r="D270" s="251"/>
      <c r="E270" s="252"/>
      <c r="F270" s="42">
        <f>SUM(F268:F269)</f>
        <v>140000</v>
      </c>
      <c r="G270" s="42">
        <f t="shared" ref="G270:L270" si="63">SUM(G268:G269)</f>
        <v>4018</v>
      </c>
      <c r="H270" s="42">
        <f t="shared" si="63"/>
        <v>4256</v>
      </c>
      <c r="I270" s="42">
        <f t="shared" si="63"/>
        <v>13281.49</v>
      </c>
      <c r="J270" s="42">
        <f t="shared" si="63"/>
        <v>7259.82</v>
      </c>
      <c r="K270" s="42">
        <f t="shared" si="63"/>
        <v>28815.309999999998</v>
      </c>
      <c r="L270" s="42">
        <f t="shared" si="63"/>
        <v>111184.69</v>
      </c>
    </row>
    <row r="271" spans="1:12" s="44" customFormat="1" ht="13.5" customHeight="1" thickBot="1" x14ac:dyDescent="0.3">
      <c r="A271" s="55"/>
      <c r="B271" s="55"/>
      <c r="C271" s="55"/>
      <c r="D271" s="55"/>
      <c r="E271" s="55"/>
      <c r="F271"/>
      <c r="G271"/>
      <c r="H271"/>
      <c r="I271"/>
      <c r="J271"/>
      <c r="K271"/>
      <c r="L271"/>
    </row>
    <row r="272" spans="1:12" s="102" customFormat="1" ht="30" customHeight="1" thickBot="1" x14ac:dyDescent="0.3">
      <c r="A272" s="241" t="s">
        <v>400</v>
      </c>
      <c r="B272" s="242"/>
      <c r="C272" s="242"/>
      <c r="D272" s="242"/>
      <c r="E272" s="242"/>
      <c r="F272" s="242"/>
      <c r="G272" s="242"/>
      <c r="H272" s="242"/>
      <c r="I272" s="242"/>
      <c r="J272" s="242"/>
      <c r="K272" s="242"/>
      <c r="L272" s="243"/>
    </row>
    <row r="273" spans="1:12" s="58" customFormat="1" ht="30" customHeight="1" x14ac:dyDescent="0.25">
      <c r="A273" s="88">
        <f>+A269+1</f>
        <v>132</v>
      </c>
      <c r="B273" s="145" t="s">
        <v>26</v>
      </c>
      <c r="C273" s="157" t="s">
        <v>557</v>
      </c>
      <c r="D273" s="209" t="s">
        <v>401</v>
      </c>
      <c r="E273" s="140" t="s">
        <v>150</v>
      </c>
      <c r="F273" s="139">
        <v>135000</v>
      </c>
      <c r="G273" s="90">
        <f t="shared" ref="G273:G276" si="64">F273*2.87%</f>
        <v>3874.5</v>
      </c>
      <c r="H273" s="90">
        <f t="shared" ref="H273:H276" si="65">+F273*3.04%</f>
        <v>4104</v>
      </c>
      <c r="I273" s="90">
        <v>20338.240000000002</v>
      </c>
      <c r="J273" s="91">
        <v>125</v>
      </c>
      <c r="K273" s="90">
        <f t="shared" ref="K273:K276" si="66">SUM(G273:J273)</f>
        <v>28441.74</v>
      </c>
      <c r="L273" s="91">
        <f t="shared" ref="L273:L276" si="67">+F273-K273</f>
        <v>106558.26</v>
      </c>
    </row>
    <row r="274" spans="1:12" s="58" customFormat="1" ht="30" customHeight="1" x14ac:dyDescent="0.25">
      <c r="A274" s="94">
        <f>+A273+1</f>
        <v>133</v>
      </c>
      <c r="B274" s="140" t="s">
        <v>402</v>
      </c>
      <c r="C274" s="41" t="s">
        <v>557</v>
      </c>
      <c r="D274" s="140" t="s">
        <v>103</v>
      </c>
      <c r="E274" s="140" t="s">
        <v>150</v>
      </c>
      <c r="F274" s="142">
        <v>80000</v>
      </c>
      <c r="G274" s="96">
        <f t="shared" si="64"/>
        <v>2296</v>
      </c>
      <c r="H274" s="96">
        <f t="shared" si="65"/>
        <v>2432</v>
      </c>
      <c r="I274" s="96">
        <v>7400.87</v>
      </c>
      <c r="J274" s="91">
        <v>25</v>
      </c>
      <c r="K274" s="90">
        <f t="shared" si="66"/>
        <v>12153.869999999999</v>
      </c>
      <c r="L274" s="91">
        <f t="shared" si="67"/>
        <v>67846.13</v>
      </c>
    </row>
    <row r="275" spans="1:12" s="58" customFormat="1" ht="30" customHeight="1" x14ac:dyDescent="0.25">
      <c r="A275" s="94">
        <f t="shared" ref="A275:A276" si="68">+A274+1</f>
        <v>134</v>
      </c>
      <c r="B275" s="140" t="s">
        <v>106</v>
      </c>
      <c r="C275" s="41" t="s">
        <v>557</v>
      </c>
      <c r="D275" s="140" t="s">
        <v>103</v>
      </c>
      <c r="E275" s="140" t="s">
        <v>150</v>
      </c>
      <c r="F275" s="142">
        <v>80000</v>
      </c>
      <c r="G275" s="96">
        <f t="shared" si="64"/>
        <v>2296</v>
      </c>
      <c r="H275" s="96">
        <f t="shared" si="65"/>
        <v>2432</v>
      </c>
      <c r="I275" s="96">
        <v>7400.87</v>
      </c>
      <c r="J275" s="91">
        <v>25</v>
      </c>
      <c r="K275" s="90">
        <f t="shared" si="66"/>
        <v>12153.869999999999</v>
      </c>
      <c r="L275" s="91">
        <f t="shared" si="67"/>
        <v>67846.13</v>
      </c>
    </row>
    <row r="276" spans="1:12" s="44" customFormat="1" ht="30" customHeight="1" x14ac:dyDescent="0.25">
      <c r="A276" s="94">
        <f t="shared" si="68"/>
        <v>135</v>
      </c>
      <c r="B276" s="140" t="s">
        <v>25</v>
      </c>
      <c r="C276" s="41" t="s">
        <v>557</v>
      </c>
      <c r="D276" s="140" t="s">
        <v>403</v>
      </c>
      <c r="E276" s="140" t="s">
        <v>151</v>
      </c>
      <c r="F276" s="96">
        <v>68000</v>
      </c>
      <c r="G276" s="96">
        <f t="shared" si="64"/>
        <v>1951.6</v>
      </c>
      <c r="H276" s="96">
        <f t="shared" si="65"/>
        <v>2067.1999999999998</v>
      </c>
      <c r="I276" s="96">
        <v>4992.12</v>
      </c>
      <c r="J276" s="91">
        <v>10315.83</v>
      </c>
      <c r="K276" s="90">
        <f t="shared" si="66"/>
        <v>19326.75</v>
      </c>
      <c r="L276" s="91">
        <f t="shared" si="67"/>
        <v>48673.25</v>
      </c>
    </row>
    <row r="277" spans="1:12" s="44" customFormat="1" ht="33" customHeight="1" x14ac:dyDescent="0.25">
      <c r="A277" s="250" t="s">
        <v>155</v>
      </c>
      <c r="B277" s="251"/>
      <c r="C277" s="251"/>
      <c r="D277" s="251"/>
      <c r="E277" s="252"/>
      <c r="F277" s="42">
        <f>SUM(F273:F276)</f>
        <v>363000</v>
      </c>
      <c r="G277" s="42">
        <f t="shared" ref="G277:L277" si="69">SUM(G273:G276)</f>
        <v>10418.1</v>
      </c>
      <c r="H277" s="42">
        <f t="shared" si="69"/>
        <v>11035.2</v>
      </c>
      <c r="I277" s="42">
        <f t="shared" si="69"/>
        <v>40132.100000000006</v>
      </c>
      <c r="J277" s="42">
        <f t="shared" si="69"/>
        <v>10490.83</v>
      </c>
      <c r="K277" s="42">
        <f t="shared" si="69"/>
        <v>72076.23</v>
      </c>
      <c r="L277" s="42">
        <f t="shared" si="69"/>
        <v>290923.77</v>
      </c>
    </row>
    <row r="278" spans="1:12" s="44" customFormat="1" ht="13.5" customHeight="1" thickBot="1" x14ac:dyDescent="0.3">
      <c r="A278" s="55"/>
      <c r="B278" s="55"/>
      <c r="C278" s="55"/>
      <c r="D278" s="55"/>
      <c r="E278" s="55"/>
      <c r="F278"/>
      <c r="G278"/>
      <c r="H278"/>
      <c r="I278"/>
      <c r="J278"/>
      <c r="K278"/>
      <c r="L278"/>
    </row>
    <row r="279" spans="1:12" s="58" customFormat="1" ht="30" customHeight="1" thickBot="1" x14ac:dyDescent="0.3">
      <c r="A279" s="241" t="s">
        <v>405</v>
      </c>
      <c r="B279" s="242"/>
      <c r="C279" s="242"/>
      <c r="D279" s="242"/>
      <c r="E279" s="242"/>
      <c r="F279" s="242"/>
      <c r="G279" s="242"/>
      <c r="H279" s="242"/>
      <c r="I279" s="242"/>
      <c r="J279" s="242"/>
      <c r="K279" s="242"/>
      <c r="L279" s="243"/>
    </row>
    <row r="280" spans="1:12" s="58" customFormat="1" ht="30" customHeight="1" x14ac:dyDescent="0.25">
      <c r="A280" s="94">
        <f>+A276+1</f>
        <v>136</v>
      </c>
      <c r="B280" s="140" t="s">
        <v>27</v>
      </c>
      <c r="C280" s="41" t="s">
        <v>557</v>
      </c>
      <c r="D280" s="140" t="s">
        <v>122</v>
      </c>
      <c r="E280" s="140" t="s">
        <v>150</v>
      </c>
      <c r="F280" s="142">
        <v>85000</v>
      </c>
      <c r="G280" s="96">
        <f>F280*2.87%</f>
        <v>2439.5</v>
      </c>
      <c r="H280" s="96">
        <f>+F280*3.04%</f>
        <v>2584</v>
      </c>
      <c r="I280" s="96">
        <v>7901.93</v>
      </c>
      <c r="J280" s="91">
        <v>3470.55</v>
      </c>
      <c r="K280" s="90">
        <f>SUM(G280:J280)</f>
        <v>16395.98</v>
      </c>
      <c r="L280" s="91">
        <f>+F280-K280</f>
        <v>68604.02</v>
      </c>
    </row>
    <row r="281" spans="1:12" s="102" customFormat="1" ht="30" customHeight="1" x14ac:dyDescent="0.25">
      <c r="A281" s="94">
        <f>+A280+1</f>
        <v>137</v>
      </c>
      <c r="B281" s="140" t="s">
        <v>404</v>
      </c>
      <c r="C281" s="41" t="s">
        <v>557</v>
      </c>
      <c r="D281" s="140" t="s">
        <v>122</v>
      </c>
      <c r="E281" s="140" t="s">
        <v>151</v>
      </c>
      <c r="F281" s="142">
        <v>80000</v>
      </c>
      <c r="G281" s="96">
        <f>F281*2.87%</f>
        <v>2296</v>
      </c>
      <c r="H281" s="96">
        <f>+F281*3.04%</f>
        <v>2432</v>
      </c>
      <c r="I281" s="96">
        <v>7063.34</v>
      </c>
      <c r="J281" s="91">
        <v>1375.12</v>
      </c>
      <c r="K281" s="90">
        <f>SUM(G281:J281)</f>
        <v>13166.46</v>
      </c>
      <c r="L281" s="91">
        <f>+F281-K281</f>
        <v>66833.540000000008</v>
      </c>
    </row>
    <row r="282" spans="1:12" s="102" customFormat="1" ht="30" customHeight="1" x14ac:dyDescent="0.25">
      <c r="A282" s="94">
        <f>+A281+1</f>
        <v>138</v>
      </c>
      <c r="B282" s="140" t="s">
        <v>128</v>
      </c>
      <c r="C282" s="41" t="s">
        <v>557</v>
      </c>
      <c r="D282" s="140" t="s">
        <v>123</v>
      </c>
      <c r="E282" s="140" t="s">
        <v>151</v>
      </c>
      <c r="F282" s="142">
        <v>70000</v>
      </c>
      <c r="G282" s="96">
        <f t="shared" ref="G282" si="70">F282*2.87%</f>
        <v>2009</v>
      </c>
      <c r="H282" s="96">
        <f t="shared" ref="H282" si="71">+F282*3.04%</f>
        <v>2128</v>
      </c>
      <c r="I282" s="96">
        <v>5098.45</v>
      </c>
      <c r="J282" s="91">
        <v>8419.5499999999993</v>
      </c>
      <c r="K282" s="90">
        <f t="shared" ref="K282" si="72">SUM(G282:J282)</f>
        <v>17655</v>
      </c>
      <c r="L282" s="91">
        <f t="shared" ref="L282" si="73">+F282-K282</f>
        <v>52345</v>
      </c>
    </row>
    <row r="283" spans="1:12" s="58" customFormat="1" ht="30" customHeight="1" x14ac:dyDescent="0.25">
      <c r="A283" s="94">
        <f>+A282+1</f>
        <v>139</v>
      </c>
      <c r="B283" s="140" t="s">
        <v>24</v>
      </c>
      <c r="C283" s="41" t="s">
        <v>557</v>
      </c>
      <c r="D283" s="140" t="s">
        <v>403</v>
      </c>
      <c r="E283" s="140" t="s">
        <v>151</v>
      </c>
      <c r="F283" s="142">
        <v>68000</v>
      </c>
      <c r="G283" s="96">
        <f>F283*2.87%</f>
        <v>1951.6</v>
      </c>
      <c r="H283" s="96">
        <f>+F283*3.04%</f>
        <v>2067.1999999999998</v>
      </c>
      <c r="I283" s="96">
        <v>4992.12</v>
      </c>
      <c r="J283" s="91">
        <v>5790.67</v>
      </c>
      <c r="K283" s="90">
        <f>SUM(G283:J283)</f>
        <v>14801.59</v>
      </c>
      <c r="L283" s="91">
        <f>+F283-K283</f>
        <v>53198.41</v>
      </c>
    </row>
    <row r="284" spans="1:12" s="44" customFormat="1" ht="28.5" customHeight="1" x14ac:dyDescent="0.25">
      <c r="A284" s="250" t="s">
        <v>155</v>
      </c>
      <c r="B284" s="251"/>
      <c r="C284" s="251"/>
      <c r="D284" s="251"/>
      <c r="E284" s="252"/>
      <c r="F284" s="42">
        <f>SUM(F280:F283)</f>
        <v>303000</v>
      </c>
      <c r="G284" s="42">
        <f t="shared" ref="G284:L284" si="74">SUM(G280:G283)</f>
        <v>8696.1</v>
      </c>
      <c r="H284" s="42">
        <f t="shared" si="74"/>
        <v>9211.2000000000007</v>
      </c>
      <c r="I284" s="42">
        <f t="shared" si="74"/>
        <v>25055.84</v>
      </c>
      <c r="J284" s="42">
        <f t="shared" si="74"/>
        <v>19055.89</v>
      </c>
      <c r="K284" s="42">
        <f t="shared" si="74"/>
        <v>62019.03</v>
      </c>
      <c r="L284" s="42">
        <f t="shared" si="74"/>
        <v>240980.97</v>
      </c>
    </row>
    <row r="285" spans="1:12" s="44" customFormat="1" ht="9" customHeight="1" thickBot="1" x14ac:dyDescent="0.3">
      <c r="A285" s="55"/>
      <c r="B285" s="55"/>
      <c r="C285" s="55"/>
      <c r="D285" s="55"/>
      <c r="E285" s="55"/>
      <c r="F285" s="45"/>
      <c r="G285" s="45"/>
      <c r="H285" s="45"/>
      <c r="I285" s="45"/>
      <c r="J285" s="45"/>
      <c r="K285" s="45"/>
      <c r="L285" s="45"/>
    </row>
    <row r="286" spans="1:12" s="58" customFormat="1" ht="30" customHeight="1" thickBot="1" x14ac:dyDescent="0.3">
      <c r="A286" s="241" t="s">
        <v>303</v>
      </c>
      <c r="B286" s="242"/>
      <c r="C286" s="242"/>
      <c r="D286" s="242"/>
      <c r="E286" s="242"/>
      <c r="F286" s="242"/>
      <c r="G286" s="242"/>
      <c r="H286" s="242"/>
      <c r="I286" s="242"/>
      <c r="J286" s="242"/>
      <c r="K286" s="242"/>
      <c r="L286" s="243"/>
    </row>
    <row r="287" spans="1:12" s="58" customFormat="1" ht="30" customHeight="1" x14ac:dyDescent="0.25">
      <c r="A287" s="94">
        <f>+A283+1</f>
        <v>140</v>
      </c>
      <c r="B287" s="140" t="s">
        <v>30</v>
      </c>
      <c r="C287" s="41" t="s">
        <v>557</v>
      </c>
      <c r="D287" s="140" t="s">
        <v>555</v>
      </c>
      <c r="E287" s="140" t="s">
        <v>150</v>
      </c>
      <c r="F287" s="142">
        <v>100000</v>
      </c>
      <c r="G287" s="96">
        <f t="shared" ref="G287:G291" si="75">F287*2.87%</f>
        <v>2870</v>
      </c>
      <c r="H287" s="96">
        <f t="shared" ref="H287:H291" si="76">+F287*3.04%</f>
        <v>3040</v>
      </c>
      <c r="I287" s="96">
        <v>12105.37</v>
      </c>
      <c r="J287" s="91">
        <v>125</v>
      </c>
      <c r="K287" s="90">
        <f t="shared" ref="K287:K291" si="77">SUM(G287:J287)</f>
        <v>18140.370000000003</v>
      </c>
      <c r="L287" s="91">
        <f t="shared" ref="L287:L291" si="78">+F287-K287</f>
        <v>81859.63</v>
      </c>
    </row>
    <row r="288" spans="1:12" s="58" customFormat="1" ht="30" customHeight="1" x14ac:dyDescent="0.25">
      <c r="A288" s="94">
        <f t="shared" ref="A288" si="79">+A287+1</f>
        <v>141</v>
      </c>
      <c r="B288" s="140" t="s">
        <v>304</v>
      </c>
      <c r="C288" s="41" t="s">
        <v>557</v>
      </c>
      <c r="D288" s="140" t="s">
        <v>28</v>
      </c>
      <c r="E288" s="140" t="s">
        <v>151</v>
      </c>
      <c r="F288" s="142">
        <v>65000</v>
      </c>
      <c r="G288" s="96">
        <f t="shared" si="75"/>
        <v>1865.5</v>
      </c>
      <c r="H288" s="96">
        <f t="shared" si="76"/>
        <v>1976</v>
      </c>
      <c r="I288" s="96">
        <v>4157.55</v>
      </c>
      <c r="J288" s="91">
        <v>14302.64</v>
      </c>
      <c r="K288" s="90">
        <f t="shared" si="77"/>
        <v>22301.69</v>
      </c>
      <c r="L288" s="91">
        <f t="shared" si="78"/>
        <v>42698.31</v>
      </c>
    </row>
    <row r="289" spans="1:12" s="58" customFormat="1" ht="30" customHeight="1" x14ac:dyDescent="0.25">
      <c r="A289" s="94">
        <f>+A288+1</f>
        <v>142</v>
      </c>
      <c r="B289" s="140" t="s">
        <v>100</v>
      </c>
      <c r="C289" s="41" t="s">
        <v>557</v>
      </c>
      <c r="D289" s="140" t="s">
        <v>28</v>
      </c>
      <c r="E289" s="140" t="s">
        <v>151</v>
      </c>
      <c r="F289" s="142">
        <v>60000</v>
      </c>
      <c r="G289" s="96">
        <f>F289*2.87%</f>
        <v>1722</v>
      </c>
      <c r="H289" s="96">
        <f>+F289*3.04%</f>
        <v>1824</v>
      </c>
      <c r="I289" s="96">
        <v>3486.68</v>
      </c>
      <c r="J289" s="91">
        <v>25</v>
      </c>
      <c r="K289" s="90">
        <f>SUM(G289:J289)</f>
        <v>7057.68</v>
      </c>
      <c r="L289" s="91">
        <f>+F289-K289</f>
        <v>52942.32</v>
      </c>
    </row>
    <row r="290" spans="1:12" s="58" customFormat="1" ht="30" customHeight="1" x14ac:dyDescent="0.25">
      <c r="A290" s="94">
        <f>+A289+1</f>
        <v>143</v>
      </c>
      <c r="B290" s="140" t="s">
        <v>29</v>
      </c>
      <c r="C290" s="41" t="s">
        <v>557</v>
      </c>
      <c r="D290" s="140" t="s">
        <v>28</v>
      </c>
      <c r="E290" s="140" t="s">
        <v>151</v>
      </c>
      <c r="F290" s="142">
        <v>54000</v>
      </c>
      <c r="G290" s="96">
        <f t="shared" si="75"/>
        <v>1549.8</v>
      </c>
      <c r="H290" s="96">
        <f t="shared" si="76"/>
        <v>1641.6</v>
      </c>
      <c r="I290" s="96">
        <v>2418.54</v>
      </c>
      <c r="J290" s="91">
        <v>25</v>
      </c>
      <c r="K290" s="90">
        <f t="shared" si="77"/>
        <v>5634.94</v>
      </c>
      <c r="L290" s="91">
        <f t="shared" si="78"/>
        <v>48365.06</v>
      </c>
    </row>
    <row r="291" spans="1:12" s="44" customFormat="1" ht="30" customHeight="1" x14ac:dyDescent="0.25">
      <c r="A291" s="94">
        <f>+A290+1</f>
        <v>144</v>
      </c>
      <c r="B291" s="140" t="s">
        <v>607</v>
      </c>
      <c r="C291" s="41" t="s">
        <v>557</v>
      </c>
      <c r="D291" s="140" t="s">
        <v>28</v>
      </c>
      <c r="E291" s="140" t="s">
        <v>151</v>
      </c>
      <c r="F291" s="142">
        <v>54000</v>
      </c>
      <c r="G291" s="96">
        <f t="shared" si="75"/>
        <v>1549.8</v>
      </c>
      <c r="H291" s="96">
        <f t="shared" si="76"/>
        <v>1641.6</v>
      </c>
      <c r="I291" s="96">
        <v>2013.5</v>
      </c>
      <c r="J291" s="91">
        <v>2825.24</v>
      </c>
      <c r="K291" s="90">
        <f t="shared" si="77"/>
        <v>8030.1399999999994</v>
      </c>
      <c r="L291" s="91">
        <f t="shared" si="78"/>
        <v>45969.86</v>
      </c>
    </row>
    <row r="292" spans="1:12" s="44" customFormat="1" ht="28.5" customHeight="1" x14ac:dyDescent="0.25">
      <c r="A292" s="250" t="s">
        <v>155</v>
      </c>
      <c r="B292" s="251"/>
      <c r="C292" s="251"/>
      <c r="D292" s="251"/>
      <c r="E292" s="252"/>
      <c r="F292" s="42">
        <f>SUM(F287:F291)</f>
        <v>333000</v>
      </c>
      <c r="G292" s="42">
        <f t="shared" ref="G292:L292" si="80">SUM(G287:G291)</f>
        <v>9557.1</v>
      </c>
      <c r="H292" s="42">
        <f t="shared" si="80"/>
        <v>10123.200000000001</v>
      </c>
      <c r="I292" s="42">
        <f t="shared" si="80"/>
        <v>24181.640000000003</v>
      </c>
      <c r="J292" s="42">
        <f t="shared" si="80"/>
        <v>17302.879999999997</v>
      </c>
      <c r="K292" s="42">
        <f t="shared" si="80"/>
        <v>61164.82</v>
      </c>
      <c r="L292" s="42">
        <f t="shared" si="80"/>
        <v>271835.18</v>
      </c>
    </row>
    <row r="293" spans="1:12" s="44" customFormat="1" ht="9" customHeight="1" thickBot="1" x14ac:dyDescent="0.3">
      <c r="A293" s="55"/>
      <c r="B293" s="55"/>
      <c r="C293" s="55"/>
      <c r="D293" s="55"/>
      <c r="E293" s="55"/>
      <c r="F293" s="45"/>
      <c r="G293" s="45"/>
      <c r="H293" s="45"/>
      <c r="I293" s="45"/>
      <c r="J293" s="45"/>
      <c r="K293" s="45"/>
      <c r="L293" s="45"/>
    </row>
    <row r="294" spans="1:12" s="44" customFormat="1" ht="30" customHeight="1" thickBot="1" x14ac:dyDescent="0.3">
      <c r="A294" s="247" t="s">
        <v>31</v>
      </c>
      <c r="B294" s="248"/>
      <c r="C294" s="248"/>
      <c r="D294" s="248"/>
      <c r="E294" s="248"/>
      <c r="F294" s="248"/>
      <c r="G294" s="248"/>
      <c r="H294" s="248"/>
      <c r="I294" s="248"/>
      <c r="J294" s="248"/>
      <c r="K294" s="248"/>
      <c r="L294" s="249"/>
    </row>
    <row r="295" spans="1:12" s="44" customFormat="1" ht="30" customHeight="1" x14ac:dyDescent="0.25">
      <c r="A295" s="94">
        <f>+A291+1</f>
        <v>145</v>
      </c>
      <c r="B295" s="140" t="s">
        <v>23</v>
      </c>
      <c r="C295" s="41" t="s">
        <v>558</v>
      </c>
      <c r="D295" s="140" t="s">
        <v>120</v>
      </c>
      <c r="E295" s="140" t="s">
        <v>151</v>
      </c>
      <c r="F295" s="142">
        <v>45000</v>
      </c>
      <c r="G295" s="142">
        <f>F295*2.87%</f>
        <v>1291.5</v>
      </c>
      <c r="H295" s="96">
        <f>+F295*3.04%</f>
        <v>1368</v>
      </c>
      <c r="I295" s="96">
        <v>945.81</v>
      </c>
      <c r="J295" s="91">
        <v>1375.12</v>
      </c>
      <c r="K295" s="90">
        <f t="shared" ref="K295" si="81">SUM(G295:J295)</f>
        <v>4980.43</v>
      </c>
      <c r="L295" s="91">
        <f>+F295-K295</f>
        <v>40019.57</v>
      </c>
    </row>
    <row r="296" spans="1:12" s="58" customFormat="1" ht="30" customHeight="1" x14ac:dyDescent="0.25">
      <c r="A296" s="94">
        <f>+A295+1</f>
        <v>146</v>
      </c>
      <c r="B296" s="142" t="s">
        <v>598</v>
      </c>
      <c r="C296" s="41" t="s">
        <v>558</v>
      </c>
      <c r="D296" s="142" t="s">
        <v>599</v>
      </c>
      <c r="E296" s="140" t="s">
        <v>302</v>
      </c>
      <c r="F296" s="142">
        <v>31500</v>
      </c>
      <c r="G296" s="96">
        <f>F296*2.87%</f>
        <v>904.05</v>
      </c>
      <c r="H296" s="96">
        <f>+F296*3.04%</f>
        <v>957.6</v>
      </c>
      <c r="I296" s="96"/>
      <c r="J296" s="91">
        <v>25</v>
      </c>
      <c r="K296" s="90">
        <f>SUM(G296:J296)</f>
        <v>1886.65</v>
      </c>
      <c r="L296" s="91">
        <f>+F296-K296</f>
        <v>29613.35</v>
      </c>
    </row>
    <row r="297" spans="1:12" s="44" customFormat="1" ht="31.5" customHeight="1" x14ac:dyDescent="0.25">
      <c r="A297" s="250" t="s">
        <v>155</v>
      </c>
      <c r="B297" s="251"/>
      <c r="C297" s="251"/>
      <c r="D297" s="251"/>
      <c r="E297" s="252"/>
      <c r="F297" s="42">
        <f>SUM(F295:F296)</f>
        <v>76500</v>
      </c>
      <c r="G297" s="42">
        <f t="shared" ref="G297:L297" si="82">SUM(G295:G296)</f>
        <v>2195.5500000000002</v>
      </c>
      <c r="H297" s="42">
        <f t="shared" si="82"/>
        <v>2325.6</v>
      </c>
      <c r="I297" s="42">
        <f t="shared" si="82"/>
        <v>945.81</v>
      </c>
      <c r="J297" s="42">
        <f t="shared" si="82"/>
        <v>1400.12</v>
      </c>
      <c r="K297" s="42">
        <f t="shared" si="82"/>
        <v>6867.08</v>
      </c>
      <c r="L297" s="42">
        <f t="shared" si="82"/>
        <v>69632.92</v>
      </c>
    </row>
    <row r="298" spans="1:12" customFormat="1" ht="7.5" customHeight="1" thickBot="1" x14ac:dyDescent="0.25">
      <c r="C298" s="186"/>
    </row>
    <row r="299" spans="1:12" s="58" customFormat="1" ht="30" customHeight="1" thickBot="1" x14ac:dyDescent="0.3">
      <c r="A299" s="244" t="s">
        <v>407</v>
      </c>
      <c r="B299" s="245"/>
      <c r="C299" s="245"/>
      <c r="D299" s="245"/>
      <c r="E299" s="245"/>
      <c r="F299" s="245"/>
      <c r="G299" s="245"/>
      <c r="H299" s="245"/>
      <c r="I299" s="245"/>
      <c r="J299" s="245"/>
      <c r="K299" s="245"/>
      <c r="L299" s="246"/>
    </row>
    <row r="300" spans="1:12" s="58" customFormat="1" ht="30" customHeight="1" x14ac:dyDescent="0.25">
      <c r="A300" s="94">
        <f>+A296+1</f>
        <v>147</v>
      </c>
      <c r="B300" s="145" t="s">
        <v>35</v>
      </c>
      <c r="C300" s="157" t="s">
        <v>558</v>
      </c>
      <c r="D300" s="158" t="s">
        <v>243</v>
      </c>
      <c r="E300" s="140" t="s">
        <v>151</v>
      </c>
      <c r="F300" s="139">
        <v>81000</v>
      </c>
      <c r="G300" s="90">
        <f>F300*2.87%</f>
        <v>2324.6999999999998</v>
      </c>
      <c r="H300" s="90">
        <f>+F300*3.04%</f>
        <v>2462.4</v>
      </c>
      <c r="I300" s="90">
        <v>7298.56</v>
      </c>
      <c r="J300" s="98">
        <v>1375.12</v>
      </c>
      <c r="K300" s="90">
        <f>SUM(G300:J300)</f>
        <v>13460.779999999999</v>
      </c>
      <c r="L300" s="91">
        <f>+F300-K300</f>
        <v>67539.22</v>
      </c>
    </row>
    <row r="301" spans="1:12" s="58" customFormat="1" ht="30" customHeight="1" x14ac:dyDescent="0.25">
      <c r="A301" s="94">
        <f>+A300+1</f>
        <v>148</v>
      </c>
      <c r="B301" s="140" t="s">
        <v>46</v>
      </c>
      <c r="C301" s="41" t="s">
        <v>558</v>
      </c>
      <c r="D301" s="140" t="s">
        <v>120</v>
      </c>
      <c r="E301" s="140" t="s">
        <v>302</v>
      </c>
      <c r="F301" s="142">
        <v>40000</v>
      </c>
      <c r="G301" s="96">
        <f>F301*2.87%</f>
        <v>1148</v>
      </c>
      <c r="H301" s="96">
        <f>+F301*3.04%</f>
        <v>1216</v>
      </c>
      <c r="I301" s="96">
        <v>442.65</v>
      </c>
      <c r="J301" s="98">
        <v>1615.62</v>
      </c>
      <c r="K301" s="90">
        <f t="shared" ref="K301" si="83">SUM(G301:J301)</f>
        <v>4422.2700000000004</v>
      </c>
      <c r="L301" s="91">
        <f>+F301-K301</f>
        <v>35577.729999999996</v>
      </c>
    </row>
    <row r="302" spans="1:12" s="44" customFormat="1" ht="34.5" customHeight="1" thickBot="1" x14ac:dyDescent="0.3">
      <c r="A302" s="250" t="s">
        <v>155</v>
      </c>
      <c r="B302" s="251"/>
      <c r="C302" s="251"/>
      <c r="D302" s="251"/>
      <c r="E302" s="252"/>
      <c r="F302" s="42">
        <f>SUM(F300:F301)</f>
        <v>121000</v>
      </c>
      <c r="G302" s="42">
        <f t="shared" ref="G302:L302" si="84">SUM(G300:G301)</f>
        <v>3472.7</v>
      </c>
      <c r="H302" s="42">
        <f t="shared" si="84"/>
        <v>3678.4</v>
      </c>
      <c r="I302" s="42">
        <f t="shared" si="84"/>
        <v>7741.21</v>
      </c>
      <c r="J302" s="42">
        <f t="shared" si="84"/>
        <v>2990.74</v>
      </c>
      <c r="K302" s="42">
        <f t="shared" si="84"/>
        <v>17883.05</v>
      </c>
      <c r="L302" s="42">
        <f t="shared" si="84"/>
        <v>103116.95</v>
      </c>
    </row>
    <row r="303" spans="1:12" s="93" customFormat="1" ht="30" customHeight="1" thickBot="1" x14ac:dyDescent="0.3">
      <c r="A303" s="244" t="s">
        <v>408</v>
      </c>
      <c r="B303" s="245"/>
      <c r="C303" s="245"/>
      <c r="D303" s="245"/>
      <c r="E303" s="245"/>
      <c r="F303" s="245"/>
      <c r="G303" s="245"/>
      <c r="H303" s="245"/>
      <c r="I303" s="245"/>
      <c r="J303" s="245"/>
      <c r="K303" s="245"/>
      <c r="L303" s="246"/>
    </row>
    <row r="304" spans="1:12" s="93" customFormat="1" ht="30" customHeight="1" x14ac:dyDescent="0.25">
      <c r="A304" s="88">
        <f>+A301+1</f>
        <v>149</v>
      </c>
      <c r="B304" s="145" t="s">
        <v>507</v>
      </c>
      <c r="C304" s="157" t="s">
        <v>557</v>
      </c>
      <c r="D304" s="145" t="s">
        <v>409</v>
      </c>
      <c r="E304" s="140" t="s">
        <v>302</v>
      </c>
      <c r="F304" s="139">
        <v>40000</v>
      </c>
      <c r="G304" s="90">
        <f>F304*2.87%</f>
        <v>1148</v>
      </c>
      <c r="H304" s="90">
        <f>+F304*3.04%</f>
        <v>1216</v>
      </c>
      <c r="I304" s="90">
        <v>442.65</v>
      </c>
      <c r="J304" s="91">
        <v>25</v>
      </c>
      <c r="K304" s="139">
        <f>SUM(G304:J304)</f>
        <v>2831.65</v>
      </c>
      <c r="L304" s="91">
        <f>+F304-K304</f>
        <v>37168.35</v>
      </c>
    </row>
    <row r="305" spans="1:13" s="93" customFormat="1" ht="25.5" customHeight="1" x14ac:dyDescent="0.25">
      <c r="A305" s="88">
        <f>+A304+1</f>
        <v>150</v>
      </c>
      <c r="B305" s="145" t="s">
        <v>195</v>
      </c>
      <c r="C305" s="157" t="s">
        <v>557</v>
      </c>
      <c r="D305" s="145" t="s">
        <v>564</v>
      </c>
      <c r="E305" s="145" t="s">
        <v>150</v>
      </c>
      <c r="F305" s="139">
        <v>35000</v>
      </c>
      <c r="G305" s="90">
        <v>1004.5</v>
      </c>
      <c r="H305" s="90">
        <v>1064</v>
      </c>
      <c r="I305" s="90"/>
      <c r="J305" s="91">
        <v>3985.73</v>
      </c>
      <c r="K305" s="139">
        <f>SUM(G305:J305)</f>
        <v>6054.23</v>
      </c>
      <c r="L305" s="91">
        <f>+F305-K305</f>
        <v>28945.77</v>
      </c>
    </row>
    <row r="306" spans="1:13" s="93" customFormat="1" ht="25.5" customHeight="1" x14ac:dyDescent="0.25">
      <c r="A306" s="88">
        <f>+A305+1</f>
        <v>151</v>
      </c>
      <c r="B306" s="145" t="s">
        <v>645</v>
      </c>
      <c r="C306" s="157"/>
      <c r="D306" s="145" t="s">
        <v>409</v>
      </c>
      <c r="E306" s="140" t="s">
        <v>302</v>
      </c>
      <c r="F306" s="139">
        <v>35000</v>
      </c>
      <c r="G306" s="90">
        <v>1004.5</v>
      </c>
      <c r="H306" s="90">
        <v>1064</v>
      </c>
      <c r="I306" s="90"/>
      <c r="J306" s="91">
        <v>25</v>
      </c>
      <c r="K306" s="139">
        <f>SUM(G306:J306)</f>
        <v>2093.5</v>
      </c>
      <c r="L306" s="91">
        <f>+F306-K306</f>
        <v>32906.5</v>
      </c>
    </row>
    <row r="307" spans="1:13" s="100" customFormat="1" ht="30" customHeight="1" x14ac:dyDescent="0.25">
      <c r="A307" s="88">
        <f t="shared" ref="A307:A329" si="85">+A306+1</f>
        <v>152</v>
      </c>
      <c r="B307" s="140" t="s">
        <v>38</v>
      </c>
      <c r="C307" s="41" t="s">
        <v>558</v>
      </c>
      <c r="D307" s="140" t="s">
        <v>124</v>
      </c>
      <c r="E307" s="140" t="s">
        <v>151</v>
      </c>
      <c r="F307" s="142">
        <v>28875</v>
      </c>
      <c r="G307" s="96">
        <f t="shared" ref="G307:G309" si="86">F307*2.87%</f>
        <v>828.71249999999998</v>
      </c>
      <c r="H307" s="96">
        <f t="shared" ref="H307:H309" si="87">+F307*3.04%</f>
        <v>877.8</v>
      </c>
      <c r="I307" s="96">
        <v>0</v>
      </c>
      <c r="J307" s="98">
        <v>3116.02</v>
      </c>
      <c r="K307" s="139">
        <f>SUM(G307:J307)</f>
        <v>4822.5324999999993</v>
      </c>
      <c r="L307" s="91">
        <f>+F307-K307</f>
        <v>24052.467499999999</v>
      </c>
    </row>
    <row r="308" spans="1:13" s="111" customFormat="1" ht="30" customHeight="1" x14ac:dyDescent="0.25">
      <c r="A308" s="88">
        <f t="shared" si="85"/>
        <v>153</v>
      </c>
      <c r="B308" s="140" t="s">
        <v>37</v>
      </c>
      <c r="C308" s="41" t="s">
        <v>558</v>
      </c>
      <c r="D308" s="140" t="s">
        <v>124</v>
      </c>
      <c r="E308" s="140" t="s">
        <v>151</v>
      </c>
      <c r="F308" s="142">
        <v>23100</v>
      </c>
      <c r="G308" s="96">
        <f t="shared" si="86"/>
        <v>662.97</v>
      </c>
      <c r="H308" s="96">
        <f t="shared" si="87"/>
        <v>702.24</v>
      </c>
      <c r="I308" s="96">
        <v>0</v>
      </c>
      <c r="J308" s="98">
        <v>1395.12</v>
      </c>
      <c r="K308" s="139">
        <f t="shared" ref="K308:K326" si="88">SUM(G308:J308)</f>
        <v>2760.33</v>
      </c>
      <c r="L308" s="91">
        <f t="shared" ref="L308:L326" si="89">+F308-K308</f>
        <v>20339.669999999998</v>
      </c>
    </row>
    <row r="309" spans="1:13" s="111" customFormat="1" ht="30" customHeight="1" x14ac:dyDescent="0.25">
      <c r="A309" s="88">
        <f t="shared" si="85"/>
        <v>154</v>
      </c>
      <c r="B309" s="140" t="s">
        <v>244</v>
      </c>
      <c r="C309" s="41" t="s">
        <v>558</v>
      </c>
      <c r="D309" s="140" t="s">
        <v>124</v>
      </c>
      <c r="E309" s="140" t="s">
        <v>151</v>
      </c>
      <c r="F309" s="142">
        <v>21450</v>
      </c>
      <c r="G309" s="96">
        <f t="shared" si="86"/>
        <v>615.61500000000001</v>
      </c>
      <c r="H309" s="96">
        <f t="shared" si="87"/>
        <v>652.08000000000004</v>
      </c>
      <c r="I309" s="96">
        <v>0</v>
      </c>
      <c r="J309" s="98">
        <v>545</v>
      </c>
      <c r="K309" s="139">
        <f t="shared" si="88"/>
        <v>1812.6950000000002</v>
      </c>
      <c r="L309" s="91">
        <f t="shared" si="89"/>
        <v>19637.305</v>
      </c>
    </row>
    <row r="310" spans="1:13" s="58" customFormat="1" ht="30" customHeight="1" x14ac:dyDescent="0.25">
      <c r="A310" s="88">
        <f t="shared" si="85"/>
        <v>155</v>
      </c>
      <c r="B310" s="140" t="s">
        <v>410</v>
      </c>
      <c r="C310" s="41" t="s">
        <v>558</v>
      </c>
      <c r="D310" s="140" t="s">
        <v>44</v>
      </c>
      <c r="E310" s="140" t="s">
        <v>151</v>
      </c>
      <c r="F310" s="142">
        <v>21450</v>
      </c>
      <c r="G310" s="96">
        <f t="shared" ref="G310:G320" si="90">F310*2.87%</f>
        <v>615.61500000000001</v>
      </c>
      <c r="H310" s="96">
        <f t="shared" ref="H310:H320" si="91">+F310*3.04%</f>
        <v>652.08000000000004</v>
      </c>
      <c r="I310" s="96">
        <v>0</v>
      </c>
      <c r="J310" s="98">
        <v>45</v>
      </c>
      <c r="K310" s="139">
        <f t="shared" si="88"/>
        <v>1312.6950000000002</v>
      </c>
      <c r="L310" s="91">
        <f t="shared" si="89"/>
        <v>20137.305</v>
      </c>
    </row>
    <row r="311" spans="1:13" s="58" customFormat="1" ht="30" customHeight="1" x14ac:dyDescent="0.25">
      <c r="A311" s="88">
        <f t="shared" si="85"/>
        <v>156</v>
      </c>
      <c r="B311" s="140" t="s">
        <v>40</v>
      </c>
      <c r="C311" s="41" t="s">
        <v>558</v>
      </c>
      <c r="D311" s="140" t="s">
        <v>44</v>
      </c>
      <c r="E311" s="140" t="s">
        <v>302</v>
      </c>
      <c r="F311" s="142">
        <v>21450</v>
      </c>
      <c r="G311" s="96">
        <f t="shared" si="90"/>
        <v>615.61500000000001</v>
      </c>
      <c r="H311" s="96">
        <f t="shared" si="91"/>
        <v>652.08000000000004</v>
      </c>
      <c r="I311" s="96">
        <v>0</v>
      </c>
      <c r="J311" s="98">
        <v>8804.32</v>
      </c>
      <c r="K311" s="139">
        <f t="shared" si="88"/>
        <v>10072.014999999999</v>
      </c>
      <c r="L311" s="91">
        <f t="shared" si="89"/>
        <v>11377.985000000001</v>
      </c>
    </row>
    <row r="312" spans="1:13" s="58" customFormat="1" ht="30" customHeight="1" x14ac:dyDescent="0.25">
      <c r="A312" s="88">
        <f t="shared" si="85"/>
        <v>157</v>
      </c>
      <c r="B312" s="140" t="s">
        <v>41</v>
      </c>
      <c r="C312" s="41" t="s">
        <v>557</v>
      </c>
      <c r="D312" s="140" t="s">
        <v>44</v>
      </c>
      <c r="E312" s="140" t="s">
        <v>302</v>
      </c>
      <c r="F312" s="142">
        <v>21450</v>
      </c>
      <c r="G312" s="96">
        <f t="shared" si="90"/>
        <v>615.61500000000001</v>
      </c>
      <c r="H312" s="96">
        <f t="shared" si="91"/>
        <v>652.08000000000004</v>
      </c>
      <c r="I312" s="96">
        <v>0</v>
      </c>
      <c r="J312" s="98">
        <v>125</v>
      </c>
      <c r="K312" s="139">
        <f t="shared" si="88"/>
        <v>1392.6950000000002</v>
      </c>
      <c r="L312" s="91">
        <f t="shared" si="89"/>
        <v>20057.305</v>
      </c>
    </row>
    <row r="313" spans="1:13" s="58" customFormat="1" ht="30" customHeight="1" x14ac:dyDescent="0.25">
      <c r="A313" s="88">
        <f t="shared" si="85"/>
        <v>158</v>
      </c>
      <c r="B313" s="140" t="s">
        <v>411</v>
      </c>
      <c r="C313" s="41" t="s">
        <v>558</v>
      </c>
      <c r="D313" s="140" t="s">
        <v>44</v>
      </c>
      <c r="E313" s="140" t="s">
        <v>151</v>
      </c>
      <c r="F313" s="142">
        <v>21450</v>
      </c>
      <c r="G313" s="96">
        <f t="shared" si="90"/>
        <v>615.61500000000001</v>
      </c>
      <c r="H313" s="96">
        <f t="shared" si="91"/>
        <v>652.08000000000004</v>
      </c>
      <c r="I313" s="96">
        <v>0</v>
      </c>
      <c r="J313" s="98">
        <v>25</v>
      </c>
      <c r="K313" s="139">
        <f t="shared" si="88"/>
        <v>1292.6950000000002</v>
      </c>
      <c r="L313" s="91">
        <f t="shared" si="89"/>
        <v>20157.305</v>
      </c>
    </row>
    <row r="314" spans="1:13" s="58" customFormat="1" ht="30" customHeight="1" x14ac:dyDescent="0.25">
      <c r="A314" s="88">
        <f t="shared" si="85"/>
        <v>159</v>
      </c>
      <c r="B314" s="140" t="s">
        <v>42</v>
      </c>
      <c r="C314" s="41" t="s">
        <v>558</v>
      </c>
      <c r="D314" s="140" t="s">
        <v>44</v>
      </c>
      <c r="E314" s="140" t="s">
        <v>151</v>
      </c>
      <c r="F314" s="142">
        <v>21450</v>
      </c>
      <c r="G314" s="96">
        <f t="shared" si="90"/>
        <v>615.61500000000001</v>
      </c>
      <c r="H314" s="96">
        <f t="shared" si="91"/>
        <v>652.08000000000004</v>
      </c>
      <c r="I314" s="96">
        <v>0</v>
      </c>
      <c r="J314" s="98">
        <v>25</v>
      </c>
      <c r="K314" s="139">
        <f t="shared" si="88"/>
        <v>1292.6950000000002</v>
      </c>
      <c r="L314" s="91">
        <f t="shared" si="89"/>
        <v>20157.305</v>
      </c>
    </row>
    <row r="315" spans="1:13" s="58" customFormat="1" ht="30" customHeight="1" x14ac:dyDescent="0.25">
      <c r="A315" s="88">
        <f t="shared" si="85"/>
        <v>160</v>
      </c>
      <c r="B315" s="140" t="s">
        <v>43</v>
      </c>
      <c r="C315" s="41" t="s">
        <v>557</v>
      </c>
      <c r="D315" s="140" t="s">
        <v>44</v>
      </c>
      <c r="E315" s="140" t="s">
        <v>151</v>
      </c>
      <c r="F315" s="142">
        <v>21450</v>
      </c>
      <c r="G315" s="96">
        <f t="shared" si="90"/>
        <v>615.61500000000001</v>
      </c>
      <c r="H315" s="96">
        <f t="shared" si="91"/>
        <v>652.08000000000004</v>
      </c>
      <c r="I315" s="96">
        <v>0</v>
      </c>
      <c r="J315" s="98">
        <v>25</v>
      </c>
      <c r="K315" s="139">
        <f t="shared" si="88"/>
        <v>1292.6950000000002</v>
      </c>
      <c r="L315" s="91">
        <f t="shared" si="89"/>
        <v>20157.305</v>
      </c>
    </row>
    <row r="316" spans="1:13" s="58" customFormat="1" ht="30" customHeight="1" x14ac:dyDescent="0.25">
      <c r="A316" s="88">
        <f t="shared" si="85"/>
        <v>161</v>
      </c>
      <c r="B316" s="140" t="s">
        <v>39</v>
      </c>
      <c r="C316" s="41" t="s">
        <v>557</v>
      </c>
      <c r="D316" s="140" t="s">
        <v>44</v>
      </c>
      <c r="E316" s="140" t="s">
        <v>151</v>
      </c>
      <c r="F316" s="142">
        <v>19800</v>
      </c>
      <c r="G316" s="96">
        <f t="shared" si="90"/>
        <v>568.26</v>
      </c>
      <c r="H316" s="96">
        <f t="shared" si="91"/>
        <v>601.91999999999996</v>
      </c>
      <c r="I316" s="96">
        <v>0</v>
      </c>
      <c r="J316" s="98">
        <v>5056.12</v>
      </c>
      <c r="K316" s="139">
        <f t="shared" si="88"/>
        <v>6226.2999999999993</v>
      </c>
      <c r="L316" s="91">
        <f t="shared" si="89"/>
        <v>13573.7</v>
      </c>
    </row>
    <row r="317" spans="1:13" s="58" customFormat="1" ht="30" customHeight="1" x14ac:dyDescent="0.25">
      <c r="A317" s="88">
        <f t="shared" si="85"/>
        <v>162</v>
      </c>
      <c r="B317" s="140" t="s">
        <v>412</v>
      </c>
      <c r="C317" s="41" t="s">
        <v>558</v>
      </c>
      <c r="D317" s="140" t="s">
        <v>44</v>
      </c>
      <c r="E317" s="140" t="s">
        <v>151</v>
      </c>
      <c r="F317" s="142">
        <v>19200</v>
      </c>
      <c r="G317" s="96">
        <f t="shared" si="90"/>
        <v>551.04</v>
      </c>
      <c r="H317" s="96">
        <f t="shared" si="91"/>
        <v>583.67999999999995</v>
      </c>
      <c r="I317" s="96"/>
      <c r="J317" s="98">
        <v>125</v>
      </c>
      <c r="K317" s="139">
        <f t="shared" si="88"/>
        <v>1259.7199999999998</v>
      </c>
      <c r="L317" s="91">
        <f t="shared" si="89"/>
        <v>17940.28</v>
      </c>
    </row>
    <row r="318" spans="1:13" s="58" customFormat="1" ht="30" customHeight="1" x14ac:dyDescent="0.25">
      <c r="A318" s="88">
        <f t="shared" si="85"/>
        <v>163</v>
      </c>
      <c r="B318" s="140" t="s">
        <v>413</v>
      </c>
      <c r="C318" s="41" t="s">
        <v>557</v>
      </c>
      <c r="D318" s="140" t="s">
        <v>44</v>
      </c>
      <c r="E318" s="140" t="s">
        <v>302</v>
      </c>
      <c r="F318" s="142">
        <v>19200</v>
      </c>
      <c r="G318" s="96">
        <f>F318*2.87%</f>
        <v>551.04</v>
      </c>
      <c r="H318" s="96">
        <f>+F318*3.04%</f>
        <v>583.67999999999995</v>
      </c>
      <c r="I318" s="96">
        <v>0</v>
      </c>
      <c r="J318" s="98">
        <v>2910.42</v>
      </c>
      <c r="K318" s="139">
        <f t="shared" si="88"/>
        <v>4045.14</v>
      </c>
      <c r="L318" s="91">
        <f t="shared" si="89"/>
        <v>15154.86</v>
      </c>
    </row>
    <row r="319" spans="1:13" s="58" customFormat="1" ht="30" customHeight="1" x14ac:dyDescent="0.25">
      <c r="A319" s="88">
        <f t="shared" si="85"/>
        <v>164</v>
      </c>
      <c r="B319" s="140" t="s">
        <v>414</v>
      </c>
      <c r="C319" s="41" t="s">
        <v>557</v>
      </c>
      <c r="D319" s="140" t="s">
        <v>44</v>
      </c>
      <c r="E319" s="140" t="s">
        <v>302</v>
      </c>
      <c r="F319" s="142">
        <v>19200</v>
      </c>
      <c r="G319" s="96">
        <f t="shared" si="90"/>
        <v>551.04</v>
      </c>
      <c r="H319" s="96">
        <f t="shared" si="91"/>
        <v>583.67999999999995</v>
      </c>
      <c r="I319" s="96">
        <v>0</v>
      </c>
      <c r="J319" s="98">
        <v>25</v>
      </c>
      <c r="K319" s="139">
        <f t="shared" si="88"/>
        <v>1159.7199999999998</v>
      </c>
      <c r="L319" s="91">
        <f t="shared" si="89"/>
        <v>18040.28</v>
      </c>
    </row>
    <row r="320" spans="1:13" s="37" customFormat="1" ht="28.5" customHeight="1" x14ac:dyDescent="0.25">
      <c r="A320" s="88">
        <f t="shared" si="85"/>
        <v>165</v>
      </c>
      <c r="B320" s="162" t="s">
        <v>416</v>
      </c>
      <c r="C320" s="222" t="s">
        <v>558</v>
      </c>
      <c r="D320" s="140" t="s">
        <v>44</v>
      </c>
      <c r="E320" s="140" t="s">
        <v>302</v>
      </c>
      <c r="F320" s="142">
        <v>19200</v>
      </c>
      <c r="G320" s="96">
        <f t="shared" si="90"/>
        <v>551.04</v>
      </c>
      <c r="H320" s="96">
        <f t="shared" si="91"/>
        <v>583.67999999999995</v>
      </c>
      <c r="I320" s="96">
        <v>0</v>
      </c>
      <c r="J320" s="98">
        <v>2500.67</v>
      </c>
      <c r="K320" s="139">
        <f t="shared" si="88"/>
        <v>3635.39</v>
      </c>
      <c r="L320" s="91">
        <f t="shared" si="89"/>
        <v>15564.61</v>
      </c>
      <c r="M320" s="43"/>
    </row>
    <row r="321" spans="1:13" s="37" customFormat="1" ht="28.5" customHeight="1" x14ac:dyDescent="0.25">
      <c r="A321" s="88">
        <f t="shared" si="85"/>
        <v>166</v>
      </c>
      <c r="B321" s="146" t="s">
        <v>183</v>
      </c>
      <c r="C321" s="191" t="s">
        <v>558</v>
      </c>
      <c r="D321" s="140" t="s">
        <v>44</v>
      </c>
      <c r="E321" s="140" t="s">
        <v>302</v>
      </c>
      <c r="F321" s="142">
        <v>19200</v>
      </c>
      <c r="G321" s="96">
        <f>F321*2.87%</f>
        <v>551.04</v>
      </c>
      <c r="H321" s="96">
        <f>+F321*3.04%</f>
        <v>583.67999999999995</v>
      </c>
      <c r="I321" s="96"/>
      <c r="J321" s="98">
        <v>25</v>
      </c>
      <c r="K321" s="139">
        <f>SUM(G321:J321)</f>
        <v>1159.7199999999998</v>
      </c>
      <c r="L321" s="91">
        <f>+F321-K321</f>
        <v>18040.28</v>
      </c>
      <c r="M321" s="43"/>
    </row>
    <row r="322" spans="1:13" s="37" customFormat="1" ht="28.5" customHeight="1" x14ac:dyDescent="0.25">
      <c r="A322" s="88">
        <f t="shared" si="85"/>
        <v>167</v>
      </c>
      <c r="B322" s="140" t="s">
        <v>418</v>
      </c>
      <c r="C322" s="215" t="s">
        <v>558</v>
      </c>
      <c r="D322" s="140" t="s">
        <v>44</v>
      </c>
      <c r="E322" s="140" t="s">
        <v>302</v>
      </c>
      <c r="F322" s="142">
        <v>19200</v>
      </c>
      <c r="G322" s="96">
        <f>F322*2.87%</f>
        <v>551.04</v>
      </c>
      <c r="H322" s="96">
        <f>+F322*3.04%</f>
        <v>583.67999999999995</v>
      </c>
      <c r="I322" s="96"/>
      <c r="J322" s="98">
        <v>1025</v>
      </c>
      <c r="K322" s="139">
        <f>SUM(G322:J322)</f>
        <v>2159.7199999999998</v>
      </c>
      <c r="L322" s="91">
        <f>+F322-K322</f>
        <v>17040.28</v>
      </c>
      <c r="M322" s="43"/>
    </row>
    <row r="323" spans="1:13" s="58" customFormat="1" ht="30" customHeight="1" x14ac:dyDescent="0.25">
      <c r="A323" s="88">
        <f t="shared" si="85"/>
        <v>168</v>
      </c>
      <c r="B323" s="140" t="s">
        <v>415</v>
      </c>
      <c r="C323" s="41" t="s">
        <v>558</v>
      </c>
      <c r="D323" s="140" t="s">
        <v>44</v>
      </c>
      <c r="E323" s="140" t="s">
        <v>150</v>
      </c>
      <c r="F323" s="142">
        <v>19200</v>
      </c>
      <c r="G323" s="96">
        <f>F323*2.87%</f>
        <v>551.04</v>
      </c>
      <c r="H323" s="96">
        <f>+F323*3.04%</f>
        <v>583.67999999999995</v>
      </c>
      <c r="I323" s="96">
        <v>0</v>
      </c>
      <c r="J323" s="98">
        <v>125</v>
      </c>
      <c r="K323" s="139">
        <f>SUM(G323:J323)</f>
        <v>1259.7199999999998</v>
      </c>
      <c r="L323" s="91">
        <f>+F323-K323</f>
        <v>17940.28</v>
      </c>
    </row>
    <row r="324" spans="1:13" s="37" customFormat="1" ht="28.5" customHeight="1" x14ac:dyDescent="0.25">
      <c r="A324" s="88">
        <f t="shared" si="85"/>
        <v>169</v>
      </c>
      <c r="B324" s="140" t="s">
        <v>417</v>
      </c>
      <c r="C324" s="41" t="s">
        <v>558</v>
      </c>
      <c r="D324" s="140" t="s">
        <v>44</v>
      </c>
      <c r="E324" s="140" t="s">
        <v>302</v>
      </c>
      <c r="F324" s="142">
        <v>15900</v>
      </c>
      <c r="G324" s="96">
        <f t="shared" ref="G324:G326" si="92">F324*2.87%</f>
        <v>456.33</v>
      </c>
      <c r="H324" s="96">
        <f t="shared" ref="H324:H326" si="93">+F324*3.04%</f>
        <v>483.36</v>
      </c>
      <c r="I324" s="96"/>
      <c r="J324" s="98">
        <v>1725</v>
      </c>
      <c r="K324" s="139">
        <f t="shared" si="88"/>
        <v>2664.69</v>
      </c>
      <c r="L324" s="91">
        <f t="shared" si="89"/>
        <v>13235.31</v>
      </c>
      <c r="M324" s="43"/>
    </row>
    <row r="325" spans="1:13" s="37" customFormat="1" ht="28.5" customHeight="1" x14ac:dyDescent="0.25">
      <c r="A325" s="88">
        <f t="shared" si="85"/>
        <v>170</v>
      </c>
      <c r="B325" s="140" t="s">
        <v>277</v>
      </c>
      <c r="C325" s="41" t="s">
        <v>558</v>
      </c>
      <c r="D325" s="140" t="s">
        <v>44</v>
      </c>
      <c r="E325" s="140" t="s">
        <v>302</v>
      </c>
      <c r="F325" s="142">
        <v>15900</v>
      </c>
      <c r="G325" s="96">
        <f t="shared" si="92"/>
        <v>456.33</v>
      </c>
      <c r="H325" s="96">
        <f t="shared" si="93"/>
        <v>483.36</v>
      </c>
      <c r="I325" s="96"/>
      <c r="J325" s="98">
        <v>25</v>
      </c>
      <c r="K325" s="139">
        <f t="shared" si="88"/>
        <v>964.69</v>
      </c>
      <c r="L325" s="91">
        <f t="shared" si="89"/>
        <v>14935.31</v>
      </c>
      <c r="M325" s="43"/>
    </row>
    <row r="326" spans="1:13" s="37" customFormat="1" ht="28.5" customHeight="1" x14ac:dyDescent="0.25">
      <c r="A326" s="88">
        <f t="shared" si="85"/>
        <v>171</v>
      </c>
      <c r="B326" s="140" t="s">
        <v>278</v>
      </c>
      <c r="C326" s="41" t="s">
        <v>558</v>
      </c>
      <c r="D326" s="140" t="s">
        <v>44</v>
      </c>
      <c r="E326" s="140" t="s">
        <v>302</v>
      </c>
      <c r="F326" s="142">
        <v>15900</v>
      </c>
      <c r="G326" s="96">
        <f t="shared" si="92"/>
        <v>456.33</v>
      </c>
      <c r="H326" s="96">
        <f t="shared" si="93"/>
        <v>483.36</v>
      </c>
      <c r="I326" s="96"/>
      <c r="J326" s="98">
        <v>25</v>
      </c>
      <c r="K326" s="139">
        <f t="shared" si="88"/>
        <v>964.69</v>
      </c>
      <c r="L326" s="91">
        <f t="shared" si="89"/>
        <v>14935.31</v>
      </c>
      <c r="M326" s="43"/>
    </row>
    <row r="327" spans="1:13" s="37" customFormat="1" ht="28.5" customHeight="1" x14ac:dyDescent="0.25">
      <c r="A327" s="88">
        <f t="shared" si="85"/>
        <v>172</v>
      </c>
      <c r="B327" s="140" t="s">
        <v>642</v>
      </c>
      <c r="C327" s="191"/>
      <c r="D327" s="140" t="s">
        <v>44</v>
      </c>
      <c r="E327" s="140" t="s">
        <v>302</v>
      </c>
      <c r="F327" s="142">
        <v>15900</v>
      </c>
      <c r="G327" s="96">
        <f t="shared" ref="G327:G329" si="94">F327*2.87%</f>
        <v>456.33</v>
      </c>
      <c r="H327" s="96">
        <f t="shared" ref="H327:H329" si="95">+F327*3.04%</f>
        <v>483.36</v>
      </c>
      <c r="I327" s="96"/>
      <c r="J327" s="98">
        <v>25</v>
      </c>
      <c r="K327" s="139">
        <f t="shared" ref="K327:K329" si="96">SUM(G327:J327)</f>
        <v>964.69</v>
      </c>
      <c r="L327" s="91">
        <f t="shared" ref="L327:L329" si="97">+F327-K327</f>
        <v>14935.31</v>
      </c>
      <c r="M327" s="43"/>
    </row>
    <row r="328" spans="1:13" s="37" customFormat="1" ht="28.5" customHeight="1" x14ac:dyDescent="0.25">
      <c r="A328" s="88">
        <f t="shared" si="85"/>
        <v>173</v>
      </c>
      <c r="B328" s="140" t="s">
        <v>643</v>
      </c>
      <c r="C328" s="191"/>
      <c r="D328" s="140" t="s">
        <v>44</v>
      </c>
      <c r="E328" s="140" t="s">
        <v>302</v>
      </c>
      <c r="F328" s="142">
        <v>15900</v>
      </c>
      <c r="G328" s="96">
        <f t="shared" si="94"/>
        <v>456.33</v>
      </c>
      <c r="H328" s="96">
        <f t="shared" si="95"/>
        <v>483.36</v>
      </c>
      <c r="I328" s="96"/>
      <c r="J328" s="98">
        <v>25</v>
      </c>
      <c r="K328" s="139">
        <f t="shared" si="96"/>
        <v>964.69</v>
      </c>
      <c r="L328" s="91">
        <f t="shared" si="97"/>
        <v>14935.31</v>
      </c>
      <c r="M328" s="43"/>
    </row>
    <row r="329" spans="1:13" s="37" customFormat="1" ht="28.5" customHeight="1" x14ac:dyDescent="0.25">
      <c r="A329" s="88">
        <f t="shared" si="85"/>
        <v>174</v>
      </c>
      <c r="B329" s="140" t="s">
        <v>644</v>
      </c>
      <c r="C329" s="191"/>
      <c r="D329" s="140" t="s">
        <v>44</v>
      </c>
      <c r="E329" s="140" t="s">
        <v>302</v>
      </c>
      <c r="F329" s="142">
        <v>15900</v>
      </c>
      <c r="G329" s="96">
        <f t="shared" si="94"/>
        <v>456.33</v>
      </c>
      <c r="H329" s="96">
        <f t="shared" si="95"/>
        <v>483.36</v>
      </c>
      <c r="I329" s="96"/>
      <c r="J329" s="98">
        <v>25</v>
      </c>
      <c r="K329" s="139">
        <f t="shared" si="96"/>
        <v>964.69</v>
      </c>
      <c r="L329" s="91">
        <f t="shared" si="97"/>
        <v>14935.31</v>
      </c>
      <c r="M329" s="43"/>
    </row>
    <row r="330" spans="1:13" s="44" customFormat="1" ht="33.75" customHeight="1" x14ac:dyDescent="0.25">
      <c r="A330" s="250" t="s">
        <v>155</v>
      </c>
      <c r="B330" s="251"/>
      <c r="C330" s="251"/>
      <c r="D330" s="251"/>
      <c r="E330" s="252"/>
      <c r="F330" s="42">
        <f>SUM(F304:F329)</f>
        <v>561725</v>
      </c>
      <c r="G330" s="42">
        <f t="shared" ref="G330:L330" si="98">SUM(G304:G329)</f>
        <v>16121.507500000003</v>
      </c>
      <c r="H330" s="42">
        <f t="shared" si="98"/>
        <v>17076.440000000006</v>
      </c>
      <c r="I330" s="42">
        <f t="shared" si="98"/>
        <v>442.65</v>
      </c>
      <c r="J330" s="42">
        <f t="shared" si="98"/>
        <v>31783.399999999994</v>
      </c>
      <c r="K330" s="42">
        <f t="shared" si="98"/>
        <v>65423.997500000012</v>
      </c>
      <c r="L330" s="42">
        <f t="shared" si="98"/>
        <v>496301.00250000006</v>
      </c>
    </row>
    <row r="331" spans="1:13" s="44" customFormat="1" ht="8.25" customHeight="1" thickBot="1" x14ac:dyDescent="0.3">
      <c r="A331" s="55"/>
      <c r="B331" s="55"/>
      <c r="C331" s="55"/>
      <c r="D331" s="55"/>
      <c r="E331" s="55"/>
      <c r="F331" s="45"/>
      <c r="G331" s="45"/>
      <c r="H331" s="45"/>
      <c r="I331" s="45"/>
      <c r="J331" s="45"/>
      <c r="K331" s="45"/>
      <c r="L331" s="45"/>
    </row>
    <row r="332" spans="1:13" s="58" customFormat="1" ht="28.5" customHeight="1" thickBot="1" x14ac:dyDescent="0.3">
      <c r="A332" s="244" t="s">
        <v>419</v>
      </c>
      <c r="B332" s="245"/>
      <c r="C332" s="245"/>
      <c r="D332" s="245"/>
      <c r="E332" s="245"/>
      <c r="F332" s="245"/>
      <c r="G332" s="245"/>
      <c r="H332" s="245"/>
      <c r="I332" s="245"/>
      <c r="J332" s="245"/>
      <c r="K332" s="245"/>
      <c r="L332" s="246"/>
    </row>
    <row r="333" spans="1:13" s="58" customFormat="1" ht="33" customHeight="1" x14ac:dyDescent="0.25">
      <c r="A333" s="41">
        <f>+A329+1</f>
        <v>175</v>
      </c>
      <c r="B333" s="140" t="s">
        <v>420</v>
      </c>
      <c r="C333" s="41" t="s">
        <v>557</v>
      </c>
      <c r="D333" s="140" t="s">
        <v>421</v>
      </c>
      <c r="E333" s="140" t="s">
        <v>302</v>
      </c>
      <c r="F333" s="142">
        <v>40000</v>
      </c>
      <c r="G333" s="142">
        <f>F333*2.87%</f>
        <v>1148</v>
      </c>
      <c r="H333" s="96">
        <f>+F333*3.04%</f>
        <v>1216</v>
      </c>
      <c r="I333" s="96">
        <v>442.65</v>
      </c>
      <c r="J333" s="98">
        <v>125</v>
      </c>
      <c r="K333" s="90">
        <f t="shared" ref="K333:K334" si="99">SUM(G333:J333)</f>
        <v>2931.65</v>
      </c>
      <c r="L333" s="91">
        <f>+F333-K333</f>
        <v>37068.35</v>
      </c>
    </row>
    <row r="334" spans="1:13" s="44" customFormat="1" ht="30" customHeight="1" x14ac:dyDescent="0.25">
      <c r="A334" s="41">
        <f>+A333+1</f>
        <v>176</v>
      </c>
      <c r="B334" s="140" t="s">
        <v>422</v>
      </c>
      <c r="C334" s="41" t="s">
        <v>557</v>
      </c>
      <c r="D334" s="140" t="s">
        <v>421</v>
      </c>
      <c r="E334" s="140" t="s">
        <v>302</v>
      </c>
      <c r="F334" s="142">
        <v>40000</v>
      </c>
      <c r="G334" s="142">
        <f>F334*2.87%</f>
        <v>1148</v>
      </c>
      <c r="H334" s="96">
        <f>+F334*3.04%</f>
        <v>1216</v>
      </c>
      <c r="I334" s="96">
        <v>240.13</v>
      </c>
      <c r="J334" s="98">
        <v>1375.12</v>
      </c>
      <c r="K334" s="90">
        <f t="shared" si="99"/>
        <v>3979.25</v>
      </c>
      <c r="L334" s="91">
        <f>+F334-K334</f>
        <v>36020.75</v>
      </c>
    </row>
    <row r="335" spans="1:13" s="44" customFormat="1" ht="36" customHeight="1" x14ac:dyDescent="0.25">
      <c r="A335" s="41">
        <f t="shared" ref="A335:A336" si="100">+A334+1</f>
        <v>177</v>
      </c>
      <c r="B335" s="140" t="s">
        <v>509</v>
      </c>
      <c r="C335" s="41" t="s">
        <v>557</v>
      </c>
      <c r="D335" s="140" t="s">
        <v>177</v>
      </c>
      <c r="E335" s="142" t="s">
        <v>302</v>
      </c>
      <c r="F335" s="142">
        <v>25000</v>
      </c>
      <c r="G335" s="142">
        <f t="shared" ref="G335:G336" si="101">F335*2.87%</f>
        <v>717.5</v>
      </c>
      <c r="H335" s="96">
        <f>+F335*3.04%</f>
        <v>760</v>
      </c>
      <c r="I335" s="96"/>
      <c r="J335" s="98">
        <v>25</v>
      </c>
      <c r="K335" s="90">
        <f t="shared" ref="K335:K336" si="102">SUM(G335:J335)</f>
        <v>1502.5</v>
      </c>
      <c r="L335" s="91">
        <f t="shared" ref="L335:L336" si="103">+F335-K335</f>
        <v>23497.5</v>
      </c>
    </row>
    <row r="336" spans="1:13" s="44" customFormat="1" ht="36" customHeight="1" x14ac:dyDescent="0.25">
      <c r="A336" s="41">
        <f t="shared" si="100"/>
        <v>178</v>
      </c>
      <c r="B336" s="140" t="s">
        <v>508</v>
      </c>
      <c r="C336" s="41" t="s">
        <v>557</v>
      </c>
      <c r="D336" s="140" t="s">
        <v>177</v>
      </c>
      <c r="E336" s="142" t="s">
        <v>302</v>
      </c>
      <c r="F336" s="142">
        <v>22000</v>
      </c>
      <c r="G336" s="142">
        <f t="shared" si="101"/>
        <v>631.4</v>
      </c>
      <c r="H336" s="96">
        <f t="shared" ref="H336" si="104">+F336*3.04%</f>
        <v>668.8</v>
      </c>
      <c r="I336" s="96"/>
      <c r="J336" s="98">
        <v>25</v>
      </c>
      <c r="K336" s="90">
        <f t="shared" si="102"/>
        <v>1325.1999999999998</v>
      </c>
      <c r="L336" s="91">
        <f t="shared" si="103"/>
        <v>20674.8</v>
      </c>
    </row>
    <row r="337" spans="1:12" s="44" customFormat="1" ht="36" customHeight="1" x14ac:dyDescent="0.25">
      <c r="A337" s="41">
        <f>+A336+1</f>
        <v>179</v>
      </c>
      <c r="B337" s="164" t="s">
        <v>510</v>
      </c>
      <c r="C337" s="224" t="s">
        <v>557</v>
      </c>
      <c r="D337" s="225" t="s">
        <v>177</v>
      </c>
      <c r="E337" s="140" t="s">
        <v>302</v>
      </c>
      <c r="F337" s="98">
        <v>18000</v>
      </c>
      <c r="G337" s="96">
        <f>F337*2.87%</f>
        <v>516.6</v>
      </c>
      <c r="H337" s="96">
        <f>+F337*3.04%</f>
        <v>547.20000000000005</v>
      </c>
      <c r="I337" s="96"/>
      <c r="J337" s="91">
        <v>10025</v>
      </c>
      <c r="K337" s="90">
        <f>SUM(G337:J337)</f>
        <v>11088.8</v>
      </c>
      <c r="L337" s="91">
        <f>+F337-K337</f>
        <v>6911.2000000000007</v>
      </c>
    </row>
    <row r="338" spans="1:12" s="44" customFormat="1" ht="28.5" customHeight="1" thickBot="1" x14ac:dyDescent="0.3">
      <c r="A338" s="250" t="s">
        <v>155</v>
      </c>
      <c r="B338" s="251"/>
      <c r="C338" s="251"/>
      <c r="D338" s="251"/>
      <c r="E338" s="252"/>
      <c r="F338" s="42">
        <f t="shared" ref="F338:L338" si="105">SUM(F333:F337)</f>
        <v>145000</v>
      </c>
      <c r="G338" s="42">
        <f t="shared" si="105"/>
        <v>4161.5</v>
      </c>
      <c r="H338" s="42">
        <f t="shared" si="105"/>
        <v>4408</v>
      </c>
      <c r="I338" s="42">
        <f t="shared" si="105"/>
        <v>682.78</v>
      </c>
      <c r="J338" s="42">
        <f t="shared" si="105"/>
        <v>11575.119999999999</v>
      </c>
      <c r="K338" s="42">
        <f t="shared" si="105"/>
        <v>20827.399999999998</v>
      </c>
      <c r="L338" s="42">
        <f t="shared" si="105"/>
        <v>124172.6</v>
      </c>
    </row>
    <row r="339" spans="1:12" s="58" customFormat="1" ht="27" customHeight="1" thickBot="1" x14ac:dyDescent="0.3">
      <c r="A339" s="244" t="s">
        <v>423</v>
      </c>
      <c r="B339" s="245"/>
      <c r="C339" s="245"/>
      <c r="D339" s="245"/>
      <c r="E339" s="245"/>
      <c r="F339" s="245"/>
      <c r="G339" s="245"/>
      <c r="H339" s="245"/>
      <c r="I339" s="245"/>
      <c r="J339" s="245"/>
      <c r="K339" s="245"/>
      <c r="L339" s="246"/>
    </row>
    <row r="340" spans="1:12" s="58" customFormat="1" ht="30" customHeight="1" x14ac:dyDescent="0.25">
      <c r="A340" s="94">
        <f>+A337+1</f>
        <v>180</v>
      </c>
      <c r="B340" s="140" t="s">
        <v>164</v>
      </c>
      <c r="C340" s="41" t="s">
        <v>557</v>
      </c>
      <c r="D340" s="140" t="s">
        <v>166</v>
      </c>
      <c r="E340" s="140" t="s">
        <v>302</v>
      </c>
      <c r="F340" s="142">
        <v>55000</v>
      </c>
      <c r="G340" s="96">
        <f>F340*2.87%</f>
        <v>1578.5</v>
      </c>
      <c r="H340" s="96">
        <f>+F340*3.04%</f>
        <v>1672</v>
      </c>
      <c r="I340" s="96">
        <v>2559.6799999999998</v>
      </c>
      <c r="J340" s="98">
        <v>25</v>
      </c>
      <c r="K340" s="90">
        <f>SUM(G340:J340)</f>
        <v>5835.18</v>
      </c>
      <c r="L340" s="98">
        <f>+F340-K340</f>
        <v>49164.82</v>
      </c>
    </row>
    <row r="341" spans="1:12" s="58" customFormat="1" ht="30" customHeight="1" x14ac:dyDescent="0.25">
      <c r="A341" s="94">
        <f>+A340+1</f>
        <v>181</v>
      </c>
      <c r="B341" s="140" t="s">
        <v>45</v>
      </c>
      <c r="C341" s="41" t="s">
        <v>557</v>
      </c>
      <c r="D341" s="140" t="s">
        <v>166</v>
      </c>
      <c r="E341" s="140" t="s">
        <v>151</v>
      </c>
      <c r="F341" s="142">
        <v>50000</v>
      </c>
      <c r="G341" s="96">
        <f t="shared" ref="G341:G358" si="106">F341*2.87%</f>
        <v>1435</v>
      </c>
      <c r="H341" s="96">
        <f t="shared" ref="H341:H358" si="107">+F341*3.04%</f>
        <v>1520</v>
      </c>
      <c r="I341" s="96">
        <v>1854</v>
      </c>
      <c r="J341" s="98">
        <v>125</v>
      </c>
      <c r="K341" s="90">
        <f t="shared" ref="K341:K358" si="108">SUM(G341:J341)</f>
        <v>4934</v>
      </c>
      <c r="L341" s="98">
        <f t="shared" ref="L341:L358" si="109">+F341-K341</f>
        <v>45066</v>
      </c>
    </row>
    <row r="342" spans="1:12" s="58" customFormat="1" ht="30" customHeight="1" x14ac:dyDescent="0.25">
      <c r="A342" s="94">
        <f t="shared" ref="A342:A358" si="110">+A341+1</f>
        <v>182</v>
      </c>
      <c r="B342" s="140" t="s">
        <v>424</v>
      </c>
      <c r="C342" s="41" t="s">
        <v>557</v>
      </c>
      <c r="D342" s="140" t="s">
        <v>47</v>
      </c>
      <c r="E342" s="140" t="s">
        <v>302</v>
      </c>
      <c r="F342" s="142">
        <v>32500</v>
      </c>
      <c r="G342" s="96">
        <f t="shared" si="106"/>
        <v>932.75</v>
      </c>
      <c r="H342" s="96">
        <f t="shared" si="107"/>
        <v>988</v>
      </c>
      <c r="I342" s="96"/>
      <c r="J342" s="98">
        <v>125</v>
      </c>
      <c r="K342" s="90">
        <f t="shared" si="108"/>
        <v>2045.75</v>
      </c>
      <c r="L342" s="98">
        <f t="shared" si="109"/>
        <v>30454.25</v>
      </c>
    </row>
    <row r="343" spans="1:12" s="58" customFormat="1" ht="30" customHeight="1" x14ac:dyDescent="0.25">
      <c r="A343" s="94">
        <f t="shared" si="110"/>
        <v>183</v>
      </c>
      <c r="B343" s="145" t="s">
        <v>433</v>
      </c>
      <c r="C343" s="157" t="s">
        <v>558</v>
      </c>
      <c r="D343" s="145" t="s">
        <v>32</v>
      </c>
      <c r="E343" s="145" t="s">
        <v>302</v>
      </c>
      <c r="F343" s="139">
        <v>30000</v>
      </c>
      <c r="G343" s="96">
        <f t="shared" si="106"/>
        <v>861</v>
      </c>
      <c r="H343" s="96">
        <f t="shared" si="107"/>
        <v>912</v>
      </c>
      <c r="I343" s="90"/>
      <c r="J343" s="91">
        <v>2953.38</v>
      </c>
      <c r="K343" s="90">
        <f t="shared" si="108"/>
        <v>4726.38</v>
      </c>
      <c r="L343" s="98">
        <f t="shared" si="109"/>
        <v>25273.62</v>
      </c>
    </row>
    <row r="344" spans="1:12" s="58" customFormat="1" ht="30" customHeight="1" x14ac:dyDescent="0.25">
      <c r="A344" s="94">
        <f t="shared" si="110"/>
        <v>184</v>
      </c>
      <c r="B344" s="140" t="s">
        <v>50</v>
      </c>
      <c r="C344" s="41" t="s">
        <v>557</v>
      </c>
      <c r="D344" s="140" t="s">
        <v>47</v>
      </c>
      <c r="E344" s="95" t="s">
        <v>302</v>
      </c>
      <c r="F344" s="142">
        <v>29400</v>
      </c>
      <c r="G344" s="96">
        <f t="shared" si="106"/>
        <v>843.78</v>
      </c>
      <c r="H344" s="96">
        <f t="shared" si="107"/>
        <v>893.76</v>
      </c>
      <c r="I344" s="96"/>
      <c r="J344" s="98">
        <v>7386.59</v>
      </c>
      <c r="K344" s="90">
        <f t="shared" si="108"/>
        <v>9124.130000000001</v>
      </c>
      <c r="L344" s="98">
        <f t="shared" si="109"/>
        <v>20275.87</v>
      </c>
    </row>
    <row r="345" spans="1:12" s="58" customFormat="1" ht="30" customHeight="1" x14ac:dyDescent="0.25">
      <c r="A345" s="94">
        <f t="shared" si="110"/>
        <v>185</v>
      </c>
      <c r="B345" s="140" t="s">
        <v>51</v>
      </c>
      <c r="C345" s="41" t="s">
        <v>557</v>
      </c>
      <c r="D345" s="140" t="s">
        <v>47</v>
      </c>
      <c r="E345" s="95" t="s">
        <v>302</v>
      </c>
      <c r="F345" s="142">
        <v>29400</v>
      </c>
      <c r="G345" s="96">
        <f t="shared" si="106"/>
        <v>843.78</v>
      </c>
      <c r="H345" s="96">
        <f t="shared" si="107"/>
        <v>893.76</v>
      </c>
      <c r="I345" s="96"/>
      <c r="J345" s="98">
        <v>125</v>
      </c>
      <c r="K345" s="90">
        <f t="shared" si="108"/>
        <v>1862.54</v>
      </c>
      <c r="L345" s="98">
        <f t="shared" si="109"/>
        <v>27537.46</v>
      </c>
    </row>
    <row r="346" spans="1:12" s="58" customFormat="1" ht="30" customHeight="1" x14ac:dyDescent="0.25">
      <c r="A346" s="94">
        <f t="shared" si="110"/>
        <v>186</v>
      </c>
      <c r="B346" s="140" t="s">
        <v>425</v>
      </c>
      <c r="C346" s="41" t="s">
        <v>557</v>
      </c>
      <c r="D346" s="140" t="s">
        <v>47</v>
      </c>
      <c r="E346" s="95" t="s">
        <v>302</v>
      </c>
      <c r="F346" s="142">
        <v>29400</v>
      </c>
      <c r="G346" s="96">
        <f t="shared" si="106"/>
        <v>843.78</v>
      </c>
      <c r="H346" s="96">
        <f t="shared" si="107"/>
        <v>893.76</v>
      </c>
      <c r="I346" s="96"/>
      <c r="J346" s="98">
        <v>125</v>
      </c>
      <c r="K346" s="90">
        <f t="shared" si="108"/>
        <v>1862.54</v>
      </c>
      <c r="L346" s="98">
        <f t="shared" si="109"/>
        <v>27537.46</v>
      </c>
    </row>
    <row r="347" spans="1:12" s="58" customFormat="1" ht="30" customHeight="1" x14ac:dyDescent="0.25">
      <c r="A347" s="94">
        <f t="shared" si="110"/>
        <v>187</v>
      </c>
      <c r="B347" s="140" t="s">
        <v>102</v>
      </c>
      <c r="C347" s="41" t="s">
        <v>557</v>
      </c>
      <c r="D347" s="140" t="s">
        <v>47</v>
      </c>
      <c r="E347" s="95" t="s">
        <v>302</v>
      </c>
      <c r="F347" s="142">
        <v>29400</v>
      </c>
      <c r="G347" s="96">
        <f t="shared" si="106"/>
        <v>843.78</v>
      </c>
      <c r="H347" s="96">
        <f t="shared" si="107"/>
        <v>893.76</v>
      </c>
      <c r="I347" s="96"/>
      <c r="J347" s="98">
        <v>125</v>
      </c>
      <c r="K347" s="90">
        <f t="shared" si="108"/>
        <v>1862.54</v>
      </c>
      <c r="L347" s="98">
        <f t="shared" si="109"/>
        <v>27537.46</v>
      </c>
    </row>
    <row r="348" spans="1:12" s="112" customFormat="1" ht="30" customHeight="1" x14ac:dyDescent="0.25">
      <c r="A348" s="94">
        <f t="shared" si="110"/>
        <v>188</v>
      </c>
      <c r="B348" s="140" t="s">
        <v>426</v>
      </c>
      <c r="C348" s="41" t="s">
        <v>557</v>
      </c>
      <c r="D348" s="140" t="s">
        <v>47</v>
      </c>
      <c r="E348" s="95" t="s">
        <v>302</v>
      </c>
      <c r="F348" s="142">
        <v>29400</v>
      </c>
      <c r="G348" s="96">
        <f t="shared" si="106"/>
        <v>843.78</v>
      </c>
      <c r="H348" s="96">
        <f t="shared" si="107"/>
        <v>893.76</v>
      </c>
      <c r="I348" s="96"/>
      <c r="J348" s="98">
        <v>5941.53</v>
      </c>
      <c r="K348" s="90">
        <f t="shared" si="108"/>
        <v>7679.07</v>
      </c>
      <c r="L348" s="98">
        <f t="shared" si="109"/>
        <v>21720.93</v>
      </c>
    </row>
    <row r="349" spans="1:12" s="112" customFormat="1" ht="30" customHeight="1" x14ac:dyDescent="0.25">
      <c r="A349" s="94">
        <f t="shared" si="110"/>
        <v>189</v>
      </c>
      <c r="B349" s="140" t="s">
        <v>427</v>
      </c>
      <c r="C349" s="41" t="s">
        <v>557</v>
      </c>
      <c r="D349" s="140" t="s">
        <v>174</v>
      </c>
      <c r="E349" s="95" t="s">
        <v>302</v>
      </c>
      <c r="F349" s="142">
        <v>29400</v>
      </c>
      <c r="G349" s="96">
        <f t="shared" si="106"/>
        <v>843.78</v>
      </c>
      <c r="H349" s="96">
        <f t="shared" si="107"/>
        <v>893.76</v>
      </c>
      <c r="I349" s="96"/>
      <c r="J349" s="98">
        <v>25</v>
      </c>
      <c r="K349" s="90">
        <f t="shared" si="108"/>
        <v>1762.54</v>
      </c>
      <c r="L349" s="98">
        <f t="shared" si="109"/>
        <v>27637.46</v>
      </c>
    </row>
    <row r="350" spans="1:12" s="58" customFormat="1" ht="30" customHeight="1" x14ac:dyDescent="0.25">
      <c r="A350" s="94">
        <f t="shared" si="110"/>
        <v>190</v>
      </c>
      <c r="B350" s="95" t="s">
        <v>49</v>
      </c>
      <c r="C350" s="94" t="s">
        <v>557</v>
      </c>
      <c r="D350" s="95" t="s">
        <v>47</v>
      </c>
      <c r="E350" s="95" t="s">
        <v>302</v>
      </c>
      <c r="F350" s="96">
        <v>28875</v>
      </c>
      <c r="G350" s="96">
        <f t="shared" si="106"/>
        <v>828.71249999999998</v>
      </c>
      <c r="H350" s="96">
        <f t="shared" si="107"/>
        <v>877.8</v>
      </c>
      <c r="I350" s="96"/>
      <c r="J350" s="98">
        <v>105</v>
      </c>
      <c r="K350" s="90">
        <f t="shared" si="108"/>
        <v>1811.5124999999998</v>
      </c>
      <c r="L350" s="98">
        <f t="shared" si="109"/>
        <v>27063.487499999999</v>
      </c>
    </row>
    <row r="351" spans="1:12" s="93" customFormat="1" ht="30" customHeight="1" x14ac:dyDescent="0.25">
      <c r="A351" s="94">
        <f t="shared" si="110"/>
        <v>191</v>
      </c>
      <c r="B351" s="140" t="s">
        <v>429</v>
      </c>
      <c r="C351" s="41" t="s">
        <v>557</v>
      </c>
      <c r="D351" s="161" t="s">
        <v>174</v>
      </c>
      <c r="E351" s="95" t="s">
        <v>302</v>
      </c>
      <c r="F351" s="96">
        <v>28000</v>
      </c>
      <c r="G351" s="96">
        <f t="shared" si="106"/>
        <v>803.6</v>
      </c>
      <c r="H351" s="96">
        <f t="shared" si="107"/>
        <v>851.2</v>
      </c>
      <c r="I351" s="96"/>
      <c r="J351" s="98">
        <v>25</v>
      </c>
      <c r="K351" s="90">
        <f t="shared" si="108"/>
        <v>1679.8000000000002</v>
      </c>
      <c r="L351" s="98">
        <f t="shared" si="109"/>
        <v>26320.2</v>
      </c>
    </row>
    <row r="352" spans="1:12" s="93" customFormat="1" ht="30" customHeight="1" x14ac:dyDescent="0.25">
      <c r="A352" s="94">
        <f t="shared" si="110"/>
        <v>192</v>
      </c>
      <c r="B352" s="140" t="s">
        <v>430</v>
      </c>
      <c r="C352" s="41" t="s">
        <v>557</v>
      </c>
      <c r="D352" s="161" t="s">
        <v>167</v>
      </c>
      <c r="E352" s="95" t="s">
        <v>302</v>
      </c>
      <c r="F352" s="96">
        <v>28000</v>
      </c>
      <c r="G352" s="96">
        <f t="shared" si="106"/>
        <v>803.6</v>
      </c>
      <c r="H352" s="96">
        <f t="shared" si="107"/>
        <v>851.2</v>
      </c>
      <c r="I352" s="96"/>
      <c r="J352" s="98">
        <v>25</v>
      </c>
      <c r="K352" s="90">
        <f t="shared" si="108"/>
        <v>1679.8000000000002</v>
      </c>
      <c r="L352" s="98">
        <f t="shared" si="109"/>
        <v>26320.2</v>
      </c>
    </row>
    <row r="353" spans="1:14" s="93" customFormat="1" ht="30" customHeight="1" x14ac:dyDescent="0.25">
      <c r="A353" s="94">
        <f t="shared" si="110"/>
        <v>193</v>
      </c>
      <c r="B353" s="140" t="s">
        <v>165</v>
      </c>
      <c r="C353" s="41" t="s">
        <v>557</v>
      </c>
      <c r="D353" s="161" t="s">
        <v>167</v>
      </c>
      <c r="E353" s="95" t="s">
        <v>302</v>
      </c>
      <c r="F353" s="96">
        <v>28000</v>
      </c>
      <c r="G353" s="96">
        <f t="shared" si="106"/>
        <v>803.6</v>
      </c>
      <c r="H353" s="96">
        <f t="shared" si="107"/>
        <v>851.2</v>
      </c>
      <c r="I353" s="96"/>
      <c r="J353" s="98">
        <v>25</v>
      </c>
      <c r="K353" s="90">
        <f t="shared" si="108"/>
        <v>1679.8000000000002</v>
      </c>
      <c r="L353" s="98">
        <f t="shared" si="109"/>
        <v>26320.2</v>
      </c>
    </row>
    <row r="354" spans="1:14" s="58" customFormat="1" ht="30" customHeight="1" x14ac:dyDescent="0.25">
      <c r="A354" s="94">
        <f t="shared" si="110"/>
        <v>194</v>
      </c>
      <c r="B354" s="95" t="s">
        <v>431</v>
      </c>
      <c r="C354" s="94" t="s">
        <v>557</v>
      </c>
      <c r="D354" s="95" t="s">
        <v>47</v>
      </c>
      <c r="E354" s="95" t="s">
        <v>151</v>
      </c>
      <c r="F354" s="96">
        <v>26565</v>
      </c>
      <c r="G354" s="96">
        <f t="shared" si="106"/>
        <v>762.41549999999995</v>
      </c>
      <c r="H354" s="96">
        <f t="shared" si="107"/>
        <v>807.57600000000002</v>
      </c>
      <c r="I354" s="96"/>
      <c r="J354" s="98">
        <v>125</v>
      </c>
      <c r="K354" s="90">
        <f t="shared" si="108"/>
        <v>1694.9915000000001</v>
      </c>
      <c r="L354" s="98">
        <f t="shared" si="109"/>
        <v>24870.0085</v>
      </c>
    </row>
    <row r="355" spans="1:14" s="58" customFormat="1" ht="30" customHeight="1" x14ac:dyDescent="0.25">
      <c r="A355" s="94">
        <f t="shared" si="110"/>
        <v>195</v>
      </c>
      <c r="B355" s="95" t="s">
        <v>48</v>
      </c>
      <c r="C355" s="94" t="s">
        <v>557</v>
      </c>
      <c r="D355" s="95" t="s">
        <v>47</v>
      </c>
      <c r="E355" s="95" t="s">
        <v>151</v>
      </c>
      <c r="F355" s="96">
        <v>26565</v>
      </c>
      <c r="G355" s="96">
        <f t="shared" si="106"/>
        <v>762.41549999999995</v>
      </c>
      <c r="H355" s="96">
        <f t="shared" si="107"/>
        <v>807.57600000000002</v>
      </c>
      <c r="I355" s="96"/>
      <c r="J355" s="98">
        <v>45</v>
      </c>
      <c r="K355" s="90">
        <f t="shared" si="108"/>
        <v>1614.9915000000001</v>
      </c>
      <c r="L355" s="98">
        <f t="shared" si="109"/>
        <v>24950.0085</v>
      </c>
    </row>
    <row r="356" spans="1:14" s="58" customFormat="1" ht="30" customHeight="1" x14ac:dyDescent="0.25">
      <c r="A356" s="94">
        <f t="shared" si="110"/>
        <v>196</v>
      </c>
      <c r="B356" s="140" t="s">
        <v>639</v>
      </c>
      <c r="C356" s="41" t="s">
        <v>557</v>
      </c>
      <c r="D356" s="161" t="s">
        <v>641</v>
      </c>
      <c r="E356" s="140" t="s">
        <v>302</v>
      </c>
      <c r="F356" s="142">
        <v>26500</v>
      </c>
      <c r="G356" s="142">
        <f>F356*2.87%</f>
        <v>760.55</v>
      </c>
      <c r="H356" s="96">
        <f t="shared" si="107"/>
        <v>805.6</v>
      </c>
      <c r="I356" s="96"/>
      <c r="J356" s="98">
        <v>25</v>
      </c>
      <c r="K356" s="90">
        <f t="shared" si="108"/>
        <v>1591.15</v>
      </c>
      <c r="L356" s="98">
        <f>+F356-K356</f>
        <v>24908.85</v>
      </c>
    </row>
    <row r="357" spans="1:14" s="58" customFormat="1" ht="30" customHeight="1" x14ac:dyDescent="0.25">
      <c r="A357" s="94">
        <f t="shared" si="110"/>
        <v>197</v>
      </c>
      <c r="B357" s="140" t="s">
        <v>640</v>
      </c>
      <c r="C357" s="41" t="s">
        <v>557</v>
      </c>
      <c r="D357" s="161" t="s">
        <v>641</v>
      </c>
      <c r="E357" s="140" t="s">
        <v>302</v>
      </c>
      <c r="F357" s="142">
        <v>26500</v>
      </c>
      <c r="G357" s="142">
        <f t="shared" si="106"/>
        <v>760.55</v>
      </c>
      <c r="H357" s="96">
        <f t="shared" si="107"/>
        <v>805.6</v>
      </c>
      <c r="I357" s="96"/>
      <c r="J357" s="98">
        <v>25</v>
      </c>
      <c r="K357" s="90">
        <f t="shared" si="108"/>
        <v>1591.15</v>
      </c>
      <c r="L357" s="98">
        <f t="shared" si="109"/>
        <v>24908.85</v>
      </c>
    </row>
    <row r="358" spans="1:14" s="58" customFormat="1" ht="30" customHeight="1" x14ac:dyDescent="0.25">
      <c r="A358" s="94">
        <f t="shared" si="110"/>
        <v>198</v>
      </c>
      <c r="B358" s="140" t="s">
        <v>434</v>
      </c>
      <c r="C358" s="41" t="s">
        <v>557</v>
      </c>
      <c r="D358" s="140" t="s">
        <v>125</v>
      </c>
      <c r="E358" s="140" t="s">
        <v>151</v>
      </c>
      <c r="F358" s="142">
        <v>24150</v>
      </c>
      <c r="G358" s="142">
        <f t="shared" si="106"/>
        <v>693.10500000000002</v>
      </c>
      <c r="H358" s="96">
        <f t="shared" si="107"/>
        <v>734.16</v>
      </c>
      <c r="I358" s="96"/>
      <c r="J358" s="98">
        <v>25</v>
      </c>
      <c r="K358" s="90">
        <f t="shared" si="108"/>
        <v>1452.2649999999999</v>
      </c>
      <c r="L358" s="98">
        <f t="shared" si="109"/>
        <v>22697.735000000001</v>
      </c>
    </row>
    <row r="359" spans="1:14" s="37" customFormat="1" ht="26.25" customHeight="1" x14ac:dyDescent="0.25">
      <c r="A359" s="250" t="s">
        <v>155</v>
      </c>
      <c r="B359" s="251"/>
      <c r="C359" s="251"/>
      <c r="D359" s="251"/>
      <c r="E359" s="252"/>
      <c r="F359" s="42">
        <f t="shared" ref="F359:L359" si="111">SUM(F340:F358)</f>
        <v>587055</v>
      </c>
      <c r="G359" s="42">
        <f t="shared" si="111"/>
        <v>16848.478499999997</v>
      </c>
      <c r="H359" s="42">
        <f t="shared" si="111"/>
        <v>17846.472000000005</v>
      </c>
      <c r="I359" s="42">
        <f t="shared" si="111"/>
        <v>4413.68</v>
      </c>
      <c r="J359" s="42">
        <f t="shared" si="111"/>
        <v>17381.5</v>
      </c>
      <c r="K359" s="42">
        <f t="shared" si="111"/>
        <v>56490.130500000014</v>
      </c>
      <c r="L359" s="42">
        <f t="shared" si="111"/>
        <v>530564.86950000003</v>
      </c>
    </row>
    <row r="360" spans="1:14" s="37" customFormat="1" ht="26.25" customHeight="1" thickBot="1" x14ac:dyDescent="0.3">
      <c r="A360" s="232"/>
      <c r="B360" s="232"/>
      <c r="C360" s="232"/>
      <c r="D360" s="232"/>
      <c r="E360" s="232"/>
      <c r="F360" s="45"/>
      <c r="G360" s="45"/>
      <c r="H360" s="45"/>
      <c r="I360" s="45"/>
      <c r="J360" s="45"/>
      <c r="K360" s="45"/>
      <c r="L360" s="45"/>
    </row>
    <row r="361" spans="1:14" s="37" customFormat="1" ht="26.25" customHeight="1" thickBot="1" x14ac:dyDescent="0.3">
      <c r="A361" s="244" t="s">
        <v>593</v>
      </c>
      <c r="B361" s="245"/>
      <c r="C361" s="245"/>
      <c r="D361" s="245"/>
      <c r="E361" s="245"/>
      <c r="F361" s="245"/>
      <c r="G361" s="245"/>
      <c r="H361" s="245"/>
      <c r="I361" s="245"/>
      <c r="J361" s="245"/>
      <c r="K361" s="245"/>
      <c r="L361" s="246"/>
      <c r="M361"/>
      <c r="N361"/>
    </row>
    <row r="362" spans="1:14" s="37" customFormat="1" ht="26.25" customHeight="1" x14ac:dyDescent="0.25">
      <c r="A362" s="88">
        <f>+A358+1</f>
        <v>199</v>
      </c>
      <c r="B362" s="140" t="s">
        <v>513</v>
      </c>
      <c r="C362" s="41" t="s">
        <v>558</v>
      </c>
      <c r="D362" s="140" t="s">
        <v>295</v>
      </c>
      <c r="E362" s="140" t="s">
        <v>151</v>
      </c>
      <c r="F362" s="142">
        <v>60000</v>
      </c>
      <c r="G362" s="96">
        <f t="shared" ref="G362" si="112">F362*2.87%</f>
        <v>1722</v>
      </c>
      <c r="H362" s="96">
        <f t="shared" ref="H362" si="113">+F362*3.04%</f>
        <v>1824</v>
      </c>
      <c r="I362" s="96">
        <v>3216.65</v>
      </c>
      <c r="J362" s="98">
        <v>1375.12</v>
      </c>
      <c r="K362" s="90">
        <f t="shared" ref="K362" si="114">SUM(G362:J362)</f>
        <v>8137.7699999999995</v>
      </c>
      <c r="L362" s="98">
        <f>+F362-K362</f>
        <v>51862.23</v>
      </c>
    </row>
    <row r="363" spans="1:14" s="37" customFormat="1" ht="26.25" customHeight="1" x14ac:dyDescent="0.25">
      <c r="A363" s="250" t="s">
        <v>155</v>
      </c>
      <c r="B363" s="251"/>
      <c r="C363" s="251"/>
      <c r="D363" s="251"/>
      <c r="E363" s="252"/>
      <c r="F363" s="42">
        <f>SUM(F362)</f>
        <v>60000</v>
      </c>
      <c r="G363" s="42">
        <f t="shared" ref="G363:L363" si="115">SUM(G362)</f>
        <v>1722</v>
      </c>
      <c r="H363" s="42">
        <f t="shared" si="115"/>
        <v>1824</v>
      </c>
      <c r="I363" s="42">
        <f t="shared" si="115"/>
        <v>3216.65</v>
      </c>
      <c r="J363" s="42">
        <f t="shared" si="115"/>
        <v>1375.12</v>
      </c>
      <c r="K363" s="42">
        <f t="shared" si="115"/>
        <v>8137.7699999999995</v>
      </c>
      <c r="L363" s="42">
        <f t="shared" si="115"/>
        <v>51862.23</v>
      </c>
    </row>
    <row r="364" spans="1:14" s="44" customFormat="1" ht="30" customHeight="1" thickBot="1" x14ac:dyDescent="0.3">
      <c r="A364" s="55"/>
      <c r="B364" s="55"/>
      <c r="C364" s="55"/>
      <c r="D364" s="55"/>
      <c r="E364" s="55"/>
      <c r="F364"/>
      <c r="G364"/>
      <c r="H364"/>
      <c r="I364"/>
      <c r="J364"/>
      <c r="K364"/>
      <c r="L364"/>
    </row>
    <row r="365" spans="1:14" s="58" customFormat="1" ht="30" customHeight="1" thickBot="1" x14ac:dyDescent="0.3">
      <c r="A365" s="244" t="s">
        <v>435</v>
      </c>
      <c r="B365" s="245"/>
      <c r="C365" s="245"/>
      <c r="D365" s="245"/>
      <c r="E365" s="245"/>
      <c r="F365" s="245"/>
      <c r="G365" s="245"/>
      <c r="H365" s="245"/>
      <c r="I365" s="245"/>
      <c r="J365" s="245"/>
      <c r="K365" s="245"/>
      <c r="L365" s="246"/>
    </row>
    <row r="366" spans="1:14" s="58" customFormat="1" ht="30" customHeight="1" x14ac:dyDescent="0.25">
      <c r="A366" s="88">
        <f>+A362+1</f>
        <v>200</v>
      </c>
      <c r="B366" s="145" t="s">
        <v>436</v>
      </c>
      <c r="C366" s="157" t="s">
        <v>558</v>
      </c>
      <c r="D366" s="145" t="s">
        <v>437</v>
      </c>
      <c r="E366" s="140" t="s">
        <v>150</v>
      </c>
      <c r="F366" s="139">
        <v>135000</v>
      </c>
      <c r="G366" s="90">
        <f>F366*2.87%</f>
        <v>3874.5</v>
      </c>
      <c r="H366" s="90">
        <f>+F366*3.04%</f>
        <v>4104</v>
      </c>
      <c r="I366" s="90">
        <v>20338.240000000002</v>
      </c>
      <c r="J366" s="98">
        <v>125</v>
      </c>
      <c r="K366" s="90">
        <f>SUM(G366:J366)</f>
        <v>28441.74</v>
      </c>
      <c r="L366" s="98">
        <f>+F366-K366</f>
        <v>106558.26</v>
      </c>
    </row>
    <row r="367" spans="1:14" s="58" customFormat="1" ht="30" customHeight="1" x14ac:dyDescent="0.25">
      <c r="A367" s="88">
        <f>+A366+1</f>
        <v>201</v>
      </c>
      <c r="B367" s="95" t="s">
        <v>91</v>
      </c>
      <c r="C367" s="94" t="s">
        <v>558</v>
      </c>
      <c r="D367" s="95" t="s">
        <v>105</v>
      </c>
      <c r="E367" s="95" t="s">
        <v>150</v>
      </c>
      <c r="F367" s="96">
        <v>60000</v>
      </c>
      <c r="G367" s="96">
        <f>F367*2.87%</f>
        <v>1722</v>
      </c>
      <c r="H367" s="96">
        <f>+F367*3.04%</f>
        <v>1824</v>
      </c>
      <c r="I367" s="96">
        <v>3486.68</v>
      </c>
      <c r="J367" s="98">
        <v>25</v>
      </c>
      <c r="K367" s="90">
        <f t="shared" ref="K367" si="116">SUM(G367:J367)</f>
        <v>7057.68</v>
      </c>
      <c r="L367" s="98">
        <f>+F367-K367</f>
        <v>52942.32</v>
      </c>
    </row>
    <row r="368" spans="1:14" s="44" customFormat="1" ht="22.5" customHeight="1" x14ac:dyDescent="0.25">
      <c r="A368" s="250" t="s">
        <v>155</v>
      </c>
      <c r="B368" s="251"/>
      <c r="C368" s="251"/>
      <c r="D368" s="251"/>
      <c r="E368" s="252"/>
      <c r="F368" s="42">
        <f>SUM(F366:F367)</f>
        <v>195000</v>
      </c>
      <c r="G368" s="42">
        <f t="shared" ref="G368:L368" si="117">SUM(G366:G367)</f>
        <v>5596.5</v>
      </c>
      <c r="H368" s="42">
        <f t="shared" si="117"/>
        <v>5928</v>
      </c>
      <c r="I368" s="42">
        <f t="shared" si="117"/>
        <v>23824.920000000002</v>
      </c>
      <c r="J368" s="42">
        <f t="shared" si="117"/>
        <v>150</v>
      </c>
      <c r="K368" s="42">
        <f t="shared" si="117"/>
        <v>35499.42</v>
      </c>
      <c r="L368" s="42">
        <f t="shared" si="117"/>
        <v>159500.57999999999</v>
      </c>
    </row>
    <row r="369" spans="1:12" s="44" customFormat="1" ht="17.25" customHeight="1" thickBot="1" x14ac:dyDescent="0.3">
      <c r="A369" s="55"/>
      <c r="B369" s="55"/>
      <c r="C369" s="55"/>
      <c r="D369" s="55"/>
      <c r="E369" s="55"/>
      <c r="F369" s="45"/>
      <c r="G369" s="45"/>
      <c r="H369" s="45"/>
      <c r="I369" s="45"/>
      <c r="J369" s="45"/>
      <c r="K369" s="45"/>
      <c r="L369" s="45"/>
    </row>
    <row r="370" spans="1:12" s="58" customFormat="1" ht="30" customHeight="1" thickBot="1" x14ac:dyDescent="0.3">
      <c r="A370" s="244" t="s">
        <v>272</v>
      </c>
      <c r="B370" s="245"/>
      <c r="C370" s="245"/>
      <c r="D370" s="245"/>
      <c r="E370" s="245"/>
      <c r="F370" s="245"/>
      <c r="G370" s="245"/>
      <c r="H370" s="245"/>
      <c r="I370" s="245"/>
      <c r="J370" s="245"/>
      <c r="K370" s="245"/>
      <c r="L370" s="246"/>
    </row>
    <row r="371" spans="1:12" s="58" customFormat="1" ht="27.75" customHeight="1" x14ac:dyDescent="0.25">
      <c r="A371" s="94">
        <f>+A367+1</f>
        <v>202</v>
      </c>
      <c r="B371" s="140" t="s">
        <v>438</v>
      </c>
      <c r="C371" s="41" t="s">
        <v>557</v>
      </c>
      <c r="D371" s="140" t="s">
        <v>32</v>
      </c>
      <c r="E371" s="140" t="s">
        <v>151</v>
      </c>
      <c r="F371" s="142">
        <v>40000</v>
      </c>
      <c r="G371" s="142">
        <f>F371*2.87%</f>
        <v>1148</v>
      </c>
      <c r="H371" s="96">
        <f>+F371*3.04%</f>
        <v>1216</v>
      </c>
      <c r="I371" s="96">
        <v>240.13</v>
      </c>
      <c r="J371" s="98">
        <v>1375.12</v>
      </c>
      <c r="K371" s="90">
        <f>SUM(G371:J371)</f>
        <v>3979.25</v>
      </c>
      <c r="L371" s="98">
        <f>+F371-K371</f>
        <v>36020.75</v>
      </c>
    </row>
    <row r="372" spans="1:12" s="44" customFormat="1" ht="23.25" customHeight="1" x14ac:dyDescent="0.25">
      <c r="A372" s="250" t="s">
        <v>155</v>
      </c>
      <c r="B372" s="251"/>
      <c r="C372" s="251"/>
      <c r="D372" s="251"/>
      <c r="E372" s="252"/>
      <c r="F372" s="42">
        <f>SUM(F371:F371)</f>
        <v>40000</v>
      </c>
      <c r="G372" s="42">
        <f t="shared" ref="G372:L372" si="118">SUM(G371:G371)</f>
        <v>1148</v>
      </c>
      <c r="H372" s="42">
        <f t="shared" si="118"/>
        <v>1216</v>
      </c>
      <c r="I372" s="42">
        <f t="shared" si="118"/>
        <v>240.13</v>
      </c>
      <c r="J372" s="42">
        <f t="shared" si="118"/>
        <v>1375.12</v>
      </c>
      <c r="K372" s="42">
        <f t="shared" si="118"/>
        <v>3979.25</v>
      </c>
      <c r="L372" s="42">
        <f t="shared" si="118"/>
        <v>36020.75</v>
      </c>
    </row>
    <row r="373" spans="1:12" s="44" customFormat="1" ht="24.95" customHeight="1" thickBot="1" x14ac:dyDescent="0.3">
      <c r="A373" s="55"/>
      <c r="B373" s="55"/>
      <c r="C373" s="55"/>
      <c r="D373" s="55"/>
      <c r="E373" s="55"/>
      <c r="F373" s="45"/>
      <c r="G373" s="45"/>
      <c r="H373" s="45"/>
      <c r="I373" s="45"/>
      <c r="J373" s="45"/>
      <c r="K373" s="45"/>
      <c r="L373" s="45"/>
    </row>
    <row r="374" spans="1:12" s="58" customFormat="1" ht="30" customHeight="1" thickBot="1" x14ac:dyDescent="0.3">
      <c r="A374" s="244" t="s">
        <v>273</v>
      </c>
      <c r="B374" s="245"/>
      <c r="C374" s="245"/>
      <c r="D374" s="245"/>
      <c r="E374" s="245"/>
      <c r="F374" s="245"/>
      <c r="G374" s="245"/>
      <c r="H374" s="245"/>
      <c r="I374" s="245"/>
      <c r="J374" s="245"/>
      <c r="K374" s="245"/>
      <c r="L374" s="246"/>
    </row>
    <row r="375" spans="1:12" s="58" customFormat="1" ht="30" customHeight="1" x14ac:dyDescent="0.25">
      <c r="A375" s="94">
        <f>+A371+1</f>
        <v>203</v>
      </c>
      <c r="B375" s="140" t="s">
        <v>104</v>
      </c>
      <c r="C375" s="41" t="s">
        <v>557</v>
      </c>
      <c r="D375" s="140" t="s">
        <v>132</v>
      </c>
      <c r="E375" s="140" t="s">
        <v>150</v>
      </c>
      <c r="F375" s="142">
        <v>60000</v>
      </c>
      <c r="G375" s="96">
        <f>F375*2.87%</f>
        <v>1722</v>
      </c>
      <c r="H375" s="96">
        <f>+F375*3.04%</f>
        <v>1824</v>
      </c>
      <c r="I375" s="96">
        <v>3216.65</v>
      </c>
      <c r="J375" s="98">
        <v>1375.12</v>
      </c>
      <c r="K375" s="90">
        <f t="shared" ref="K375" si="119">SUM(G375:J375)</f>
        <v>8137.7699999999995</v>
      </c>
      <c r="L375" s="98">
        <f>+F375-K375</f>
        <v>51862.23</v>
      </c>
    </row>
    <row r="376" spans="1:12" s="44" customFormat="1" ht="22.5" customHeight="1" x14ac:dyDescent="0.25">
      <c r="A376" s="250" t="s">
        <v>155</v>
      </c>
      <c r="B376" s="251"/>
      <c r="C376" s="251"/>
      <c r="D376" s="251"/>
      <c r="E376" s="252"/>
      <c r="F376" s="42">
        <f>SUM(F375:F375)</f>
        <v>60000</v>
      </c>
      <c r="G376" s="42">
        <f t="shared" ref="G376:L376" si="120">SUM(G375:G375)</f>
        <v>1722</v>
      </c>
      <c r="H376" s="42">
        <f t="shared" si="120"/>
        <v>1824</v>
      </c>
      <c r="I376" s="42">
        <f t="shared" si="120"/>
        <v>3216.65</v>
      </c>
      <c r="J376" s="42">
        <f t="shared" si="120"/>
        <v>1375.12</v>
      </c>
      <c r="K376" s="42">
        <f t="shared" si="120"/>
        <v>8137.7699999999995</v>
      </c>
      <c r="L376" s="42">
        <f t="shared" si="120"/>
        <v>51862.23</v>
      </c>
    </row>
    <row r="377" spans="1:12" s="44" customFormat="1" ht="24.95" customHeight="1" thickBot="1" x14ac:dyDescent="0.3">
      <c r="A377" s="55"/>
      <c r="B377" s="55"/>
      <c r="C377" s="55"/>
      <c r="D377" s="55"/>
      <c r="E377" s="55"/>
      <c r="F377" s="45"/>
      <c r="G377" s="45"/>
      <c r="H377" s="45"/>
      <c r="I377" s="45"/>
      <c r="J377" s="45"/>
      <c r="K377" s="45"/>
      <c r="L377" s="45"/>
    </row>
    <row r="378" spans="1:12" s="58" customFormat="1" ht="30" customHeight="1" thickBot="1" x14ac:dyDescent="0.3">
      <c r="A378" s="263" t="s">
        <v>439</v>
      </c>
      <c r="B378" s="264"/>
      <c r="C378" s="264"/>
      <c r="D378" s="264"/>
      <c r="E378" s="264"/>
      <c r="F378" s="264"/>
      <c r="G378" s="264"/>
      <c r="H378" s="264"/>
      <c r="I378" s="264"/>
      <c r="J378" s="264"/>
      <c r="K378" s="264"/>
      <c r="L378" s="265"/>
    </row>
    <row r="379" spans="1:12" s="58" customFormat="1" ht="30" customHeight="1" x14ac:dyDescent="0.25">
      <c r="A379" s="94">
        <f>+A375+1</f>
        <v>204</v>
      </c>
      <c r="B379" s="140" t="s">
        <v>560</v>
      </c>
      <c r="C379" s="41" t="s">
        <v>557</v>
      </c>
      <c r="D379" s="146" t="s">
        <v>441</v>
      </c>
      <c r="E379" s="140" t="s">
        <v>302</v>
      </c>
      <c r="F379" s="142">
        <v>35000</v>
      </c>
      <c r="G379" s="96">
        <f>F379*2.87%</f>
        <v>1004.5</v>
      </c>
      <c r="H379" s="96">
        <f>+F379*3.04%</f>
        <v>1064</v>
      </c>
      <c r="I379" s="96"/>
      <c r="J379" s="98">
        <v>25</v>
      </c>
      <c r="K379" s="139">
        <f>SUM(G379:J379)</f>
        <v>2093.5</v>
      </c>
      <c r="L379" s="91">
        <f>+F379-K379</f>
        <v>32906.5</v>
      </c>
    </row>
    <row r="380" spans="1:12" s="44" customFormat="1" ht="30" customHeight="1" x14ac:dyDescent="0.25">
      <c r="A380" s="94">
        <f>+A379+1</f>
        <v>205</v>
      </c>
      <c r="B380" s="95" t="s">
        <v>440</v>
      </c>
      <c r="C380" s="192" t="s">
        <v>557</v>
      </c>
      <c r="D380" s="140" t="s">
        <v>441</v>
      </c>
      <c r="E380" s="95" t="s">
        <v>302</v>
      </c>
      <c r="F380" s="96">
        <v>31500</v>
      </c>
      <c r="G380" s="96">
        <f>F380*2.87%</f>
        <v>904.05</v>
      </c>
      <c r="H380" s="96">
        <f>+F380*3.04%</f>
        <v>957.6</v>
      </c>
      <c r="I380" s="96"/>
      <c r="J380" s="98">
        <v>525</v>
      </c>
      <c r="K380" s="90">
        <f t="shared" ref="K380" si="121">SUM(G380:J380)</f>
        <v>2386.65</v>
      </c>
      <c r="L380" s="98">
        <f>+F380-K380</f>
        <v>29113.35</v>
      </c>
    </row>
    <row r="381" spans="1:12" s="44" customFormat="1" ht="30" customHeight="1" x14ac:dyDescent="0.25">
      <c r="A381" s="94">
        <f>+A380+1</f>
        <v>206</v>
      </c>
      <c r="B381" s="140" t="s">
        <v>442</v>
      </c>
      <c r="C381" s="41" t="s">
        <v>557</v>
      </c>
      <c r="D381" s="140" t="s">
        <v>441</v>
      </c>
      <c r="E381" s="140" t="s">
        <v>302</v>
      </c>
      <c r="F381" s="142">
        <v>25000</v>
      </c>
      <c r="G381" s="96">
        <v>717.5</v>
      </c>
      <c r="H381" s="96">
        <v>760</v>
      </c>
      <c r="I381" s="96"/>
      <c r="J381" s="98">
        <v>25</v>
      </c>
      <c r="K381" s="90">
        <v>1502.5</v>
      </c>
      <c r="L381" s="98">
        <v>23497.5</v>
      </c>
    </row>
    <row r="382" spans="1:12" s="44" customFormat="1" ht="30" customHeight="1" x14ac:dyDescent="0.25">
      <c r="A382" s="94">
        <f>+A381+1</f>
        <v>207</v>
      </c>
      <c r="B382" s="140" t="s">
        <v>443</v>
      </c>
      <c r="C382" s="41" t="s">
        <v>557</v>
      </c>
      <c r="D382" s="140" t="s">
        <v>441</v>
      </c>
      <c r="E382" s="140" t="s">
        <v>302</v>
      </c>
      <c r="F382" s="142">
        <v>25000</v>
      </c>
      <c r="G382" s="96">
        <v>717.5</v>
      </c>
      <c r="H382" s="96">
        <v>760</v>
      </c>
      <c r="I382" s="96"/>
      <c r="J382" s="98">
        <v>25</v>
      </c>
      <c r="K382" s="90">
        <v>1502.5</v>
      </c>
      <c r="L382" s="98">
        <v>23497.5</v>
      </c>
    </row>
    <row r="383" spans="1:12" s="44" customFormat="1" ht="27.75" customHeight="1" x14ac:dyDescent="0.25">
      <c r="A383" s="250" t="s">
        <v>155</v>
      </c>
      <c r="B383" s="251"/>
      <c r="C383" s="251"/>
      <c r="D383" s="251"/>
      <c r="E383" s="252"/>
      <c r="F383" s="42">
        <f>SUM(F379:F382)</f>
        <v>116500</v>
      </c>
      <c r="G383" s="42">
        <f t="shared" ref="G383:L383" si="122">SUM(G379:G382)</f>
        <v>3343.55</v>
      </c>
      <c r="H383" s="42">
        <f t="shared" si="122"/>
        <v>3541.6</v>
      </c>
      <c r="I383" s="42">
        <f t="shared" si="122"/>
        <v>0</v>
      </c>
      <c r="J383" s="42">
        <f t="shared" si="122"/>
        <v>600</v>
      </c>
      <c r="K383" s="42">
        <f t="shared" si="122"/>
        <v>7485.15</v>
      </c>
      <c r="L383" s="42">
        <f t="shared" si="122"/>
        <v>109014.85</v>
      </c>
    </row>
    <row r="384" spans="1:12" s="44" customFormat="1" ht="27.75" customHeight="1" thickBot="1" x14ac:dyDescent="0.3">
      <c r="A384" s="55"/>
      <c r="B384" s="55"/>
      <c r="C384" s="55"/>
      <c r="D384" s="55"/>
      <c r="E384" s="55"/>
      <c r="F384" s="45"/>
      <c r="G384" s="45"/>
      <c r="H384" s="45"/>
      <c r="I384" s="45"/>
      <c r="J384" s="45"/>
      <c r="K384" s="45"/>
      <c r="L384" s="45"/>
    </row>
    <row r="385" spans="1:12" s="58" customFormat="1" ht="30" customHeight="1" thickBot="1" x14ac:dyDescent="0.3">
      <c r="A385" s="263" t="s">
        <v>275</v>
      </c>
      <c r="B385" s="264"/>
      <c r="C385" s="264"/>
      <c r="D385" s="264"/>
      <c r="E385" s="264"/>
      <c r="F385" s="264"/>
      <c r="G385" s="264"/>
      <c r="H385" s="264"/>
      <c r="I385" s="264"/>
      <c r="J385" s="264"/>
      <c r="K385" s="264"/>
      <c r="L385" s="265"/>
    </row>
    <row r="386" spans="1:12" s="44" customFormat="1" ht="30" customHeight="1" x14ac:dyDescent="0.25">
      <c r="A386" s="94">
        <f>+A382+1</f>
        <v>208</v>
      </c>
      <c r="B386" s="95" t="s">
        <v>274</v>
      </c>
      <c r="C386" s="94" t="s">
        <v>557</v>
      </c>
      <c r="D386" s="95" t="s">
        <v>276</v>
      </c>
      <c r="E386" s="95" t="s">
        <v>302</v>
      </c>
      <c r="F386" s="96">
        <v>20000</v>
      </c>
      <c r="G386" s="96">
        <f>F386*2.87%</f>
        <v>574</v>
      </c>
      <c r="H386" s="96">
        <f>+F386*3.04%</f>
        <v>608</v>
      </c>
      <c r="I386" s="96"/>
      <c r="J386" s="98">
        <v>25</v>
      </c>
      <c r="K386" s="90">
        <f t="shared" ref="K386" si="123">SUM(G386:J386)</f>
        <v>1207</v>
      </c>
      <c r="L386" s="98">
        <f>+F386-K386</f>
        <v>18793</v>
      </c>
    </row>
    <row r="387" spans="1:12" s="44" customFormat="1" ht="30" customHeight="1" x14ac:dyDescent="0.25">
      <c r="A387" s="237">
        <f>+A386+1</f>
        <v>209</v>
      </c>
      <c r="B387" s="146" t="s">
        <v>646</v>
      </c>
      <c r="C387" s="41" t="s">
        <v>557</v>
      </c>
      <c r="D387" s="140" t="s">
        <v>276</v>
      </c>
      <c r="E387" s="140" t="s">
        <v>302</v>
      </c>
      <c r="F387" s="142">
        <v>20000</v>
      </c>
      <c r="G387" s="96">
        <f>F387*2.87%</f>
        <v>574</v>
      </c>
      <c r="H387" s="96">
        <f>+F387*3.04%</f>
        <v>608</v>
      </c>
      <c r="I387" s="96"/>
      <c r="J387" s="98">
        <v>25</v>
      </c>
      <c r="K387" s="90">
        <f t="shared" ref="K387" si="124">SUM(G387:J387)</f>
        <v>1207</v>
      </c>
      <c r="L387" s="98">
        <f>+F387-K387</f>
        <v>18793</v>
      </c>
    </row>
    <row r="388" spans="1:12" s="44" customFormat="1" ht="27.75" customHeight="1" x14ac:dyDescent="0.25">
      <c r="A388" s="250" t="s">
        <v>155</v>
      </c>
      <c r="B388" s="251"/>
      <c r="C388" s="251"/>
      <c r="D388" s="251"/>
      <c r="E388" s="252"/>
      <c r="F388" s="42">
        <f>SUM(F386:F387)</f>
        <v>40000</v>
      </c>
      <c r="G388" s="42">
        <f t="shared" ref="G388:L388" si="125">SUM(G386:G387)</f>
        <v>1148</v>
      </c>
      <c r="H388" s="42">
        <f t="shared" si="125"/>
        <v>1216</v>
      </c>
      <c r="I388" s="42">
        <f t="shared" si="125"/>
        <v>0</v>
      </c>
      <c r="J388" s="42">
        <f t="shared" si="125"/>
        <v>50</v>
      </c>
      <c r="K388" s="42">
        <f t="shared" si="125"/>
        <v>2414</v>
      </c>
      <c r="L388" s="42">
        <f t="shared" si="125"/>
        <v>37586</v>
      </c>
    </row>
    <row r="389" spans="1:12" s="44" customFormat="1" ht="12.75" customHeight="1" thickBot="1" x14ac:dyDescent="0.3">
      <c r="A389" s="55"/>
      <c r="B389" s="55"/>
      <c r="C389" s="55"/>
      <c r="D389" s="55"/>
      <c r="E389" s="55"/>
      <c r="F389" s="45"/>
      <c r="G389" s="45"/>
      <c r="H389" s="45"/>
      <c r="I389" s="45"/>
      <c r="J389" s="45"/>
      <c r="K389" s="45"/>
      <c r="L389" s="45"/>
    </row>
    <row r="390" spans="1:12" s="93" customFormat="1" ht="30" customHeight="1" thickBot="1" x14ac:dyDescent="0.3">
      <c r="A390" s="244" t="s">
        <v>225</v>
      </c>
      <c r="B390" s="245"/>
      <c r="C390" s="245"/>
      <c r="D390" s="245"/>
      <c r="E390" s="245"/>
      <c r="F390" s="245"/>
      <c r="G390" s="245"/>
      <c r="H390" s="245"/>
      <c r="I390" s="245"/>
      <c r="J390" s="245"/>
      <c r="K390" s="245"/>
      <c r="L390" s="246"/>
    </row>
    <row r="391" spans="1:12" s="93" customFormat="1" ht="30" customHeight="1" x14ac:dyDescent="0.25">
      <c r="A391" s="88">
        <f>+A387+1</f>
        <v>210</v>
      </c>
      <c r="B391" s="89" t="s">
        <v>53</v>
      </c>
      <c r="C391" s="88" t="s">
        <v>558</v>
      </c>
      <c r="D391" s="89" t="s">
        <v>306</v>
      </c>
      <c r="E391" s="89" t="s">
        <v>150</v>
      </c>
      <c r="F391" s="90">
        <v>100000</v>
      </c>
      <c r="G391" s="90">
        <f t="shared" ref="G391:G413" si="126">F391*2.87%</f>
        <v>2870</v>
      </c>
      <c r="H391" s="90">
        <f>+F391*3.04%</f>
        <v>3040</v>
      </c>
      <c r="I391" s="90">
        <v>12105.37</v>
      </c>
      <c r="J391" s="98">
        <v>125</v>
      </c>
      <c r="K391" s="90">
        <f>SUM(G391:J391)</f>
        <v>18140.370000000003</v>
      </c>
      <c r="L391" s="98">
        <f>+F391-K391</f>
        <v>81859.63</v>
      </c>
    </row>
    <row r="392" spans="1:12" s="93" customFormat="1" ht="30" customHeight="1" x14ac:dyDescent="0.25">
      <c r="A392" s="88">
        <f>+A391+1</f>
        <v>211</v>
      </c>
      <c r="B392" s="89" t="s">
        <v>444</v>
      </c>
      <c r="C392" s="88" t="s">
        <v>558</v>
      </c>
      <c r="D392" s="97" t="s">
        <v>136</v>
      </c>
      <c r="E392" s="95" t="s">
        <v>151</v>
      </c>
      <c r="F392" s="90">
        <v>77000</v>
      </c>
      <c r="G392" s="90">
        <f t="shared" si="126"/>
        <v>2209.9</v>
      </c>
      <c r="H392" s="90">
        <f t="shared" ref="H392:H412" si="127">+F392*3.04%</f>
        <v>2340.8000000000002</v>
      </c>
      <c r="I392" s="90">
        <v>6695.19</v>
      </c>
      <c r="J392" s="98">
        <v>25</v>
      </c>
      <c r="K392" s="90">
        <f>SUM(G392:J392)</f>
        <v>11270.89</v>
      </c>
      <c r="L392" s="98">
        <f t="shared" ref="L392:L413" si="128">+F392-K392</f>
        <v>65729.11</v>
      </c>
    </row>
    <row r="393" spans="1:12" s="93" customFormat="1" ht="30" customHeight="1" x14ac:dyDescent="0.25">
      <c r="A393" s="88">
        <f t="shared" ref="A393:A413" si="129">+A392+1</f>
        <v>212</v>
      </c>
      <c r="B393" s="95" t="s">
        <v>56</v>
      </c>
      <c r="C393" s="94" t="s">
        <v>558</v>
      </c>
      <c r="D393" s="103" t="s">
        <v>305</v>
      </c>
      <c r="E393" s="95" t="s">
        <v>151</v>
      </c>
      <c r="F393" s="96">
        <v>50000</v>
      </c>
      <c r="G393" s="96">
        <f t="shared" si="126"/>
        <v>1435</v>
      </c>
      <c r="H393" s="96">
        <f t="shared" si="127"/>
        <v>1520</v>
      </c>
      <c r="I393" s="96">
        <v>1854</v>
      </c>
      <c r="J393" s="98">
        <v>3847.61</v>
      </c>
      <c r="K393" s="90">
        <f t="shared" ref="K393:K400" si="130">SUM(G393:J393)</f>
        <v>8656.61</v>
      </c>
      <c r="L393" s="98">
        <f t="shared" si="128"/>
        <v>41343.39</v>
      </c>
    </row>
    <row r="394" spans="1:12" s="93" customFormat="1" ht="30" customHeight="1" x14ac:dyDescent="0.25">
      <c r="A394" s="88">
        <f t="shared" si="129"/>
        <v>213</v>
      </c>
      <c r="B394" s="95" t="s">
        <v>445</v>
      </c>
      <c r="C394" s="94" t="s">
        <v>558</v>
      </c>
      <c r="D394" s="140" t="s">
        <v>447</v>
      </c>
      <c r="E394" s="95" t="s">
        <v>150</v>
      </c>
      <c r="F394" s="96">
        <v>45000</v>
      </c>
      <c r="G394" s="96">
        <f t="shared" si="126"/>
        <v>1291.5</v>
      </c>
      <c r="H394" s="96">
        <f t="shared" ref="H394:H399" si="131">+F394*3.04%</f>
        <v>1368</v>
      </c>
      <c r="I394" s="96">
        <v>1148.33</v>
      </c>
      <c r="J394" s="91">
        <v>25</v>
      </c>
      <c r="K394" s="90">
        <f>SUM(G394:J394)</f>
        <v>3832.83</v>
      </c>
      <c r="L394" s="91">
        <f t="shared" si="128"/>
        <v>41167.17</v>
      </c>
    </row>
    <row r="395" spans="1:12" s="58" customFormat="1" ht="30" customHeight="1" x14ac:dyDescent="0.25">
      <c r="A395" s="88">
        <f t="shared" si="129"/>
        <v>214</v>
      </c>
      <c r="B395" s="140" t="s">
        <v>446</v>
      </c>
      <c r="C395" s="41" t="s">
        <v>557</v>
      </c>
      <c r="D395" s="140" t="s">
        <v>447</v>
      </c>
      <c r="E395" s="140" t="s">
        <v>151</v>
      </c>
      <c r="F395" s="142">
        <v>45000</v>
      </c>
      <c r="G395" s="96">
        <f t="shared" si="126"/>
        <v>1291.5</v>
      </c>
      <c r="H395" s="96">
        <f t="shared" si="131"/>
        <v>1368</v>
      </c>
      <c r="I395" s="96">
        <v>1148.33</v>
      </c>
      <c r="J395" s="98">
        <v>4394.95</v>
      </c>
      <c r="K395" s="90">
        <f>SUM(G395:J395)</f>
        <v>8202.7799999999988</v>
      </c>
      <c r="L395" s="98">
        <f>+F395-K395</f>
        <v>36797.22</v>
      </c>
    </row>
    <row r="396" spans="1:12" s="58" customFormat="1" ht="30" customHeight="1" x14ac:dyDescent="0.25">
      <c r="A396" s="88">
        <f t="shared" si="129"/>
        <v>215</v>
      </c>
      <c r="B396" s="140" t="s">
        <v>448</v>
      </c>
      <c r="C396" s="41" t="s">
        <v>557</v>
      </c>
      <c r="D396" s="140" t="s">
        <v>447</v>
      </c>
      <c r="E396" s="140" t="s">
        <v>151</v>
      </c>
      <c r="F396" s="142">
        <v>45000</v>
      </c>
      <c r="G396" s="96">
        <f t="shared" si="126"/>
        <v>1291.5</v>
      </c>
      <c r="H396" s="96">
        <f t="shared" si="131"/>
        <v>1368</v>
      </c>
      <c r="I396" s="96">
        <v>945.81</v>
      </c>
      <c r="J396" s="98">
        <v>1475.12</v>
      </c>
      <c r="K396" s="90">
        <f>SUM(G396:J396)</f>
        <v>5080.43</v>
      </c>
      <c r="L396" s="98">
        <f>+F396-K396</f>
        <v>39919.57</v>
      </c>
    </row>
    <row r="397" spans="1:12" s="44" customFormat="1" ht="30" customHeight="1" x14ac:dyDescent="0.25">
      <c r="A397" s="88">
        <f t="shared" si="129"/>
        <v>216</v>
      </c>
      <c r="B397" s="140" t="s">
        <v>12</v>
      </c>
      <c r="C397" s="41" t="s">
        <v>558</v>
      </c>
      <c r="D397" s="140" t="s">
        <v>449</v>
      </c>
      <c r="E397" s="140" t="s">
        <v>151</v>
      </c>
      <c r="F397" s="142">
        <v>45000</v>
      </c>
      <c r="G397" s="96">
        <f t="shared" si="126"/>
        <v>1291.5</v>
      </c>
      <c r="H397" s="96">
        <f t="shared" si="131"/>
        <v>1368</v>
      </c>
      <c r="I397" s="96">
        <v>945.81</v>
      </c>
      <c r="J397" s="91">
        <v>1555.12</v>
      </c>
      <c r="K397" s="90">
        <f>SUM(G397:J397)</f>
        <v>5160.43</v>
      </c>
      <c r="L397" s="91">
        <f>+F397-K397</f>
        <v>39839.57</v>
      </c>
    </row>
    <row r="398" spans="1:12" s="58" customFormat="1" ht="30" customHeight="1" x14ac:dyDescent="0.25">
      <c r="A398" s="88">
        <f t="shared" si="129"/>
        <v>217</v>
      </c>
      <c r="B398" s="140" t="s">
        <v>55</v>
      </c>
      <c r="C398" s="41" t="s">
        <v>558</v>
      </c>
      <c r="D398" s="140" t="s">
        <v>449</v>
      </c>
      <c r="E398" s="140" t="s">
        <v>151</v>
      </c>
      <c r="F398" s="142">
        <v>45000</v>
      </c>
      <c r="G398" s="96">
        <f>F398*2.87%</f>
        <v>1291.5</v>
      </c>
      <c r="H398" s="96">
        <f t="shared" si="131"/>
        <v>1368</v>
      </c>
      <c r="I398" s="96">
        <v>1148.33</v>
      </c>
      <c r="J398" s="91">
        <v>125</v>
      </c>
      <c r="K398" s="90">
        <f t="shared" ref="K398" si="132">SUM(G398:J398)</f>
        <v>3932.83</v>
      </c>
      <c r="L398" s="91">
        <f>+F398-K398</f>
        <v>41067.17</v>
      </c>
    </row>
    <row r="399" spans="1:12" s="93" customFormat="1" ht="30" customHeight="1" x14ac:dyDescent="0.25">
      <c r="A399" s="88">
        <f t="shared" si="129"/>
        <v>218</v>
      </c>
      <c r="B399" s="140" t="s">
        <v>450</v>
      </c>
      <c r="C399" s="41" t="s">
        <v>557</v>
      </c>
      <c r="D399" s="140" t="s">
        <v>447</v>
      </c>
      <c r="E399" s="140" t="s">
        <v>151</v>
      </c>
      <c r="F399" s="142">
        <v>40000</v>
      </c>
      <c r="G399" s="96">
        <f t="shared" si="126"/>
        <v>1148</v>
      </c>
      <c r="H399" s="96">
        <f t="shared" si="131"/>
        <v>1216</v>
      </c>
      <c r="I399" s="96">
        <v>442.65</v>
      </c>
      <c r="J399" s="98">
        <v>4581.92</v>
      </c>
      <c r="K399" s="90">
        <f>SUM(G399:J399)</f>
        <v>7388.57</v>
      </c>
      <c r="L399" s="98">
        <f>+F399-K399</f>
        <v>32611.43</v>
      </c>
    </row>
    <row r="400" spans="1:12" s="93" customFormat="1" ht="30" customHeight="1" x14ac:dyDescent="0.25">
      <c r="A400" s="88">
        <f t="shared" si="129"/>
        <v>219</v>
      </c>
      <c r="B400" s="140" t="s">
        <v>451</v>
      </c>
      <c r="C400" s="41" t="s">
        <v>557</v>
      </c>
      <c r="D400" s="141" t="s">
        <v>32</v>
      </c>
      <c r="E400" s="140" t="s">
        <v>151</v>
      </c>
      <c r="F400" s="142">
        <v>35750</v>
      </c>
      <c r="G400" s="96">
        <f t="shared" si="126"/>
        <v>1026.0250000000001</v>
      </c>
      <c r="H400" s="96">
        <f t="shared" si="127"/>
        <v>1086.8</v>
      </c>
      <c r="I400" s="96"/>
      <c r="J400" s="144">
        <v>2120.4299999999998</v>
      </c>
      <c r="K400" s="90">
        <f t="shared" si="130"/>
        <v>4233.2549999999992</v>
      </c>
      <c r="L400" s="98">
        <f t="shared" si="128"/>
        <v>31516.745000000003</v>
      </c>
    </row>
    <row r="401" spans="1:12" s="93" customFormat="1" ht="30" customHeight="1" x14ac:dyDescent="0.25">
      <c r="A401" s="88">
        <f t="shared" si="129"/>
        <v>220</v>
      </c>
      <c r="B401" s="145" t="s">
        <v>184</v>
      </c>
      <c r="C401" s="157" t="s">
        <v>557</v>
      </c>
      <c r="D401" s="158" t="s">
        <v>182</v>
      </c>
      <c r="E401" s="140" t="s">
        <v>302</v>
      </c>
      <c r="F401" s="139">
        <v>35000</v>
      </c>
      <c r="G401" s="96">
        <f t="shared" si="126"/>
        <v>1004.5</v>
      </c>
      <c r="H401" s="90">
        <v>1064</v>
      </c>
      <c r="I401" s="90"/>
      <c r="J401" s="91">
        <v>25</v>
      </c>
      <c r="K401" s="90">
        <v>2093.5</v>
      </c>
      <c r="L401" s="98">
        <v>32906.5</v>
      </c>
    </row>
    <row r="402" spans="1:12" s="93" customFormat="1" ht="30" customHeight="1" x14ac:dyDescent="0.25">
      <c r="A402" s="88">
        <f t="shared" si="129"/>
        <v>221</v>
      </c>
      <c r="B402" s="140" t="s">
        <v>58</v>
      </c>
      <c r="C402" s="41" t="s">
        <v>558</v>
      </c>
      <c r="D402" s="140" t="s">
        <v>452</v>
      </c>
      <c r="E402" s="140" t="s">
        <v>151</v>
      </c>
      <c r="F402" s="160">
        <v>35000</v>
      </c>
      <c r="G402" s="96">
        <f t="shared" si="126"/>
        <v>1004.5</v>
      </c>
      <c r="H402" s="96">
        <f>+F402*3.04%</f>
        <v>1064</v>
      </c>
      <c r="I402" s="96"/>
      <c r="J402" s="91">
        <v>1495.12</v>
      </c>
      <c r="K402" s="90">
        <f>SUM(G402:J402)</f>
        <v>3563.62</v>
      </c>
      <c r="L402" s="91">
        <f>+F402-K402</f>
        <v>31436.38</v>
      </c>
    </row>
    <row r="403" spans="1:12" s="93" customFormat="1" ht="30" customHeight="1" x14ac:dyDescent="0.25">
      <c r="A403" s="88">
        <f t="shared" si="129"/>
        <v>222</v>
      </c>
      <c r="B403" s="89" t="s">
        <v>453</v>
      </c>
      <c r="C403" s="88" t="s">
        <v>558</v>
      </c>
      <c r="D403" s="89" t="s">
        <v>447</v>
      </c>
      <c r="E403" s="89" t="s">
        <v>151</v>
      </c>
      <c r="F403" s="90">
        <v>32500</v>
      </c>
      <c r="G403" s="96">
        <f t="shared" si="126"/>
        <v>932.75</v>
      </c>
      <c r="H403" s="96">
        <f t="shared" si="127"/>
        <v>988</v>
      </c>
      <c r="I403" s="96"/>
      <c r="J403" s="91">
        <v>6395.36</v>
      </c>
      <c r="K403" s="90">
        <f>SUM(G403:J403)</f>
        <v>8316.11</v>
      </c>
      <c r="L403" s="98">
        <f t="shared" si="128"/>
        <v>24183.89</v>
      </c>
    </row>
    <row r="404" spans="1:12" s="93" customFormat="1" ht="30" customHeight="1" x14ac:dyDescent="0.25">
      <c r="A404" s="88">
        <f t="shared" si="129"/>
        <v>223</v>
      </c>
      <c r="B404" s="95" t="s">
        <v>454</v>
      </c>
      <c r="C404" s="94" t="s">
        <v>558</v>
      </c>
      <c r="D404" s="95" t="s">
        <v>447</v>
      </c>
      <c r="E404" s="95" t="s">
        <v>151</v>
      </c>
      <c r="F404" s="96">
        <v>31500</v>
      </c>
      <c r="G404" s="96">
        <f t="shared" si="126"/>
        <v>904.05</v>
      </c>
      <c r="H404" s="96">
        <f t="shared" si="127"/>
        <v>957.6</v>
      </c>
      <c r="I404" s="96"/>
      <c r="J404" s="98">
        <v>1515.12</v>
      </c>
      <c r="K404" s="90">
        <f t="shared" ref="K404" si="133">SUM(G404:J404)</f>
        <v>3376.77</v>
      </c>
      <c r="L404" s="98">
        <f t="shared" si="128"/>
        <v>28123.23</v>
      </c>
    </row>
    <row r="405" spans="1:12" s="93" customFormat="1" ht="30" customHeight="1" x14ac:dyDescent="0.25">
      <c r="A405" s="88">
        <f t="shared" si="129"/>
        <v>224</v>
      </c>
      <c r="B405" s="95" t="s">
        <v>455</v>
      </c>
      <c r="C405" s="94" t="s">
        <v>558</v>
      </c>
      <c r="D405" s="95" t="s">
        <v>447</v>
      </c>
      <c r="E405" s="95" t="s">
        <v>151</v>
      </c>
      <c r="F405" s="96">
        <v>31500</v>
      </c>
      <c r="G405" s="96">
        <f t="shared" si="126"/>
        <v>904.05</v>
      </c>
      <c r="H405" s="96">
        <f t="shared" si="127"/>
        <v>957.6</v>
      </c>
      <c r="I405" s="96"/>
      <c r="J405" s="98">
        <v>125</v>
      </c>
      <c r="K405" s="90">
        <f t="shared" ref="K405:K413" si="134">SUM(G405:J405)</f>
        <v>1986.65</v>
      </c>
      <c r="L405" s="98">
        <f t="shared" si="128"/>
        <v>29513.35</v>
      </c>
    </row>
    <row r="406" spans="1:12" s="93" customFormat="1" ht="30" customHeight="1" x14ac:dyDescent="0.25">
      <c r="A406" s="88">
        <f t="shared" si="129"/>
        <v>225</v>
      </c>
      <c r="B406" s="95" t="s">
        <v>456</v>
      </c>
      <c r="C406" s="94" t="s">
        <v>558</v>
      </c>
      <c r="D406" s="95" t="s">
        <v>36</v>
      </c>
      <c r="E406" s="95" t="s">
        <v>151</v>
      </c>
      <c r="F406" s="96">
        <v>31500</v>
      </c>
      <c r="G406" s="96">
        <f t="shared" si="126"/>
        <v>904.05</v>
      </c>
      <c r="H406" s="96">
        <f t="shared" si="127"/>
        <v>957.6</v>
      </c>
      <c r="I406" s="96"/>
      <c r="J406" s="98">
        <v>1495.12</v>
      </c>
      <c r="K406" s="90">
        <f t="shared" si="134"/>
        <v>3356.77</v>
      </c>
      <c r="L406" s="98">
        <f t="shared" si="128"/>
        <v>28143.23</v>
      </c>
    </row>
    <row r="407" spans="1:12" s="93" customFormat="1" ht="30" customHeight="1" x14ac:dyDescent="0.25">
      <c r="A407" s="88">
        <f t="shared" si="129"/>
        <v>226</v>
      </c>
      <c r="B407" s="140" t="s">
        <v>457</v>
      </c>
      <c r="C407" s="41" t="s">
        <v>558</v>
      </c>
      <c r="D407" s="140" t="s">
        <v>452</v>
      </c>
      <c r="E407" s="140" t="s">
        <v>151</v>
      </c>
      <c r="F407" s="142">
        <v>31500</v>
      </c>
      <c r="G407" s="96">
        <f t="shared" si="126"/>
        <v>904.05</v>
      </c>
      <c r="H407" s="96">
        <f>+F407*3.04%</f>
        <v>957.6</v>
      </c>
      <c r="I407" s="96"/>
      <c r="J407" s="98">
        <v>145</v>
      </c>
      <c r="K407" s="90">
        <f t="shared" ref="K407:K408" si="135">SUM(G407:J407)</f>
        <v>2006.65</v>
      </c>
      <c r="L407" s="98">
        <f>+F407-K407</f>
        <v>29493.35</v>
      </c>
    </row>
    <row r="408" spans="1:12" s="58" customFormat="1" ht="30" customHeight="1" x14ac:dyDescent="0.25">
      <c r="A408" s="88">
        <f t="shared" si="129"/>
        <v>227</v>
      </c>
      <c r="B408" s="140" t="s">
        <v>54</v>
      </c>
      <c r="C408" s="41" t="s">
        <v>558</v>
      </c>
      <c r="D408" s="140" t="s">
        <v>447</v>
      </c>
      <c r="E408" s="140" t="s">
        <v>151</v>
      </c>
      <c r="F408" s="142">
        <v>31500</v>
      </c>
      <c r="G408" s="96">
        <f t="shared" si="126"/>
        <v>904.05</v>
      </c>
      <c r="H408" s="96">
        <f>+F408*3.04%</f>
        <v>957.6</v>
      </c>
      <c r="I408" s="96"/>
      <c r="J408" s="98">
        <v>145</v>
      </c>
      <c r="K408" s="90">
        <f t="shared" si="135"/>
        <v>2006.65</v>
      </c>
      <c r="L408" s="98">
        <f>+F408-K408</f>
        <v>29493.35</v>
      </c>
    </row>
    <row r="409" spans="1:12" s="37" customFormat="1" ht="25.5" customHeight="1" x14ac:dyDescent="0.25">
      <c r="A409" s="88">
        <f t="shared" si="129"/>
        <v>228</v>
      </c>
      <c r="B409" s="140" t="s">
        <v>33</v>
      </c>
      <c r="C409" s="41" t="s">
        <v>558</v>
      </c>
      <c r="D409" s="140" t="s">
        <v>447</v>
      </c>
      <c r="E409" s="140" t="s">
        <v>150</v>
      </c>
      <c r="F409" s="142">
        <v>29400</v>
      </c>
      <c r="G409" s="96">
        <f t="shared" si="126"/>
        <v>843.78</v>
      </c>
      <c r="H409" s="96">
        <f t="shared" ref="H409" si="136">+F409*3.04%</f>
        <v>893.76</v>
      </c>
      <c r="I409" s="96">
        <v>0</v>
      </c>
      <c r="J409" s="98">
        <v>7591.41</v>
      </c>
      <c r="K409" s="90">
        <f>SUM(G409:J409)</f>
        <v>9328.9500000000007</v>
      </c>
      <c r="L409" s="91">
        <f>+F409-K409</f>
        <v>20071.05</v>
      </c>
    </row>
    <row r="410" spans="1:12" s="93" customFormat="1" ht="30" customHeight="1" x14ac:dyDescent="0.25">
      <c r="A410" s="88">
        <f t="shared" si="129"/>
        <v>229</v>
      </c>
      <c r="B410" s="95" t="s">
        <v>458</v>
      </c>
      <c r="C410" s="94" t="s">
        <v>557</v>
      </c>
      <c r="D410" s="95" t="s">
        <v>126</v>
      </c>
      <c r="E410" s="95" t="s">
        <v>302</v>
      </c>
      <c r="F410" s="96">
        <v>23908.5</v>
      </c>
      <c r="G410" s="96">
        <f t="shared" si="126"/>
        <v>686.17394999999999</v>
      </c>
      <c r="H410" s="96">
        <f t="shared" si="127"/>
        <v>726.8184</v>
      </c>
      <c r="I410" s="96"/>
      <c r="J410" s="98">
        <v>125</v>
      </c>
      <c r="K410" s="90">
        <f t="shared" si="134"/>
        <v>1537.99235</v>
      </c>
      <c r="L410" s="98">
        <f t="shared" si="128"/>
        <v>22370.50765</v>
      </c>
    </row>
    <row r="411" spans="1:12" s="93" customFormat="1" ht="30" customHeight="1" x14ac:dyDescent="0.25">
      <c r="A411" s="88">
        <f t="shared" si="129"/>
        <v>230</v>
      </c>
      <c r="B411" s="95" t="s">
        <v>57</v>
      </c>
      <c r="C411" s="94" t="s">
        <v>557</v>
      </c>
      <c r="D411" s="95" t="s">
        <v>126</v>
      </c>
      <c r="E411" s="95" t="s">
        <v>151</v>
      </c>
      <c r="F411" s="96">
        <v>23835</v>
      </c>
      <c r="G411" s="96">
        <f t="shared" si="126"/>
        <v>684.06449999999995</v>
      </c>
      <c r="H411" s="96">
        <f t="shared" si="127"/>
        <v>724.58399999999995</v>
      </c>
      <c r="I411" s="96"/>
      <c r="J411" s="98">
        <v>25</v>
      </c>
      <c r="K411" s="90">
        <f t="shared" si="134"/>
        <v>1433.6484999999998</v>
      </c>
      <c r="L411" s="98">
        <f t="shared" si="128"/>
        <v>22401.351500000001</v>
      </c>
    </row>
    <row r="412" spans="1:12" s="93" customFormat="1" ht="30" customHeight="1" x14ac:dyDescent="0.25">
      <c r="A412" s="88">
        <f t="shared" si="129"/>
        <v>231</v>
      </c>
      <c r="B412" s="95" t="s">
        <v>459</v>
      </c>
      <c r="C412" s="94" t="s">
        <v>557</v>
      </c>
      <c r="D412" s="95" t="s">
        <v>126</v>
      </c>
      <c r="E412" s="95" t="s">
        <v>151</v>
      </c>
      <c r="F412" s="96">
        <v>23835</v>
      </c>
      <c r="G412" s="96">
        <f t="shared" si="126"/>
        <v>684.06449999999995</v>
      </c>
      <c r="H412" s="96">
        <f t="shared" si="127"/>
        <v>724.58399999999995</v>
      </c>
      <c r="I412" s="113"/>
      <c r="J412" s="98">
        <v>165</v>
      </c>
      <c r="K412" s="90">
        <f t="shared" si="134"/>
        <v>1573.6484999999998</v>
      </c>
      <c r="L412" s="98">
        <f t="shared" si="128"/>
        <v>22261.351500000001</v>
      </c>
    </row>
    <row r="413" spans="1:12" s="37" customFormat="1" ht="30" customHeight="1" x14ac:dyDescent="0.25">
      <c r="A413" s="88">
        <f t="shared" si="129"/>
        <v>232</v>
      </c>
      <c r="B413" s="146" t="s">
        <v>256</v>
      </c>
      <c r="C413" s="191" t="s">
        <v>557</v>
      </c>
      <c r="D413" s="146" t="s">
        <v>257</v>
      </c>
      <c r="E413" s="140" t="s">
        <v>302</v>
      </c>
      <c r="F413" s="142">
        <v>20750</v>
      </c>
      <c r="G413" s="96">
        <f t="shared" si="126"/>
        <v>595.52499999999998</v>
      </c>
      <c r="H413" s="96">
        <f t="shared" ref="H413" si="137">+F413*3.04%</f>
        <v>630.79999999999995</v>
      </c>
      <c r="I413" s="113"/>
      <c r="J413" s="98">
        <v>25</v>
      </c>
      <c r="K413" s="90">
        <f t="shared" si="134"/>
        <v>1251.3249999999998</v>
      </c>
      <c r="L413" s="98">
        <f t="shared" si="128"/>
        <v>19498.674999999999</v>
      </c>
    </row>
    <row r="414" spans="1:12" s="37" customFormat="1" ht="28.5" customHeight="1" x14ac:dyDescent="0.25">
      <c r="A414" s="250" t="s">
        <v>155</v>
      </c>
      <c r="B414" s="251"/>
      <c r="C414" s="251"/>
      <c r="D414" s="251"/>
      <c r="E414" s="252"/>
      <c r="F414" s="42">
        <f>SUM(F391:F413)</f>
        <v>909478.5</v>
      </c>
      <c r="G414" s="42">
        <f t="shared" ref="G414:L414" si="138">SUM(G391:G413)</f>
        <v>26102.032949999997</v>
      </c>
      <c r="H414" s="42">
        <f t="shared" si="138"/>
        <v>27648.146399999987</v>
      </c>
      <c r="I414" s="42">
        <f t="shared" si="138"/>
        <v>26433.820000000007</v>
      </c>
      <c r="J414" s="42">
        <f t="shared" si="138"/>
        <v>37547.279999999999</v>
      </c>
      <c r="K414" s="42">
        <f t="shared" si="138"/>
        <v>117731.27934999998</v>
      </c>
      <c r="L414" s="42">
        <f t="shared" si="138"/>
        <v>791747.22065000003</v>
      </c>
    </row>
    <row r="415" spans="1:12" s="37" customFormat="1" ht="10.5" customHeight="1" thickBot="1" x14ac:dyDescent="0.3">
      <c r="A415" s="46"/>
      <c r="B415" s="53"/>
      <c r="C415" s="190"/>
      <c r="D415" s="53"/>
      <c r="E415" s="53"/>
      <c r="F415" s="54"/>
      <c r="G415" s="44"/>
      <c r="H415" s="44"/>
      <c r="I415" s="44"/>
      <c r="J415" s="44"/>
      <c r="K415" s="44"/>
      <c r="L415" s="44"/>
    </row>
    <row r="416" spans="1:12" ht="36" customHeight="1" thickBot="1" x14ac:dyDescent="0.3">
      <c r="A416" s="59"/>
      <c r="B416" s="60" t="s">
        <v>529</v>
      </c>
      <c r="C416" s="193"/>
      <c r="D416" s="61"/>
      <c r="E416" s="62"/>
      <c r="F416" s="63">
        <f t="shared" ref="F416:L416" si="139">+F17+F22+F26+F32+F38+F44+F49+F56+F61+F70+F74+F79+F86+F93+F98+F102+F106+F114+F118+F125+F132+F140+F145+F154+F159+F164+F171+F177+F181+F186+F194+F205+F213+F217+F221+F229+F234+F239+F253+F260+F265+F270+F277+F284+F302+F330+F359+F368+F383+F414+F388+F376+F372+F338+F249+F243+F209+F297+F292+F225+F363</f>
        <v>14745008.5</v>
      </c>
      <c r="G416" s="63">
        <f t="shared" si="139"/>
        <v>423181.74394999992</v>
      </c>
      <c r="H416" s="63">
        <f t="shared" si="139"/>
        <v>443889.6583999999</v>
      </c>
      <c r="I416" s="63">
        <f t="shared" si="139"/>
        <v>1281402.2099999993</v>
      </c>
      <c r="J416" s="63">
        <f t="shared" si="139"/>
        <v>488853.08</v>
      </c>
      <c r="K416" s="63">
        <f t="shared" si="139"/>
        <v>2637326.6923499997</v>
      </c>
      <c r="L416" s="63">
        <f t="shared" si="139"/>
        <v>12107681.807650002</v>
      </c>
    </row>
    <row r="417" spans="1:15" ht="15" x14ac:dyDescent="0.25">
      <c r="A417" s="33"/>
      <c r="B417" s="32"/>
      <c r="C417" s="33"/>
      <c r="D417" s="32"/>
      <c r="E417" s="32"/>
      <c r="F417" s="20"/>
      <c r="G417" s="21"/>
      <c r="H417" s="21"/>
      <c r="I417" s="21"/>
      <c r="J417" s="21"/>
      <c r="K417" s="21"/>
      <c r="L417" s="21"/>
    </row>
    <row r="418" spans="1:15" ht="15.75" x14ac:dyDescent="0.25">
      <c r="B418" s="23"/>
      <c r="C418" s="194"/>
      <c r="D418" s="24"/>
      <c r="E418" s="23"/>
      <c r="F418" s="1"/>
      <c r="L418" s="7"/>
    </row>
    <row r="419" spans="1:15" ht="15.75" x14ac:dyDescent="0.25">
      <c r="B419" s="25" t="s">
        <v>258</v>
      </c>
      <c r="C419" s="195"/>
      <c r="D419" s="24"/>
      <c r="E419" s="25" t="s">
        <v>387</v>
      </c>
      <c r="F419" s="1"/>
      <c r="L419" s="238"/>
    </row>
    <row r="420" spans="1:15" ht="15.75" x14ac:dyDescent="0.25">
      <c r="B420" s="25" t="s">
        <v>460</v>
      </c>
      <c r="C420" s="195"/>
      <c r="D420" s="24"/>
      <c r="E420" s="25" t="s">
        <v>638</v>
      </c>
      <c r="F420" s="1"/>
    </row>
    <row r="421" spans="1:15" x14ac:dyDescent="0.2">
      <c r="L421" s="7"/>
    </row>
    <row r="427" spans="1:15" x14ac:dyDescent="0.2">
      <c r="O427" s="7"/>
    </row>
    <row r="16904" spans="2:12" s="4" customFormat="1" x14ac:dyDescent="0.2">
      <c r="B16904" s="27"/>
      <c r="D16904" s="27"/>
      <c r="E16904" s="27"/>
      <c r="F16904" s="2"/>
      <c r="G16904" s="1"/>
      <c r="H16904" s="1"/>
      <c r="I16904" s="1"/>
      <c r="J16904" s="1"/>
      <c r="K16904" s="1"/>
      <c r="L16904" s="1"/>
    </row>
    <row r="16906" spans="2:12" s="4" customFormat="1" x14ac:dyDescent="0.2">
      <c r="B16906" s="27"/>
      <c r="D16906" s="27"/>
      <c r="E16906" s="27"/>
      <c r="F16906" s="2"/>
      <c r="G16906" s="1"/>
      <c r="H16906" s="1"/>
      <c r="I16906" s="1"/>
      <c r="J16906" s="1"/>
      <c r="K16906" s="1"/>
      <c r="L16906" s="1"/>
    </row>
    <row r="16922" spans="7:8" x14ac:dyDescent="0.2">
      <c r="G16922" s="4"/>
      <c r="H16922" s="4"/>
    </row>
    <row r="16924" spans="7:8" x14ac:dyDescent="0.2">
      <c r="G16924" s="4"/>
      <c r="H16924" s="4"/>
    </row>
    <row r="16934" spans="2:12" x14ac:dyDescent="0.2">
      <c r="J16934" s="4"/>
      <c r="K16934" s="4"/>
      <c r="L16934" s="4"/>
    </row>
    <row r="16936" spans="2:12" x14ac:dyDescent="0.2">
      <c r="J16936" s="4"/>
      <c r="K16936" s="4"/>
      <c r="L16936" s="4"/>
    </row>
    <row r="16937" spans="2:12" x14ac:dyDescent="0.2">
      <c r="I16937" s="4"/>
    </row>
    <row r="16938" spans="2:12" x14ac:dyDescent="0.2">
      <c r="B16938" s="27">
        <f>SUM(B6:B16937)</f>
        <v>0</v>
      </c>
    </row>
    <row r="16939" spans="2:12" x14ac:dyDescent="0.2">
      <c r="I16939" s="4"/>
    </row>
    <row r="16940" spans="2:12" x14ac:dyDescent="0.2">
      <c r="B16940" s="27">
        <f>SUM(B16938)</f>
        <v>0</v>
      </c>
    </row>
    <row r="1000263" spans="11:11" x14ac:dyDescent="0.2">
      <c r="K1000263" s="11" t="e">
        <f>SUM(#REF!)</f>
        <v>#REF!</v>
      </c>
    </row>
  </sheetData>
  <mergeCells count="128">
    <mergeCell ref="A279:L279"/>
    <mergeCell ref="A277:E277"/>
    <mergeCell ref="A272:L272"/>
    <mergeCell ref="A270:E270"/>
    <mergeCell ref="A267:L267"/>
    <mergeCell ref="A265:E265"/>
    <mergeCell ref="A262:L262"/>
    <mergeCell ref="A260:E260"/>
    <mergeCell ref="A414:E414"/>
    <mergeCell ref="A368:E368"/>
    <mergeCell ref="A299:L299"/>
    <mergeCell ref="A303:L303"/>
    <mergeCell ref="A378:L378"/>
    <mergeCell ref="A339:L339"/>
    <mergeCell ref="A365:L365"/>
    <mergeCell ref="A302:E302"/>
    <mergeCell ref="A330:E330"/>
    <mergeCell ref="A383:E383"/>
    <mergeCell ref="A359:E359"/>
    <mergeCell ref="A332:L332"/>
    <mergeCell ref="A338:E338"/>
    <mergeCell ref="A370:L370"/>
    <mergeCell ref="A372:E372"/>
    <mergeCell ref="A374:L374"/>
    <mergeCell ref="A376:E376"/>
    <mergeCell ref="A388:E388"/>
    <mergeCell ref="A361:L361"/>
    <mergeCell ref="A363:E363"/>
    <mergeCell ref="A205:E205"/>
    <mergeCell ref="A213:E213"/>
    <mergeCell ref="A74:E74"/>
    <mergeCell ref="A79:E79"/>
    <mergeCell ref="A159:E159"/>
    <mergeCell ref="A142:L142"/>
    <mergeCell ref="A219:L219"/>
    <mergeCell ref="A390:L390"/>
    <mergeCell ref="A385:L385"/>
    <mergeCell ref="A294:L294"/>
    <mergeCell ref="A223:L223"/>
    <mergeCell ref="A225:E225"/>
    <mergeCell ref="A286:L286"/>
    <mergeCell ref="A292:E292"/>
    <mergeCell ref="A297:E297"/>
    <mergeCell ref="A255:L255"/>
    <mergeCell ref="A253:E253"/>
    <mergeCell ref="A251:L251"/>
    <mergeCell ref="A249:E249"/>
    <mergeCell ref="A246:L246"/>
    <mergeCell ref="A243:E243"/>
    <mergeCell ref="A241:L241"/>
    <mergeCell ref="A239:E239"/>
    <mergeCell ref="A284:E284"/>
    <mergeCell ref="A236:L236"/>
    <mergeCell ref="A217:E217"/>
    <mergeCell ref="A221:E221"/>
    <mergeCell ref="A229:E229"/>
    <mergeCell ref="A234:E234"/>
    <mergeCell ref="A231:L231"/>
    <mergeCell ref="A227:L227"/>
    <mergeCell ref="A207:L207"/>
    <mergeCell ref="A209:E209"/>
    <mergeCell ref="A116:L116"/>
    <mergeCell ref="A120:L120"/>
    <mergeCell ref="A125:E125"/>
    <mergeCell ref="A76:L76"/>
    <mergeCell ref="A81:L81"/>
    <mergeCell ref="A108:L108"/>
    <mergeCell ref="A173:L173"/>
    <mergeCell ref="A171:E171"/>
    <mergeCell ref="A58:L58"/>
    <mergeCell ref="A63:L63"/>
    <mergeCell ref="A71:L71"/>
    <mergeCell ref="A132:E132"/>
    <mergeCell ref="A140:E140"/>
    <mergeCell ref="A145:E145"/>
    <mergeCell ref="A154:E154"/>
    <mergeCell ref="A161:L161"/>
    <mergeCell ref="A156:L156"/>
    <mergeCell ref="A147:L147"/>
    <mergeCell ref="A164:E164"/>
    <mergeCell ref="A188:L188"/>
    <mergeCell ref="A182:L182"/>
    <mergeCell ref="A46:L46"/>
    <mergeCell ref="A51:L51"/>
    <mergeCell ref="A134:L134"/>
    <mergeCell ref="A177:E177"/>
    <mergeCell ref="A181:E181"/>
    <mergeCell ref="A186:E186"/>
    <mergeCell ref="A99:L99"/>
    <mergeCell ref="A104:L104"/>
    <mergeCell ref="A102:E102"/>
    <mergeCell ref="A118:E118"/>
    <mergeCell ref="D114:E114"/>
    <mergeCell ref="A98:E98"/>
    <mergeCell ref="A106:E106"/>
    <mergeCell ref="A49:E49"/>
    <mergeCell ref="A88:L88"/>
    <mergeCell ref="A95:L95"/>
    <mergeCell ref="A126:L126"/>
    <mergeCell ref="A56:E56"/>
    <mergeCell ref="A61:E61"/>
    <mergeCell ref="A70:E70"/>
    <mergeCell ref="A86:E86"/>
    <mergeCell ref="A93:E93"/>
    <mergeCell ref="A214:L214"/>
    <mergeCell ref="A211:L211"/>
    <mergeCell ref="A196:L196"/>
    <mergeCell ref="A179:L179"/>
    <mergeCell ref="A166:L166"/>
    <mergeCell ref="A194:E194"/>
    <mergeCell ref="A1:L1"/>
    <mergeCell ref="A2:L2"/>
    <mergeCell ref="A3:L3"/>
    <mergeCell ref="A4:B4"/>
    <mergeCell ref="A7:L7"/>
    <mergeCell ref="G5:H5"/>
    <mergeCell ref="A28:L28"/>
    <mergeCell ref="A34:L34"/>
    <mergeCell ref="A19:L19"/>
    <mergeCell ref="A22:E22"/>
    <mergeCell ref="A24:L24"/>
    <mergeCell ref="A26:E26"/>
    <mergeCell ref="A17:E17"/>
    <mergeCell ref="A32:E32"/>
    <mergeCell ref="A38:E38"/>
    <mergeCell ref="A39:L39"/>
    <mergeCell ref="A44:E44"/>
    <mergeCell ref="A174:L174"/>
  </mergeCells>
  <pageMargins left="0.15748031496062992" right="0.15748031496062992" top="0.15748031496062992" bottom="0.15748031496062992" header="0.15748031496062992" footer="0.15748031496062992"/>
  <pageSetup paperSize="5" scale="60" orientation="landscape" r:id="rId1"/>
  <rowBreaks count="14" manualBreakCount="14">
    <brk id="35" max="11" man="1"/>
    <brk id="66" max="11" man="1"/>
    <brk id="93" max="11" man="1"/>
    <brk id="125" max="11" man="1"/>
    <brk id="154" max="11" man="1"/>
    <brk id="181" max="11" man="1"/>
    <brk id="209" max="11" man="1"/>
    <brk id="239" max="11" man="1"/>
    <brk id="270" max="11" man="1"/>
    <brk id="302" max="11" man="1"/>
    <brk id="330" max="11" man="1"/>
    <brk id="359" max="11" man="1"/>
    <brk id="388" max="11" man="1"/>
    <brk id="421" max="11" man="1"/>
  </rowBreaks>
  <ignoredErrors>
    <ignoredError sqref="K72 K157 K100 K305:K306 K64 K29 K238 K47 K89 K127 K183 K351:K353 K349 K340 K14:K15 K148 K224 K21" formulaRange="1"/>
    <ignoredError sqref="H169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dimension ref="B1:M999943"/>
  <sheetViews>
    <sheetView showGridLines="0" zoomScale="90" zoomScaleNormal="90" zoomScaleSheetLayoutView="50" workbookViewId="0">
      <pane xSplit="3" ySplit="7" topLeftCell="D8" activePane="bottomRight" state="frozen"/>
      <selection pane="topRight" activeCell="C1" sqref="C1"/>
      <selection pane="bottomLeft" activeCell="A9" sqref="A9"/>
      <selection pane="bottomRight" activeCell="J96" sqref="J96"/>
    </sheetView>
  </sheetViews>
  <sheetFormatPr baseColWidth="10" defaultColWidth="11.42578125" defaultRowHeight="12.75" x14ac:dyDescent="0.2"/>
  <cols>
    <col min="1" max="1" width="1.85546875" style="1" customWidth="1"/>
    <col min="2" max="2" width="6.42578125" style="4" customWidth="1"/>
    <col min="3" max="3" width="46.42578125" style="27" customWidth="1"/>
    <col min="4" max="4" width="9.85546875" style="4" customWidth="1"/>
    <col min="5" max="5" width="48.140625" style="27" customWidth="1"/>
    <col min="6" max="6" width="27.28515625" style="27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23.25" x14ac:dyDescent="0.35">
      <c r="B1" s="253" t="s">
        <v>524</v>
      </c>
      <c r="C1" s="253"/>
      <c r="D1" s="253"/>
      <c r="E1" s="253"/>
      <c r="F1" s="253"/>
      <c r="G1" s="253"/>
      <c r="H1" s="253"/>
      <c r="I1" s="253"/>
      <c r="J1" s="253"/>
      <c r="K1" s="253"/>
      <c r="L1" s="253"/>
    </row>
    <row r="2" spans="2:13" ht="21" x14ac:dyDescent="0.35">
      <c r="B2" s="254" t="s">
        <v>566</v>
      </c>
      <c r="C2" s="254"/>
      <c r="D2" s="254"/>
      <c r="E2" s="254"/>
      <c r="F2" s="254"/>
      <c r="G2" s="254"/>
      <c r="H2" s="254"/>
      <c r="I2" s="254"/>
      <c r="J2" s="254"/>
      <c r="K2" s="254"/>
      <c r="L2" s="254"/>
    </row>
    <row r="3" spans="2:13" ht="18.75" x14ac:dyDescent="0.3">
      <c r="B3" s="255" t="s">
        <v>627</v>
      </c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16"/>
    </row>
    <row r="4" spans="2:13" ht="19.5" thickBot="1" x14ac:dyDescent="0.35">
      <c r="B4" s="255"/>
      <c r="C4" s="255"/>
      <c r="D4" s="196"/>
      <c r="E4" s="26"/>
      <c r="F4" s="26"/>
      <c r="G4" s="196"/>
    </row>
    <row r="5" spans="2:13" ht="25.5" customHeight="1" thickBot="1" x14ac:dyDescent="0.3">
      <c r="B5" s="34"/>
      <c r="C5" s="35"/>
      <c r="D5" s="34"/>
      <c r="E5" s="35"/>
      <c r="F5" s="35"/>
      <c r="G5" s="36"/>
      <c r="H5" s="256" t="s">
        <v>149</v>
      </c>
      <c r="I5" s="257"/>
      <c r="J5" s="37"/>
      <c r="K5" s="37"/>
      <c r="L5" s="37"/>
    </row>
    <row r="6" spans="2:13" s="20" customFormat="1" ht="30" customHeight="1" thickBot="1" x14ac:dyDescent="0.3">
      <c r="B6" s="38" t="s">
        <v>1</v>
      </c>
      <c r="C6" s="38" t="s">
        <v>462</v>
      </c>
      <c r="D6" s="38" t="s">
        <v>559</v>
      </c>
      <c r="E6" s="38" t="s">
        <v>157</v>
      </c>
      <c r="F6" s="38" t="s">
        <v>142</v>
      </c>
      <c r="G6" s="38" t="s">
        <v>154</v>
      </c>
      <c r="H6" s="39" t="s">
        <v>2</v>
      </c>
      <c r="I6" s="39" t="s">
        <v>3</v>
      </c>
      <c r="J6" s="40" t="s">
        <v>143</v>
      </c>
      <c r="K6" s="40" t="s">
        <v>4</v>
      </c>
      <c r="L6" s="40" t="s">
        <v>144</v>
      </c>
    </row>
    <row r="7" spans="2:13" s="35" customFormat="1" ht="30" customHeight="1" thickBot="1" x14ac:dyDescent="0.3">
      <c r="B7" s="241" t="s">
        <v>315</v>
      </c>
      <c r="C7" s="242"/>
      <c r="D7" s="242"/>
      <c r="E7" s="242"/>
      <c r="F7" s="242"/>
      <c r="G7" s="242"/>
      <c r="H7" s="242"/>
      <c r="I7" s="242"/>
      <c r="J7" s="242"/>
      <c r="K7" s="242"/>
      <c r="L7" s="243"/>
    </row>
    <row r="8" spans="2:13" s="44" customFormat="1" ht="30" customHeight="1" x14ac:dyDescent="0.25">
      <c r="B8" s="41">
        <v>1</v>
      </c>
      <c r="C8" s="140" t="s">
        <v>169</v>
      </c>
      <c r="D8" s="41" t="s">
        <v>558</v>
      </c>
      <c r="E8" s="140" t="s">
        <v>561</v>
      </c>
      <c r="F8" s="140" t="s">
        <v>150</v>
      </c>
      <c r="G8" s="142">
        <v>15000</v>
      </c>
      <c r="H8" s="142">
        <v>430.5</v>
      </c>
      <c r="I8" s="142">
        <v>456</v>
      </c>
      <c r="J8" s="142">
        <v>2338.35</v>
      </c>
      <c r="K8" s="139">
        <f>SUM(H8:J8)</f>
        <v>3224.85</v>
      </c>
      <c r="L8" s="143">
        <f>+G8-K8</f>
        <v>11775.15</v>
      </c>
      <c r="M8" s="43"/>
    </row>
    <row r="9" spans="2:13" s="45" customFormat="1" ht="30" customHeight="1" x14ac:dyDescent="0.25">
      <c r="B9" s="250" t="s">
        <v>155</v>
      </c>
      <c r="C9" s="251"/>
      <c r="D9" s="251"/>
      <c r="E9" s="251"/>
      <c r="F9" s="251"/>
      <c r="G9" s="42">
        <f t="shared" ref="G9:L9" si="0">SUM(G8:G8)</f>
        <v>15000</v>
      </c>
      <c r="H9" s="42">
        <f t="shared" si="0"/>
        <v>430.5</v>
      </c>
      <c r="I9" s="42">
        <f t="shared" si="0"/>
        <v>456</v>
      </c>
      <c r="J9" s="42">
        <f t="shared" si="0"/>
        <v>2338.35</v>
      </c>
      <c r="K9" s="42">
        <f t="shared" si="0"/>
        <v>3224.85</v>
      </c>
      <c r="L9" s="42">
        <f t="shared" si="0"/>
        <v>11775.15</v>
      </c>
      <c r="M9" s="43"/>
    </row>
    <row r="10" spans="2:13" s="45" customFormat="1" ht="16.5" customHeight="1" thickBot="1" x14ac:dyDescent="0.3">
      <c r="B10" s="55"/>
      <c r="C10" s="55"/>
      <c r="D10" s="55"/>
      <c r="E10" s="55"/>
      <c r="F10" s="55"/>
      <c r="M10" s="43"/>
    </row>
    <row r="11" spans="2:13" s="44" customFormat="1" ht="30" customHeight="1" thickBot="1" x14ac:dyDescent="0.3">
      <c r="B11" s="247" t="s">
        <v>199</v>
      </c>
      <c r="C11" s="248"/>
      <c r="D11" s="248"/>
      <c r="E11" s="248"/>
      <c r="F11" s="248"/>
      <c r="G11" s="248"/>
      <c r="H11" s="248"/>
      <c r="I11" s="248"/>
      <c r="J11" s="248"/>
      <c r="K11" s="248"/>
      <c r="L11" s="249"/>
    </row>
    <row r="12" spans="2:13" s="58" customFormat="1" ht="30" customHeight="1" x14ac:dyDescent="0.25">
      <c r="B12" s="94">
        <v>2</v>
      </c>
      <c r="C12" s="140" t="s">
        <v>331</v>
      </c>
      <c r="D12" s="41" t="s">
        <v>558</v>
      </c>
      <c r="E12" s="141" t="s">
        <v>562</v>
      </c>
      <c r="F12" s="140" t="s">
        <v>150</v>
      </c>
      <c r="G12" s="142">
        <v>15000</v>
      </c>
      <c r="H12" s="96">
        <v>430.5</v>
      </c>
      <c r="I12" s="96">
        <v>456</v>
      </c>
      <c r="J12" s="96">
        <v>3528.380000000001</v>
      </c>
      <c r="K12" s="90">
        <f>SUM(H12:J12)</f>
        <v>4414.880000000001</v>
      </c>
      <c r="L12" s="91">
        <f>+G12-K12</f>
        <v>10585.119999999999</v>
      </c>
    </row>
    <row r="13" spans="2:13" s="44" customFormat="1" ht="30" customHeight="1" x14ac:dyDescent="0.25">
      <c r="B13" s="250" t="s">
        <v>155</v>
      </c>
      <c r="C13" s="251"/>
      <c r="D13" s="251"/>
      <c r="E13" s="251"/>
      <c r="F13" s="252"/>
      <c r="G13" s="42">
        <f t="shared" ref="G13:L13" si="1">SUM(G12:G12)</f>
        <v>15000</v>
      </c>
      <c r="H13" s="42">
        <f t="shared" si="1"/>
        <v>430.5</v>
      </c>
      <c r="I13" s="42">
        <f t="shared" si="1"/>
        <v>456</v>
      </c>
      <c r="J13" s="42">
        <f t="shared" si="1"/>
        <v>3528.380000000001</v>
      </c>
      <c r="K13" s="42">
        <f t="shared" si="1"/>
        <v>4414.880000000001</v>
      </c>
      <c r="L13" s="42">
        <f t="shared" si="1"/>
        <v>10585.119999999999</v>
      </c>
    </row>
    <row r="14" spans="2:13" s="45" customFormat="1" ht="30" customHeight="1" thickBot="1" x14ac:dyDescent="0.3">
      <c r="B14" s="226"/>
      <c r="C14" s="226"/>
      <c r="D14" s="226"/>
      <c r="E14" s="226"/>
      <c r="F14" s="226"/>
      <c r="M14" s="43"/>
    </row>
    <row r="15" spans="2:13" s="80" customFormat="1" ht="30" customHeight="1" thickBot="1" x14ac:dyDescent="0.3">
      <c r="B15" s="244" t="s">
        <v>200</v>
      </c>
      <c r="C15" s="245"/>
      <c r="D15" s="245"/>
      <c r="E15" s="245"/>
      <c r="F15" s="245"/>
      <c r="G15" s="245"/>
      <c r="H15" s="245"/>
      <c r="I15" s="245"/>
      <c r="J15" s="245"/>
      <c r="K15" s="245"/>
      <c r="L15" s="246"/>
    </row>
    <row r="16" spans="2:13" s="44" customFormat="1" ht="46.5" customHeight="1" x14ac:dyDescent="0.25">
      <c r="B16" s="157">
        <f>+B12+1</f>
        <v>3</v>
      </c>
      <c r="C16" s="145" t="s">
        <v>313</v>
      </c>
      <c r="D16" s="157" t="s">
        <v>558</v>
      </c>
      <c r="E16" s="158" t="s">
        <v>314</v>
      </c>
      <c r="F16" s="140" t="s">
        <v>151</v>
      </c>
      <c r="G16" s="139">
        <v>13500</v>
      </c>
      <c r="H16" s="204">
        <v>387.44999999999982</v>
      </c>
      <c r="I16" s="205">
        <v>410.40000000000009</v>
      </c>
      <c r="J16" s="139">
        <v>3175.5400000000009</v>
      </c>
      <c r="K16" s="139">
        <f>SUM(H16:J16)</f>
        <v>3973.3900000000008</v>
      </c>
      <c r="L16" s="143">
        <f>+G16-K16</f>
        <v>9526.6099999999988</v>
      </c>
    </row>
    <row r="17" spans="2:12" s="44" customFormat="1" ht="27" customHeight="1" x14ac:dyDescent="0.25">
      <c r="B17" s="250" t="s">
        <v>155</v>
      </c>
      <c r="C17" s="251"/>
      <c r="D17" s="251"/>
      <c r="E17" s="251"/>
      <c r="F17" s="252"/>
      <c r="G17" s="42">
        <f t="shared" ref="G17:L17" si="2">SUM(G16:G16)</f>
        <v>13500</v>
      </c>
      <c r="H17" s="42">
        <f t="shared" si="2"/>
        <v>387.44999999999982</v>
      </c>
      <c r="I17" s="42">
        <f t="shared" si="2"/>
        <v>410.40000000000009</v>
      </c>
      <c r="J17" s="42">
        <f t="shared" si="2"/>
        <v>3175.5400000000009</v>
      </c>
      <c r="K17" s="42">
        <f t="shared" si="2"/>
        <v>3973.3900000000008</v>
      </c>
      <c r="L17" s="42">
        <f t="shared" si="2"/>
        <v>9526.6099999999988</v>
      </c>
    </row>
    <row r="18" spans="2:12" s="44" customFormat="1" ht="28.5" customHeight="1" thickBot="1" x14ac:dyDescent="0.3">
      <c r="B18" s="55"/>
      <c r="C18" s="55"/>
      <c r="D18" s="55"/>
      <c r="E18" s="55"/>
      <c r="F18" s="55"/>
      <c r="G18" s="45"/>
      <c r="H18" s="45"/>
      <c r="I18" s="45"/>
      <c r="J18" s="45"/>
      <c r="K18" s="45"/>
      <c r="L18" s="45"/>
    </row>
    <row r="19" spans="2:12" s="44" customFormat="1" ht="21" customHeight="1" thickBot="1" x14ac:dyDescent="0.3">
      <c r="B19" s="244" t="s">
        <v>321</v>
      </c>
      <c r="C19" s="245"/>
      <c r="D19" s="245"/>
      <c r="E19" s="245"/>
      <c r="F19" s="245"/>
      <c r="G19" s="245"/>
      <c r="H19" s="245"/>
      <c r="I19" s="245"/>
      <c r="J19" s="245"/>
      <c r="K19" s="245"/>
      <c r="L19" s="246"/>
    </row>
    <row r="20" spans="2:12" s="100" customFormat="1" ht="30" customHeight="1" x14ac:dyDescent="0.25">
      <c r="B20" s="88">
        <f>+B16+1</f>
        <v>4</v>
      </c>
      <c r="C20" s="89" t="s">
        <v>69</v>
      </c>
      <c r="D20" s="88" t="s">
        <v>558</v>
      </c>
      <c r="E20" s="97" t="s">
        <v>229</v>
      </c>
      <c r="F20" s="95" t="s">
        <v>151</v>
      </c>
      <c r="G20" s="90">
        <v>44000</v>
      </c>
      <c r="H20" s="90">
        <v>1262.8000000000002</v>
      </c>
      <c r="I20" s="90">
        <v>1098.2000000000003</v>
      </c>
      <c r="J20" s="139">
        <v>10409.75</v>
      </c>
      <c r="K20" s="90">
        <f>SUM(H20:J20)</f>
        <v>12770.75</v>
      </c>
      <c r="L20" s="143">
        <f>+G20-K20</f>
        <v>31229.25</v>
      </c>
    </row>
    <row r="21" spans="2:12" s="44" customFormat="1" ht="28.5" customHeight="1" x14ac:dyDescent="0.25">
      <c r="B21" s="250" t="s">
        <v>155</v>
      </c>
      <c r="C21" s="251"/>
      <c r="D21" s="251"/>
      <c r="E21" s="251"/>
      <c r="F21" s="252"/>
      <c r="G21" s="42">
        <f t="shared" ref="G21:L21" si="3">SUM(G20:G20)</f>
        <v>44000</v>
      </c>
      <c r="H21" s="42">
        <f t="shared" si="3"/>
        <v>1262.8000000000002</v>
      </c>
      <c r="I21" s="42">
        <f t="shared" si="3"/>
        <v>1098.2000000000003</v>
      </c>
      <c r="J21" s="42">
        <f t="shared" si="3"/>
        <v>10409.75</v>
      </c>
      <c r="K21" s="42">
        <f t="shared" si="3"/>
        <v>12770.75</v>
      </c>
      <c r="L21" s="42">
        <f t="shared" si="3"/>
        <v>31229.25</v>
      </c>
    </row>
    <row r="22" spans="2:12" s="45" customFormat="1" ht="25.5" customHeight="1" thickBot="1" x14ac:dyDescent="0.3">
      <c r="B22" s="49"/>
      <c r="C22" s="47"/>
      <c r="D22" s="49"/>
      <c r="E22" s="48"/>
      <c r="F22" s="47"/>
      <c r="G22" s="44"/>
      <c r="H22" s="44"/>
      <c r="I22" s="44"/>
      <c r="J22" s="44"/>
      <c r="K22" s="44"/>
      <c r="L22" s="43"/>
    </row>
    <row r="23" spans="2:12" s="44" customFormat="1" ht="22.5" customHeight="1" thickBot="1" x14ac:dyDescent="0.3">
      <c r="B23" s="247" t="s">
        <v>233</v>
      </c>
      <c r="C23" s="248"/>
      <c r="D23" s="248"/>
      <c r="E23" s="248"/>
      <c r="F23" s="248"/>
      <c r="G23" s="248"/>
      <c r="H23" s="248"/>
      <c r="I23" s="248"/>
      <c r="J23" s="248"/>
      <c r="K23" s="248"/>
      <c r="L23" s="249"/>
    </row>
    <row r="24" spans="2:12" s="102" customFormat="1" ht="33.75" customHeight="1" x14ac:dyDescent="0.25">
      <c r="B24" s="88">
        <f>+B20+1</f>
        <v>5</v>
      </c>
      <c r="C24" s="145" t="s">
        <v>325</v>
      </c>
      <c r="D24" s="157" t="s">
        <v>558</v>
      </c>
      <c r="E24" s="141" t="s">
        <v>326</v>
      </c>
      <c r="F24" s="140" t="s">
        <v>151</v>
      </c>
      <c r="G24" s="139">
        <v>13500</v>
      </c>
      <c r="H24" s="90">
        <v>387.44999999999982</v>
      </c>
      <c r="I24" s="98">
        <v>410.40000000000009</v>
      </c>
      <c r="J24" s="90">
        <v>3175.5400000000009</v>
      </c>
      <c r="K24" s="90">
        <f>SUM(H24:J24)</f>
        <v>3973.3900000000008</v>
      </c>
      <c r="L24" s="91">
        <f>+G24-K24</f>
        <v>9526.6099999999988</v>
      </c>
    </row>
    <row r="25" spans="2:12" s="44" customFormat="1" ht="25.5" customHeight="1" x14ac:dyDescent="0.25">
      <c r="B25" s="250" t="s">
        <v>155</v>
      </c>
      <c r="C25" s="251"/>
      <c r="D25" s="251"/>
      <c r="E25" s="251"/>
      <c r="F25" s="252"/>
      <c r="G25" s="42">
        <f t="shared" ref="G25:L25" si="4">SUM(G24:G24)</f>
        <v>13500</v>
      </c>
      <c r="H25" s="42">
        <f t="shared" si="4"/>
        <v>387.44999999999982</v>
      </c>
      <c r="I25" s="42">
        <f t="shared" si="4"/>
        <v>410.40000000000009</v>
      </c>
      <c r="J25" s="42">
        <f t="shared" si="4"/>
        <v>3175.5400000000009</v>
      </c>
      <c r="K25" s="42">
        <f t="shared" si="4"/>
        <v>3973.3900000000008</v>
      </c>
      <c r="L25" s="42">
        <f t="shared" si="4"/>
        <v>9526.6099999999988</v>
      </c>
    </row>
    <row r="26" spans="2:12" s="44" customFormat="1" ht="25.5" customHeight="1" thickBot="1" x14ac:dyDescent="0.3">
      <c r="B26" s="55"/>
      <c r="C26" s="55"/>
      <c r="D26" s="55"/>
      <c r="E26" s="55"/>
      <c r="F26" s="55"/>
      <c r="G26" s="45"/>
      <c r="H26" s="45"/>
      <c r="I26" s="45"/>
      <c r="J26" s="45"/>
      <c r="K26" s="45"/>
      <c r="L26" s="45"/>
    </row>
    <row r="27" spans="2:12" s="44" customFormat="1" ht="30" customHeight="1" thickBot="1" x14ac:dyDescent="0.3">
      <c r="B27" s="247" t="s">
        <v>205</v>
      </c>
      <c r="C27" s="248"/>
      <c r="D27" s="248"/>
      <c r="E27" s="248"/>
      <c r="F27" s="248"/>
      <c r="G27" s="248"/>
      <c r="H27" s="248"/>
      <c r="I27" s="248"/>
      <c r="J27" s="248"/>
      <c r="K27" s="248"/>
      <c r="L27" s="249"/>
    </row>
    <row r="28" spans="2:12" s="58" customFormat="1" ht="30" customHeight="1" x14ac:dyDescent="0.25">
      <c r="B28" s="88">
        <f>+B24+1</f>
        <v>6</v>
      </c>
      <c r="C28" s="89" t="s">
        <v>75</v>
      </c>
      <c r="D28" s="88" t="s">
        <v>558</v>
      </c>
      <c r="E28" s="99" t="s">
        <v>234</v>
      </c>
      <c r="F28" s="95" t="s">
        <v>151</v>
      </c>
      <c r="G28" s="90">
        <v>32500</v>
      </c>
      <c r="H28" s="90">
        <v>932.75000000000045</v>
      </c>
      <c r="I28" s="90">
        <v>748.60000000000036</v>
      </c>
      <c r="J28" s="139">
        <v>7704.6600000000035</v>
      </c>
      <c r="K28" s="139">
        <f>SUM(H28:J28)</f>
        <v>9386.0100000000039</v>
      </c>
      <c r="L28" s="143">
        <f>+G28-K28</f>
        <v>23113.989999999998</v>
      </c>
    </row>
    <row r="29" spans="2:12" s="44" customFormat="1" ht="30" customHeight="1" x14ac:dyDescent="0.25">
      <c r="B29" s="250" t="s">
        <v>155</v>
      </c>
      <c r="C29" s="251"/>
      <c r="D29" s="251"/>
      <c r="E29" s="251"/>
      <c r="F29" s="252"/>
      <c r="G29" s="42">
        <f t="shared" ref="G29:L29" si="5">SUM(G28:G28)</f>
        <v>32500</v>
      </c>
      <c r="H29" s="42">
        <f t="shared" si="5"/>
        <v>932.75000000000045</v>
      </c>
      <c r="I29" s="42">
        <f t="shared" si="5"/>
        <v>748.60000000000036</v>
      </c>
      <c r="J29" s="42">
        <f t="shared" si="5"/>
        <v>7704.6600000000035</v>
      </c>
      <c r="K29" s="42">
        <f t="shared" si="5"/>
        <v>9386.0100000000039</v>
      </c>
      <c r="L29" s="42">
        <f t="shared" si="5"/>
        <v>23113.989999999998</v>
      </c>
    </row>
    <row r="30" spans="2:12" s="44" customFormat="1" ht="25.5" customHeight="1" thickBot="1" x14ac:dyDescent="0.3">
      <c r="B30" s="49"/>
      <c r="C30" s="47"/>
      <c r="D30" s="49"/>
      <c r="E30" s="48"/>
      <c r="F30" s="47"/>
      <c r="L30" s="43"/>
    </row>
    <row r="31" spans="2:12" ht="30" customHeight="1" thickBot="1" x14ac:dyDescent="0.3">
      <c r="B31" s="247" t="s">
        <v>207</v>
      </c>
      <c r="C31" s="248"/>
      <c r="D31" s="248"/>
      <c r="E31" s="248"/>
      <c r="F31" s="248"/>
      <c r="G31" s="248"/>
      <c r="H31" s="248"/>
      <c r="I31" s="248"/>
      <c r="J31" s="248"/>
      <c r="K31" s="248"/>
      <c r="L31" s="249"/>
    </row>
    <row r="32" spans="2:12" ht="46.5" customHeight="1" x14ac:dyDescent="0.25">
      <c r="B32" s="94">
        <f>+B28+1</f>
        <v>7</v>
      </c>
      <c r="C32" s="233" t="s">
        <v>620</v>
      </c>
      <c r="D32" s="234" t="s">
        <v>558</v>
      </c>
      <c r="E32" s="141" t="s">
        <v>614</v>
      </c>
      <c r="F32" s="233" t="s">
        <v>150</v>
      </c>
      <c r="G32" s="227">
        <v>15000</v>
      </c>
      <c r="H32" s="228">
        <v>430.5</v>
      </c>
      <c r="I32" s="228">
        <v>456</v>
      </c>
      <c r="J32" s="228">
        <v>3528.380000000001</v>
      </c>
      <c r="K32" s="229">
        <f>SUM(H32:J32)</f>
        <v>4414.880000000001</v>
      </c>
      <c r="L32" s="230">
        <f>+G32-K32</f>
        <v>10585.119999999999</v>
      </c>
    </row>
    <row r="33" spans="2:12" ht="30" customHeight="1" x14ac:dyDescent="0.25">
      <c r="B33" s="250" t="s">
        <v>155</v>
      </c>
      <c r="C33" s="251"/>
      <c r="D33" s="251"/>
      <c r="E33" s="251"/>
      <c r="F33" s="252"/>
      <c r="G33" s="42">
        <f t="shared" ref="G33:L33" si="6">SUM(G32:G32)</f>
        <v>15000</v>
      </c>
      <c r="H33" s="42">
        <f t="shared" si="6"/>
        <v>430.5</v>
      </c>
      <c r="I33" s="42">
        <f t="shared" si="6"/>
        <v>456</v>
      </c>
      <c r="J33" s="42">
        <f t="shared" si="6"/>
        <v>3528.380000000001</v>
      </c>
      <c r="K33" s="42">
        <f>SUM(K32:K32)</f>
        <v>4414.880000000001</v>
      </c>
      <c r="L33" s="42">
        <f t="shared" si="6"/>
        <v>10585.119999999999</v>
      </c>
    </row>
    <row r="34" spans="2:12" s="44" customFormat="1" ht="32.25" customHeight="1" thickBot="1" x14ac:dyDescent="0.3">
      <c r="B34" s="49"/>
      <c r="C34" s="47"/>
      <c r="D34" s="49"/>
      <c r="E34" s="48"/>
      <c r="F34" s="47"/>
      <c r="L34" s="43"/>
    </row>
    <row r="35" spans="2:12" s="44" customFormat="1" ht="32.25" customHeight="1" thickBot="1" x14ac:dyDescent="0.3">
      <c r="B35" s="247" t="s">
        <v>209</v>
      </c>
      <c r="C35" s="248"/>
      <c r="D35" s="248"/>
      <c r="E35" s="248"/>
      <c r="F35" s="248"/>
      <c r="G35" s="248"/>
      <c r="H35" s="248"/>
      <c r="I35" s="248"/>
      <c r="J35" s="248"/>
      <c r="K35" s="248"/>
      <c r="L35" s="249"/>
    </row>
    <row r="36" spans="2:12" s="102" customFormat="1" ht="30" customHeight="1" x14ac:dyDescent="0.25">
      <c r="B36" s="157">
        <f>+B32+1</f>
        <v>8</v>
      </c>
      <c r="C36" s="145" t="s">
        <v>332</v>
      </c>
      <c r="D36" s="157" t="s">
        <v>558</v>
      </c>
      <c r="E36" s="158" t="s">
        <v>235</v>
      </c>
      <c r="F36" s="140" t="s">
        <v>151</v>
      </c>
      <c r="G36" s="139">
        <v>10000</v>
      </c>
      <c r="H36" s="96">
        <v>287</v>
      </c>
      <c r="I36" s="96">
        <v>304</v>
      </c>
      <c r="J36" s="96">
        <v>2352.25</v>
      </c>
      <c r="K36" s="90">
        <f>SUM(H36:J36)</f>
        <v>2943.25</v>
      </c>
      <c r="L36" s="91">
        <f>+G36-K36</f>
        <v>7056.75</v>
      </c>
    </row>
    <row r="37" spans="2:12" s="44" customFormat="1" ht="30" customHeight="1" x14ac:dyDescent="0.25">
      <c r="B37" s="250" t="s">
        <v>155</v>
      </c>
      <c r="C37" s="251"/>
      <c r="D37" s="251"/>
      <c r="E37" s="251"/>
      <c r="F37" s="252"/>
      <c r="G37" s="42">
        <f t="shared" ref="G37:L37" si="7">SUM(G36:G36)</f>
        <v>10000</v>
      </c>
      <c r="H37" s="42">
        <f t="shared" si="7"/>
        <v>287</v>
      </c>
      <c r="I37" s="42">
        <f t="shared" si="7"/>
        <v>304</v>
      </c>
      <c r="J37" s="42">
        <f t="shared" si="7"/>
        <v>2352.25</v>
      </c>
      <c r="K37" s="42">
        <f t="shared" si="7"/>
        <v>2943.25</v>
      </c>
      <c r="L37" s="42">
        <f t="shared" si="7"/>
        <v>7056.75</v>
      </c>
    </row>
    <row r="38" spans="2:12" ht="26.25" customHeight="1" thickBot="1" x14ac:dyDescent="0.25"/>
    <row r="39" spans="2:12" s="44" customFormat="1" ht="28.5" customHeight="1" thickBot="1" x14ac:dyDescent="0.3">
      <c r="B39" s="247" t="s">
        <v>211</v>
      </c>
      <c r="C39" s="248"/>
      <c r="D39" s="248"/>
      <c r="E39" s="248"/>
      <c r="F39" s="248"/>
      <c r="G39" s="248"/>
      <c r="H39" s="248"/>
      <c r="I39" s="248"/>
      <c r="J39" s="248"/>
      <c r="K39" s="248"/>
      <c r="L39" s="249"/>
    </row>
    <row r="40" spans="2:12" s="58" customFormat="1" ht="30" customHeight="1" x14ac:dyDescent="0.25">
      <c r="B40" s="88">
        <f>+B36+1</f>
        <v>9</v>
      </c>
      <c r="C40" s="89" t="s">
        <v>78</v>
      </c>
      <c r="D40" s="88" t="s">
        <v>558</v>
      </c>
      <c r="E40" s="106" t="s">
        <v>236</v>
      </c>
      <c r="F40" s="95" t="s">
        <v>151</v>
      </c>
      <c r="G40" s="90">
        <v>15250</v>
      </c>
      <c r="H40" s="90">
        <v>437.67500000000018</v>
      </c>
      <c r="I40" s="90">
        <v>224.19999999999982</v>
      </c>
      <c r="J40" s="90">
        <v>3647.0299999999988</v>
      </c>
      <c r="K40" s="90">
        <f>SUM(H40:J40)</f>
        <v>4308.9049999999988</v>
      </c>
      <c r="L40" s="91">
        <f>+G40-K40</f>
        <v>10941.095000000001</v>
      </c>
    </row>
    <row r="41" spans="2:12" s="44" customFormat="1" ht="30" customHeight="1" x14ac:dyDescent="0.25">
      <c r="B41" s="250" t="s">
        <v>155</v>
      </c>
      <c r="C41" s="251"/>
      <c r="D41" s="251"/>
      <c r="E41" s="251"/>
      <c r="F41" s="252"/>
      <c r="G41" s="42">
        <f t="shared" ref="G41:L41" si="8">SUM(G40:G40)</f>
        <v>15250</v>
      </c>
      <c r="H41" s="42">
        <f t="shared" si="8"/>
        <v>437.67500000000018</v>
      </c>
      <c r="I41" s="42">
        <f t="shared" si="8"/>
        <v>224.19999999999982</v>
      </c>
      <c r="J41" s="42">
        <f t="shared" si="8"/>
        <v>3647.0299999999988</v>
      </c>
      <c r="K41" s="42">
        <f t="shared" si="8"/>
        <v>4308.9049999999988</v>
      </c>
      <c r="L41" s="42">
        <f t="shared" si="8"/>
        <v>10941.095000000001</v>
      </c>
    </row>
    <row r="42" spans="2:12" customFormat="1" ht="33.75" customHeight="1" thickBot="1" x14ac:dyDescent="0.25">
      <c r="D42" s="186"/>
    </row>
    <row r="43" spans="2:12" customFormat="1" ht="33.75" customHeight="1" thickBot="1" x14ac:dyDescent="0.3">
      <c r="B43" s="247" t="s">
        <v>215</v>
      </c>
      <c r="C43" s="248"/>
      <c r="D43" s="248"/>
      <c r="E43" s="248"/>
      <c r="F43" s="248"/>
      <c r="G43" s="248"/>
      <c r="H43" s="248"/>
      <c r="I43" s="248"/>
      <c r="J43" s="248"/>
      <c r="K43" s="248"/>
      <c r="L43" s="249"/>
    </row>
    <row r="44" spans="2:12" customFormat="1" ht="33.75" customHeight="1" x14ac:dyDescent="0.25">
      <c r="B44" s="41">
        <f>+B40+1</f>
        <v>10</v>
      </c>
      <c r="C44" s="140" t="s">
        <v>647</v>
      </c>
      <c r="D44" s="41" t="s">
        <v>557</v>
      </c>
      <c r="E44" s="141" t="s">
        <v>648</v>
      </c>
      <c r="F44" s="140" t="s">
        <v>255</v>
      </c>
      <c r="G44" s="142">
        <v>20000</v>
      </c>
      <c r="H44" s="96">
        <v>574</v>
      </c>
      <c r="I44" s="96">
        <v>608</v>
      </c>
      <c r="J44" s="96">
        <v>4704.5000000000009</v>
      </c>
      <c r="K44" s="90">
        <f>SUM(H44:J44)</f>
        <v>5886.5000000000009</v>
      </c>
      <c r="L44" s="91">
        <f>+G44-K44</f>
        <v>14113.5</v>
      </c>
    </row>
    <row r="45" spans="2:12" customFormat="1" ht="33.75" customHeight="1" x14ac:dyDescent="0.25">
      <c r="B45" s="250" t="s">
        <v>155</v>
      </c>
      <c r="C45" s="251"/>
      <c r="D45" s="251"/>
      <c r="E45" s="251"/>
      <c r="F45" s="252"/>
      <c r="G45" s="42">
        <f t="shared" ref="G45:L45" si="9">SUM(G44:G44)</f>
        <v>20000</v>
      </c>
      <c r="H45" s="42">
        <f t="shared" si="9"/>
        <v>574</v>
      </c>
      <c r="I45" s="42">
        <f t="shared" si="9"/>
        <v>608</v>
      </c>
      <c r="J45" s="42">
        <f t="shared" si="9"/>
        <v>4704.5000000000009</v>
      </c>
      <c r="K45" s="42">
        <f t="shared" si="9"/>
        <v>5886.5000000000009</v>
      </c>
      <c r="L45" s="42">
        <f t="shared" si="9"/>
        <v>14113.5</v>
      </c>
    </row>
    <row r="46" spans="2:12" customFormat="1" ht="33.75" customHeight="1" thickBot="1" x14ac:dyDescent="0.25">
      <c r="D46" s="186"/>
    </row>
    <row r="47" spans="2:12" s="44" customFormat="1" ht="30" customHeight="1" thickBot="1" x14ac:dyDescent="0.3">
      <c r="B47" s="247" t="s">
        <v>216</v>
      </c>
      <c r="C47" s="248"/>
      <c r="D47" s="248"/>
      <c r="E47" s="248"/>
      <c r="F47" s="248"/>
      <c r="G47" s="248"/>
      <c r="H47" s="248"/>
      <c r="I47" s="248"/>
      <c r="J47" s="248"/>
      <c r="K47" s="248"/>
      <c r="L47" s="249"/>
    </row>
    <row r="48" spans="2:12" s="58" customFormat="1" ht="30" customHeight="1" x14ac:dyDescent="0.25">
      <c r="B48" s="41">
        <f>+B44+1</f>
        <v>11</v>
      </c>
      <c r="C48" s="140" t="s">
        <v>251</v>
      </c>
      <c r="D48" s="41" t="s">
        <v>557</v>
      </c>
      <c r="E48" s="141" t="s">
        <v>344</v>
      </c>
      <c r="F48" s="140" t="s">
        <v>151</v>
      </c>
      <c r="G48" s="142">
        <v>20000</v>
      </c>
      <c r="H48" s="96">
        <v>574</v>
      </c>
      <c r="I48" s="96">
        <v>608</v>
      </c>
      <c r="J48" s="96">
        <v>4704.5000000000009</v>
      </c>
      <c r="K48" s="90">
        <f>SUM(H48:J48)</f>
        <v>5886.5000000000009</v>
      </c>
      <c r="L48" s="91">
        <f>+G48-K48</f>
        <v>14113.5</v>
      </c>
    </row>
    <row r="49" spans="2:12" s="52" customFormat="1" ht="30" customHeight="1" x14ac:dyDescent="0.25">
      <c r="B49" s="250" t="s">
        <v>155</v>
      </c>
      <c r="C49" s="251"/>
      <c r="D49" s="251"/>
      <c r="E49" s="251"/>
      <c r="F49" s="252"/>
      <c r="G49" s="42">
        <f t="shared" ref="G49:L49" si="10">SUM(G48:G48)</f>
        <v>20000</v>
      </c>
      <c r="H49" s="42">
        <f t="shared" si="10"/>
        <v>574</v>
      </c>
      <c r="I49" s="42">
        <f t="shared" si="10"/>
        <v>608</v>
      </c>
      <c r="J49" s="42">
        <f t="shared" si="10"/>
        <v>4704.5000000000009</v>
      </c>
      <c r="K49" s="42">
        <f t="shared" si="10"/>
        <v>5886.5000000000009</v>
      </c>
      <c r="L49" s="42">
        <f t="shared" si="10"/>
        <v>14113.5</v>
      </c>
    </row>
    <row r="50" spans="2:12" s="44" customFormat="1" ht="31.5" customHeight="1" thickBot="1" x14ac:dyDescent="0.3">
      <c r="B50" s="4"/>
      <c r="C50" s="27"/>
      <c r="D50" s="4"/>
      <c r="E50" s="27"/>
      <c r="F50" s="27"/>
      <c r="G50" s="2"/>
      <c r="H50" s="1"/>
      <c r="I50" s="1"/>
      <c r="J50" s="1"/>
      <c r="K50" s="1"/>
      <c r="L50" s="1"/>
    </row>
    <row r="51" spans="2:12" s="58" customFormat="1" ht="28.5" customHeight="1" thickBot="1" x14ac:dyDescent="0.3">
      <c r="B51" s="247" t="s">
        <v>219</v>
      </c>
      <c r="C51" s="248"/>
      <c r="D51" s="248"/>
      <c r="E51" s="248"/>
      <c r="F51" s="248"/>
      <c r="G51" s="248"/>
      <c r="H51" s="248"/>
      <c r="I51" s="248"/>
      <c r="J51" s="248"/>
      <c r="K51" s="248"/>
      <c r="L51" s="249"/>
    </row>
    <row r="52" spans="2:12" s="58" customFormat="1" ht="30" customHeight="1" x14ac:dyDescent="0.25">
      <c r="B52" s="88">
        <f>+B48+1</f>
        <v>12</v>
      </c>
      <c r="C52" s="145" t="s">
        <v>353</v>
      </c>
      <c r="D52" s="157" t="s">
        <v>557</v>
      </c>
      <c r="E52" s="158" t="s">
        <v>354</v>
      </c>
      <c r="F52" s="140" t="s">
        <v>151</v>
      </c>
      <c r="G52" s="139">
        <v>13500</v>
      </c>
      <c r="H52" s="96">
        <v>387.44999999999982</v>
      </c>
      <c r="I52" s="96">
        <v>410.40000000000009</v>
      </c>
      <c r="J52" s="96">
        <v>3175.5400000000009</v>
      </c>
      <c r="K52" s="90">
        <f>SUM(H52:J52)</f>
        <v>3973.3900000000008</v>
      </c>
      <c r="L52" s="91">
        <f>+G52-K52</f>
        <v>9526.6099999999988</v>
      </c>
    </row>
    <row r="53" spans="2:12" ht="29.25" customHeight="1" x14ac:dyDescent="0.25">
      <c r="B53" s="250" t="s">
        <v>155</v>
      </c>
      <c r="C53" s="251"/>
      <c r="D53" s="251"/>
      <c r="E53" s="251"/>
      <c r="F53" s="252"/>
      <c r="G53" s="42">
        <f t="shared" ref="G53:L53" si="11">SUM(G52:G52)</f>
        <v>13500</v>
      </c>
      <c r="H53" s="42">
        <f t="shared" si="11"/>
        <v>387.44999999999982</v>
      </c>
      <c r="I53" s="42">
        <f t="shared" si="11"/>
        <v>410.40000000000009</v>
      </c>
      <c r="J53" s="42">
        <f t="shared" si="11"/>
        <v>3175.5400000000009</v>
      </c>
      <c r="K53" s="42">
        <f t="shared" si="11"/>
        <v>3973.3900000000008</v>
      </c>
      <c r="L53" s="42">
        <f t="shared" si="11"/>
        <v>9526.6099999999988</v>
      </c>
    </row>
    <row r="54" spans="2:12" ht="29.25" customHeight="1" thickBot="1" x14ac:dyDescent="0.3">
      <c r="B54" s="55"/>
      <c r="C54" s="55"/>
      <c r="D54" s="55"/>
      <c r="E54" s="55"/>
      <c r="F54" s="55"/>
      <c r="G54" s="45"/>
      <c r="H54" s="45"/>
      <c r="I54" s="45"/>
      <c r="J54" s="45"/>
      <c r="K54" s="45"/>
      <c r="L54" s="45"/>
    </row>
    <row r="55" spans="2:12" s="58" customFormat="1" ht="30" customHeight="1" thickBot="1" x14ac:dyDescent="0.3">
      <c r="B55" s="244" t="s">
        <v>220</v>
      </c>
      <c r="C55" s="245"/>
      <c r="D55" s="245"/>
      <c r="E55" s="245"/>
      <c r="F55" s="245"/>
      <c r="G55" s="245"/>
      <c r="H55" s="245"/>
      <c r="I55" s="245"/>
      <c r="J55" s="245"/>
      <c r="K55" s="245"/>
      <c r="L55" s="246"/>
    </row>
    <row r="56" spans="2:12" s="52" customFormat="1" ht="37.5" customHeight="1" x14ac:dyDescent="0.25">
      <c r="B56" s="94">
        <f>+B52+1</f>
        <v>13</v>
      </c>
      <c r="C56" s="140" t="s">
        <v>86</v>
      </c>
      <c r="D56" s="41" t="s">
        <v>558</v>
      </c>
      <c r="E56" s="141" t="s">
        <v>259</v>
      </c>
      <c r="F56" s="140" t="s">
        <v>151</v>
      </c>
      <c r="G56" s="142">
        <v>22000</v>
      </c>
      <c r="H56" s="96">
        <v>631.40000000000055</v>
      </c>
      <c r="I56" s="96">
        <v>429.40000000000055</v>
      </c>
      <c r="J56" s="96">
        <v>5234.8000000000029</v>
      </c>
      <c r="K56" s="90">
        <f>SUM(H56:J56)</f>
        <v>6295.600000000004</v>
      </c>
      <c r="L56" s="98">
        <f>+G56-K56</f>
        <v>15704.399999999996</v>
      </c>
    </row>
    <row r="57" spans="2:12" customFormat="1" ht="27" customHeight="1" x14ac:dyDescent="0.25">
      <c r="B57" s="250" t="s">
        <v>155</v>
      </c>
      <c r="C57" s="251"/>
      <c r="D57" s="251"/>
      <c r="E57" s="251"/>
      <c r="F57" s="252"/>
      <c r="G57" s="42">
        <f>SUM(G56)</f>
        <v>22000</v>
      </c>
      <c r="H57" s="42">
        <f t="shared" ref="H57:L57" si="12">SUM(H55:H56)</f>
        <v>631.40000000000055</v>
      </c>
      <c r="I57" s="42">
        <f t="shared" si="12"/>
        <v>429.40000000000055</v>
      </c>
      <c r="J57" s="42">
        <f t="shared" si="12"/>
        <v>5234.8000000000029</v>
      </c>
      <c r="K57" s="42">
        <f t="shared" si="12"/>
        <v>6295.600000000004</v>
      </c>
      <c r="L57" s="42">
        <f t="shared" si="12"/>
        <v>15704.399999999996</v>
      </c>
    </row>
    <row r="58" spans="2:12" s="44" customFormat="1" ht="30" customHeight="1" thickBot="1" x14ac:dyDescent="0.3">
      <c r="B58"/>
      <c r="C58"/>
      <c r="D58" s="186"/>
      <c r="E58"/>
      <c r="F58"/>
      <c r="G58"/>
      <c r="H58"/>
      <c r="I58"/>
      <c r="J58"/>
      <c r="K58"/>
      <c r="L58"/>
    </row>
    <row r="59" spans="2:12" s="58" customFormat="1" ht="39" customHeight="1" thickBot="1" x14ac:dyDescent="0.3">
      <c r="B59" s="244" t="s">
        <v>117</v>
      </c>
      <c r="C59" s="245"/>
      <c r="D59" s="245"/>
      <c r="E59" s="245"/>
      <c r="F59" s="245"/>
      <c r="G59" s="245"/>
      <c r="H59" s="245"/>
      <c r="I59" s="245"/>
      <c r="J59" s="245"/>
      <c r="K59" s="245"/>
      <c r="L59" s="246"/>
    </row>
    <row r="60" spans="2:12" s="58" customFormat="1" ht="30" customHeight="1" x14ac:dyDescent="0.25">
      <c r="B60" s="88">
        <f>+B56+1</f>
        <v>14</v>
      </c>
      <c r="C60" s="145" t="s">
        <v>363</v>
      </c>
      <c r="D60" s="157" t="s">
        <v>558</v>
      </c>
      <c r="E60" s="158" t="s">
        <v>364</v>
      </c>
      <c r="F60" s="140" t="s">
        <v>151</v>
      </c>
      <c r="G60" s="139">
        <v>29500</v>
      </c>
      <c r="H60" s="96">
        <v>846.64999999999964</v>
      </c>
      <c r="I60" s="90">
        <v>0</v>
      </c>
      <c r="J60" s="96">
        <v>7163.3400000000038</v>
      </c>
      <c r="K60" s="90">
        <f>SUM(H60:J60)</f>
        <v>8009.9900000000034</v>
      </c>
      <c r="L60" s="98">
        <f>+G60-K60</f>
        <v>21490.009999999995</v>
      </c>
    </row>
    <row r="61" spans="2:12" s="44" customFormat="1" ht="25.5" customHeight="1" x14ac:dyDescent="0.25">
      <c r="B61" s="250" t="s">
        <v>155</v>
      </c>
      <c r="C61" s="251"/>
      <c r="D61" s="251"/>
      <c r="E61" s="251"/>
      <c r="F61" s="252"/>
      <c r="G61" s="42">
        <f t="shared" ref="G61:L61" si="13">SUM(G60:G60)</f>
        <v>29500</v>
      </c>
      <c r="H61" s="42">
        <f t="shared" si="13"/>
        <v>846.64999999999964</v>
      </c>
      <c r="I61" s="42">
        <f t="shared" si="13"/>
        <v>0</v>
      </c>
      <c r="J61" s="42">
        <f t="shared" si="13"/>
        <v>7163.3400000000038</v>
      </c>
      <c r="K61" s="42">
        <f t="shared" si="13"/>
        <v>8009.9900000000034</v>
      </c>
      <c r="L61" s="42">
        <f t="shared" si="13"/>
        <v>21490.009999999995</v>
      </c>
    </row>
    <row r="62" spans="2:12" s="44" customFormat="1" ht="25.5" customHeight="1" thickBot="1" x14ac:dyDescent="0.3">
      <c r="B62" s="236"/>
      <c r="C62" s="236"/>
      <c r="D62" s="236"/>
      <c r="E62" s="236"/>
      <c r="F62" s="236"/>
      <c r="G62" s="45"/>
      <c r="H62" s="45"/>
      <c r="I62" s="45"/>
      <c r="J62" s="45"/>
      <c r="K62" s="45"/>
      <c r="L62" s="45"/>
    </row>
    <row r="63" spans="2:12" s="44" customFormat="1" ht="25.5" customHeight="1" thickBot="1" x14ac:dyDescent="0.3">
      <c r="B63" s="247" t="s">
        <v>651</v>
      </c>
      <c r="C63" s="248"/>
      <c r="D63" s="248"/>
      <c r="E63" s="248"/>
      <c r="F63" s="248"/>
      <c r="G63" s="248"/>
      <c r="H63" s="248"/>
      <c r="I63" s="248"/>
      <c r="J63" s="248"/>
      <c r="K63" s="248"/>
      <c r="L63" s="249"/>
    </row>
    <row r="64" spans="2:12" s="44" customFormat="1" ht="33.75" customHeight="1" x14ac:dyDescent="0.25">
      <c r="B64" s="41">
        <f>+B60+1</f>
        <v>15</v>
      </c>
      <c r="C64" s="140" t="s">
        <v>18</v>
      </c>
      <c r="D64" s="41" t="s">
        <v>557</v>
      </c>
      <c r="E64" s="141" t="s">
        <v>653</v>
      </c>
      <c r="F64" s="140" t="s">
        <v>255</v>
      </c>
      <c r="G64" s="142">
        <v>5000</v>
      </c>
      <c r="H64" s="96">
        <v>143.5</v>
      </c>
      <c r="I64" s="96">
        <v>152</v>
      </c>
      <c r="J64" s="96">
        <v>1176.130000000001</v>
      </c>
      <c r="K64" s="90">
        <f>SUM(H64:J64)</f>
        <v>1471.630000000001</v>
      </c>
      <c r="L64" s="91">
        <f>+G64-K64</f>
        <v>3528.369999999999</v>
      </c>
    </row>
    <row r="65" spans="2:12" s="44" customFormat="1" ht="25.5" customHeight="1" x14ac:dyDescent="0.25">
      <c r="B65" s="250" t="s">
        <v>155</v>
      </c>
      <c r="C65" s="251"/>
      <c r="D65" s="251"/>
      <c r="E65" s="251"/>
      <c r="F65" s="252"/>
      <c r="G65" s="42">
        <f t="shared" ref="G65:L65" si="14">SUM(G64:G64)</f>
        <v>5000</v>
      </c>
      <c r="H65" s="42">
        <f t="shared" si="14"/>
        <v>143.5</v>
      </c>
      <c r="I65" s="42">
        <f t="shared" si="14"/>
        <v>152</v>
      </c>
      <c r="J65" s="42">
        <f t="shared" si="14"/>
        <v>1176.130000000001</v>
      </c>
      <c r="K65" s="42">
        <f t="shared" si="14"/>
        <v>1471.630000000001</v>
      </c>
      <c r="L65" s="42">
        <f t="shared" si="14"/>
        <v>3528.369999999999</v>
      </c>
    </row>
    <row r="66" spans="2:12" s="44" customFormat="1" ht="25.5" customHeight="1" thickBot="1" x14ac:dyDescent="0.3">
      <c r="B66" s="236"/>
      <c r="C66" s="236"/>
      <c r="D66" s="236"/>
      <c r="E66" s="236"/>
      <c r="F66" s="236"/>
      <c r="G66" s="45"/>
      <c r="H66" s="45"/>
      <c r="I66" s="45"/>
      <c r="J66" s="45"/>
      <c r="K66" s="45"/>
      <c r="L66" s="45"/>
    </row>
    <row r="67" spans="2:12" s="44" customFormat="1" ht="25.5" customHeight="1" thickBot="1" x14ac:dyDescent="0.3">
      <c r="B67" s="247" t="s">
        <v>118</v>
      </c>
      <c r="C67" s="248"/>
      <c r="D67" s="248"/>
      <c r="E67" s="248"/>
      <c r="F67" s="248"/>
      <c r="G67" s="248"/>
      <c r="H67" s="248"/>
      <c r="I67" s="248"/>
      <c r="J67" s="248"/>
      <c r="K67" s="248"/>
      <c r="L67" s="249"/>
    </row>
    <row r="68" spans="2:12" s="44" customFormat="1" ht="31.5" customHeight="1" x14ac:dyDescent="0.25">
      <c r="B68" s="41">
        <f>+B64+1</f>
        <v>16</v>
      </c>
      <c r="C68" s="140" t="s">
        <v>652</v>
      </c>
      <c r="D68" s="41" t="s">
        <v>557</v>
      </c>
      <c r="E68" s="141" t="s">
        <v>654</v>
      </c>
      <c r="F68" s="140" t="s">
        <v>255</v>
      </c>
      <c r="G68" s="142">
        <v>60000</v>
      </c>
      <c r="H68" s="96">
        <v>1722</v>
      </c>
      <c r="I68" s="96">
        <v>1824</v>
      </c>
      <c r="J68" s="240">
        <v>14113.5</v>
      </c>
      <c r="K68" s="90">
        <f>SUM(H68:J68)</f>
        <v>17659.5</v>
      </c>
      <c r="L68" s="91">
        <f>+G68-K68</f>
        <v>42340.5</v>
      </c>
    </row>
    <row r="69" spans="2:12" s="44" customFormat="1" ht="25.5" customHeight="1" x14ac:dyDescent="0.25">
      <c r="B69" s="250" t="s">
        <v>155</v>
      </c>
      <c r="C69" s="251"/>
      <c r="D69" s="251"/>
      <c r="E69" s="251"/>
      <c r="F69" s="252"/>
      <c r="G69" s="42">
        <f t="shared" ref="G69:L69" si="15">SUM(G68:G68)</f>
        <v>60000</v>
      </c>
      <c r="H69" s="42">
        <f t="shared" si="15"/>
        <v>1722</v>
      </c>
      <c r="I69" s="42">
        <f t="shared" si="15"/>
        <v>1824</v>
      </c>
      <c r="J69" s="42">
        <f t="shared" si="15"/>
        <v>14113.5</v>
      </c>
      <c r="K69" s="42">
        <f t="shared" si="15"/>
        <v>17659.5</v>
      </c>
      <c r="L69" s="42">
        <f t="shared" si="15"/>
        <v>42340.5</v>
      </c>
    </row>
    <row r="70" spans="2:12" s="44" customFormat="1" ht="27" customHeight="1" thickBot="1" x14ac:dyDescent="0.3">
      <c r="B70" s="55"/>
      <c r="C70" s="55"/>
      <c r="D70" s="55"/>
      <c r="E70" s="55"/>
      <c r="F70" s="55"/>
      <c r="G70"/>
      <c r="H70"/>
      <c r="I70"/>
      <c r="J70"/>
      <c r="K70"/>
      <c r="L70"/>
    </row>
    <row r="71" spans="2:12" s="58" customFormat="1" ht="30" customHeight="1" thickBot="1" x14ac:dyDescent="0.3">
      <c r="B71" s="241" t="s">
        <v>383</v>
      </c>
      <c r="C71" s="242"/>
      <c r="D71" s="242"/>
      <c r="E71" s="242"/>
      <c r="F71" s="242"/>
      <c r="G71" s="242"/>
      <c r="H71" s="242"/>
      <c r="I71" s="242"/>
      <c r="J71" s="242"/>
      <c r="K71" s="242"/>
      <c r="L71" s="243"/>
    </row>
    <row r="72" spans="2:12" s="102" customFormat="1" ht="30" customHeight="1" x14ac:dyDescent="0.25">
      <c r="B72" s="94">
        <v>17</v>
      </c>
      <c r="C72" s="140" t="s">
        <v>17</v>
      </c>
      <c r="D72" s="41" t="s">
        <v>557</v>
      </c>
      <c r="E72" s="161" t="s">
        <v>567</v>
      </c>
      <c r="F72" s="140" t="s">
        <v>255</v>
      </c>
      <c r="G72" s="142">
        <v>15000</v>
      </c>
      <c r="H72" s="96">
        <v>430.5</v>
      </c>
      <c r="I72" s="96">
        <v>456</v>
      </c>
      <c r="J72" s="90">
        <v>3528.380000000001</v>
      </c>
      <c r="K72" s="90">
        <f>SUM(H72:J72)</f>
        <v>4414.880000000001</v>
      </c>
      <c r="L72" s="91">
        <f>+G72-K72</f>
        <v>10585.119999999999</v>
      </c>
    </row>
    <row r="73" spans="2:12" s="44" customFormat="1" ht="30" customHeight="1" x14ac:dyDescent="0.25">
      <c r="B73" s="250" t="s">
        <v>155</v>
      </c>
      <c r="C73" s="251"/>
      <c r="D73" s="251"/>
      <c r="E73" s="251"/>
      <c r="F73" s="252"/>
      <c r="G73" s="42">
        <f t="shared" ref="G73:L73" si="16">SUM(G72:G72)</f>
        <v>15000</v>
      </c>
      <c r="H73" s="42">
        <f t="shared" si="16"/>
        <v>430.5</v>
      </c>
      <c r="I73" s="42">
        <f t="shared" si="16"/>
        <v>456</v>
      </c>
      <c r="J73" s="42">
        <f t="shared" si="16"/>
        <v>3528.380000000001</v>
      </c>
      <c r="K73" s="42">
        <f t="shared" si="16"/>
        <v>4414.880000000001</v>
      </c>
      <c r="L73" s="42">
        <f t="shared" si="16"/>
        <v>10585.119999999999</v>
      </c>
    </row>
    <row r="74" spans="2:12" s="44" customFormat="1" ht="30" customHeight="1" thickBot="1" x14ac:dyDescent="0.3">
      <c r="B74" s="55"/>
      <c r="C74" s="55"/>
      <c r="D74" s="55"/>
      <c r="E74" s="55"/>
      <c r="F74" s="55"/>
      <c r="G74"/>
      <c r="H74"/>
      <c r="I74"/>
      <c r="J74"/>
      <c r="K74"/>
      <c r="L74"/>
    </row>
    <row r="75" spans="2:12" s="58" customFormat="1" ht="30" customHeight="1" thickBot="1" x14ac:dyDescent="0.3">
      <c r="B75" s="244" t="s">
        <v>390</v>
      </c>
      <c r="C75" s="245"/>
      <c r="D75" s="245"/>
      <c r="E75" s="245"/>
      <c r="F75" s="245"/>
      <c r="G75" s="245"/>
      <c r="H75" s="245"/>
      <c r="I75" s="245"/>
      <c r="J75" s="245"/>
      <c r="K75" s="245"/>
      <c r="L75" s="246"/>
    </row>
    <row r="76" spans="2:12" s="111" customFormat="1" ht="30" customHeight="1" x14ac:dyDescent="0.25">
      <c r="B76" s="94">
        <f>+B72+1</f>
        <v>18</v>
      </c>
      <c r="C76" s="140" t="s">
        <v>391</v>
      </c>
      <c r="D76" s="41" t="s">
        <v>557</v>
      </c>
      <c r="E76" s="140" t="s">
        <v>563</v>
      </c>
      <c r="F76" s="140" t="s">
        <v>255</v>
      </c>
      <c r="G76" s="142">
        <v>10000</v>
      </c>
      <c r="H76" s="96">
        <v>287</v>
      </c>
      <c r="I76" s="96">
        <v>304</v>
      </c>
      <c r="J76" s="96">
        <v>1148.33</v>
      </c>
      <c r="K76" s="90">
        <f>SUM(H76:J76)</f>
        <v>1739.33</v>
      </c>
      <c r="L76" s="90">
        <f>+G76-K76</f>
        <v>8260.67</v>
      </c>
    </row>
    <row r="77" spans="2:12" s="44" customFormat="1" ht="23.25" customHeight="1" x14ac:dyDescent="0.25">
      <c r="B77" s="250" t="s">
        <v>155</v>
      </c>
      <c r="C77" s="251"/>
      <c r="D77" s="251"/>
      <c r="E77" s="251"/>
      <c r="F77" s="252"/>
      <c r="G77" s="42">
        <f t="shared" ref="G77:L77" si="17">SUM(G76:G76)</f>
        <v>10000</v>
      </c>
      <c r="H77" s="42">
        <f t="shared" si="17"/>
        <v>287</v>
      </c>
      <c r="I77" s="42">
        <f t="shared" si="17"/>
        <v>304</v>
      </c>
      <c r="J77" s="42">
        <f t="shared" si="17"/>
        <v>1148.33</v>
      </c>
      <c r="K77" s="42">
        <f t="shared" si="17"/>
        <v>1739.33</v>
      </c>
      <c r="L77" s="42">
        <f t="shared" si="17"/>
        <v>8260.67</v>
      </c>
    </row>
    <row r="78" spans="2:12" s="44" customFormat="1" ht="23.25" customHeight="1" thickBot="1" x14ac:dyDescent="0.3">
      <c r="B78" s="55"/>
      <c r="C78" s="55"/>
      <c r="D78" s="55"/>
      <c r="E78" s="55"/>
      <c r="F78" s="55"/>
      <c r="G78" s="45"/>
      <c r="H78" s="45"/>
      <c r="I78" s="45"/>
      <c r="J78" s="45"/>
      <c r="K78" s="45"/>
      <c r="L78" s="45"/>
    </row>
    <row r="79" spans="2:12" s="44" customFormat="1" ht="23.25" customHeight="1" thickBot="1" x14ac:dyDescent="0.3">
      <c r="B79" s="241" t="s">
        <v>224</v>
      </c>
      <c r="C79" s="242"/>
      <c r="D79" s="242"/>
      <c r="E79" s="242"/>
      <c r="F79" s="242"/>
      <c r="G79" s="242"/>
      <c r="H79" s="242"/>
      <c r="I79" s="242"/>
      <c r="J79" s="242"/>
      <c r="K79" s="242"/>
      <c r="L79" s="243"/>
    </row>
    <row r="80" spans="2:12" s="44" customFormat="1" ht="30.75" customHeight="1" x14ac:dyDescent="0.25">
      <c r="B80" s="41">
        <f>+B76+1</f>
        <v>19</v>
      </c>
      <c r="C80" s="140" t="s">
        <v>649</v>
      </c>
      <c r="D80" s="41" t="s">
        <v>557</v>
      </c>
      <c r="E80" s="161" t="s">
        <v>650</v>
      </c>
      <c r="F80" s="140" t="s">
        <v>255</v>
      </c>
      <c r="G80" s="142">
        <v>40000</v>
      </c>
      <c r="H80" s="96">
        <v>1148</v>
      </c>
      <c r="I80" s="96">
        <v>1216</v>
      </c>
      <c r="J80" s="90">
        <v>8618.69</v>
      </c>
      <c r="K80" s="90">
        <f>SUM(H80:J80)</f>
        <v>10982.69</v>
      </c>
      <c r="L80" s="91">
        <f>+G80-K80</f>
        <v>29017.309999999998</v>
      </c>
    </row>
    <row r="81" spans="2:12" s="44" customFormat="1" ht="23.25" customHeight="1" x14ac:dyDescent="0.25">
      <c r="B81" s="250" t="s">
        <v>155</v>
      </c>
      <c r="C81" s="251"/>
      <c r="D81" s="251"/>
      <c r="E81" s="251"/>
      <c r="F81" s="252"/>
      <c r="G81" s="42">
        <f t="shared" ref="G81:L81" si="18">SUM(G80:G80)</f>
        <v>40000</v>
      </c>
      <c r="H81" s="42">
        <f t="shared" si="18"/>
        <v>1148</v>
      </c>
      <c r="I81" s="42">
        <f t="shared" si="18"/>
        <v>1216</v>
      </c>
      <c r="J81" s="42">
        <f t="shared" si="18"/>
        <v>8618.69</v>
      </c>
      <c r="K81" s="42">
        <f t="shared" si="18"/>
        <v>10982.69</v>
      </c>
      <c r="L81" s="42">
        <f t="shared" si="18"/>
        <v>29017.309999999998</v>
      </c>
    </row>
    <row r="82" spans="2:12" s="44" customFormat="1" ht="23.25" customHeight="1" thickBot="1" x14ac:dyDescent="0.3">
      <c r="B82" s="236"/>
      <c r="C82" s="236"/>
      <c r="D82" s="236"/>
      <c r="E82" s="236"/>
      <c r="F82" s="236"/>
      <c r="G82" s="45"/>
      <c r="H82" s="45"/>
      <c r="I82" s="45"/>
      <c r="J82" s="45"/>
      <c r="K82" s="45"/>
      <c r="L82" s="45"/>
    </row>
    <row r="83" spans="2:12" s="93" customFormat="1" ht="30" customHeight="1" thickBot="1" x14ac:dyDescent="0.3">
      <c r="B83" s="244" t="s">
        <v>408</v>
      </c>
      <c r="C83" s="245"/>
      <c r="D83" s="245"/>
      <c r="E83" s="245"/>
      <c r="F83" s="245"/>
      <c r="G83" s="245"/>
      <c r="H83" s="245"/>
      <c r="I83" s="245"/>
      <c r="J83" s="245"/>
      <c r="K83" s="245"/>
      <c r="L83" s="246"/>
    </row>
    <row r="84" spans="2:12" s="93" customFormat="1" ht="25.5" customHeight="1" x14ac:dyDescent="0.25">
      <c r="B84" s="94">
        <f>+B80+1</f>
        <v>20</v>
      </c>
      <c r="C84" s="140" t="s">
        <v>195</v>
      </c>
      <c r="D84" s="41" t="s">
        <v>557</v>
      </c>
      <c r="E84" s="140" t="s">
        <v>564</v>
      </c>
      <c r="F84" s="140" t="s">
        <v>150</v>
      </c>
      <c r="G84" s="142">
        <v>10000</v>
      </c>
      <c r="H84" s="142">
        <v>287</v>
      </c>
      <c r="I84" s="96">
        <v>304</v>
      </c>
      <c r="J84" s="96">
        <v>1148.33</v>
      </c>
      <c r="K84" s="139">
        <f>SUM(H84:J84)</f>
        <v>1739.33</v>
      </c>
      <c r="L84" s="91">
        <f>+G84-K84</f>
        <v>8260.67</v>
      </c>
    </row>
    <row r="85" spans="2:12" s="44" customFormat="1" ht="33.75" customHeight="1" x14ac:dyDescent="0.25">
      <c r="B85" s="250" t="s">
        <v>155</v>
      </c>
      <c r="C85" s="251"/>
      <c r="D85" s="251"/>
      <c r="E85" s="251"/>
      <c r="F85" s="252"/>
      <c r="G85" s="42">
        <f t="shared" ref="G85:L85" si="19">SUM(G84:G84)</f>
        <v>10000</v>
      </c>
      <c r="H85" s="42">
        <f t="shared" si="19"/>
        <v>287</v>
      </c>
      <c r="I85" s="42">
        <f t="shared" si="19"/>
        <v>304</v>
      </c>
      <c r="J85" s="42">
        <f t="shared" si="19"/>
        <v>1148.33</v>
      </c>
      <c r="K85" s="42">
        <f t="shared" si="19"/>
        <v>1739.33</v>
      </c>
      <c r="L85" s="42">
        <f t="shared" si="19"/>
        <v>8260.67</v>
      </c>
    </row>
    <row r="86" spans="2:12" s="44" customFormat="1" ht="24.95" customHeight="1" thickBot="1" x14ac:dyDescent="0.3">
      <c r="B86" s="55"/>
      <c r="C86" s="55"/>
      <c r="D86" s="55"/>
      <c r="E86" s="55"/>
      <c r="F86" s="55"/>
      <c r="G86" s="45"/>
      <c r="H86" s="45"/>
      <c r="I86" s="45"/>
      <c r="J86" s="45"/>
      <c r="K86" s="45"/>
      <c r="L86" s="45"/>
    </row>
    <row r="87" spans="2:12" s="58" customFormat="1" ht="30" customHeight="1" thickBot="1" x14ac:dyDescent="0.3">
      <c r="B87" s="244" t="s">
        <v>273</v>
      </c>
      <c r="C87" s="245"/>
      <c r="D87" s="245"/>
      <c r="E87" s="245"/>
      <c r="F87" s="245"/>
      <c r="G87" s="245"/>
      <c r="H87" s="245"/>
      <c r="I87" s="245"/>
      <c r="J87" s="245"/>
      <c r="K87" s="245"/>
      <c r="L87" s="246"/>
    </row>
    <row r="88" spans="2:12" s="58" customFormat="1" ht="30" customHeight="1" x14ac:dyDescent="0.25">
      <c r="B88" s="94">
        <f>+B84+1</f>
        <v>21</v>
      </c>
      <c r="C88" s="140" t="s">
        <v>415</v>
      </c>
      <c r="D88" s="41" t="s">
        <v>558</v>
      </c>
      <c r="E88" s="140" t="s">
        <v>565</v>
      </c>
      <c r="F88" s="140" t="s">
        <v>150</v>
      </c>
      <c r="G88" s="142">
        <v>15800</v>
      </c>
      <c r="H88" s="240">
        <v>453.46000000000004</v>
      </c>
      <c r="I88" s="240">
        <v>480.32000000000005</v>
      </c>
      <c r="J88" s="96">
        <v>0</v>
      </c>
      <c r="K88" s="139">
        <f>SUM(H88:J88)</f>
        <v>933.78000000000009</v>
      </c>
      <c r="L88" s="91">
        <f>+G88-K88</f>
        <v>14866.22</v>
      </c>
    </row>
    <row r="89" spans="2:12" s="44" customFormat="1" ht="22.5" customHeight="1" x14ac:dyDescent="0.25">
      <c r="B89" s="250" t="s">
        <v>155</v>
      </c>
      <c r="C89" s="251"/>
      <c r="D89" s="251"/>
      <c r="E89" s="251"/>
      <c r="F89" s="252"/>
      <c r="G89" s="42">
        <f t="shared" ref="G89:L89" si="20">SUM(G88:G88)</f>
        <v>15800</v>
      </c>
      <c r="H89" s="42">
        <f t="shared" si="20"/>
        <v>453.46000000000004</v>
      </c>
      <c r="I89" s="42">
        <f t="shared" si="20"/>
        <v>480.32000000000005</v>
      </c>
      <c r="J89" s="42">
        <f t="shared" si="20"/>
        <v>0</v>
      </c>
      <c r="K89" s="42">
        <f t="shared" si="20"/>
        <v>933.78000000000009</v>
      </c>
      <c r="L89" s="42">
        <f t="shared" si="20"/>
        <v>14866.22</v>
      </c>
    </row>
    <row r="90" spans="2:12" s="44" customFormat="1" ht="24.95" customHeight="1" x14ac:dyDescent="0.25">
      <c r="B90" s="55"/>
      <c r="C90" s="55"/>
      <c r="D90" s="55"/>
      <c r="E90" s="55"/>
      <c r="F90" s="55"/>
      <c r="G90" s="45"/>
      <c r="H90" s="45"/>
      <c r="I90" s="45"/>
      <c r="J90" s="45"/>
      <c r="K90" s="45"/>
      <c r="L90" s="45"/>
    </row>
    <row r="91" spans="2:12" s="37" customFormat="1" ht="30" customHeight="1" thickBot="1" x14ac:dyDescent="0.3">
      <c r="B91" s="46"/>
      <c r="C91" s="53"/>
      <c r="D91" s="190"/>
      <c r="E91" s="53"/>
      <c r="F91" s="53"/>
      <c r="G91" s="54"/>
      <c r="H91" s="44"/>
      <c r="I91" s="44"/>
      <c r="J91" s="44"/>
      <c r="K91" s="44"/>
      <c r="L91" s="44"/>
    </row>
    <row r="92" spans="2:12" ht="36" customHeight="1" thickBot="1" x14ac:dyDescent="0.3">
      <c r="B92" s="59"/>
      <c r="C92" s="60" t="s">
        <v>568</v>
      </c>
      <c r="D92" s="193"/>
      <c r="E92" s="61"/>
      <c r="F92" s="62"/>
      <c r="G92" s="63">
        <f>+G9+G17+G21+G25+G29+G13+G37+G41+G49+G53+G57+G73+G77+G89+G85+G61+G33+G45+G81+G69+G65</f>
        <v>434550</v>
      </c>
      <c r="H92" s="63">
        <f t="shared" ref="H92:L92" si="21">+H9+H17+H21+H25+H29+H13+H37+H41+H49+H53+H57+H73+H77+H89+H85+H61+H33+H45+H81+H69+H65</f>
        <v>12471.585000000001</v>
      </c>
      <c r="I92" s="63">
        <f t="shared" si="21"/>
        <v>11355.920000000002</v>
      </c>
      <c r="J92" s="63">
        <f t="shared" si="21"/>
        <v>94575.920000000013</v>
      </c>
      <c r="K92" s="63">
        <f t="shared" si="21"/>
        <v>118403.42500000003</v>
      </c>
      <c r="L92" s="63">
        <f t="shared" si="21"/>
        <v>316146.57499999995</v>
      </c>
    </row>
    <row r="93" spans="2:12" ht="15" x14ac:dyDescent="0.25">
      <c r="B93" s="33"/>
      <c r="C93" s="32"/>
      <c r="D93" s="33"/>
      <c r="E93" s="32"/>
      <c r="F93" s="32"/>
      <c r="G93" s="20"/>
      <c r="H93" s="21"/>
      <c r="I93" s="21"/>
      <c r="J93" s="21"/>
      <c r="K93" s="21"/>
      <c r="L93" s="21"/>
    </row>
    <row r="94" spans="2:12" ht="15" x14ac:dyDescent="0.25">
      <c r="B94" s="33"/>
      <c r="C94" s="32"/>
      <c r="D94" s="33"/>
      <c r="E94" s="32"/>
      <c r="F94" s="32"/>
      <c r="G94" s="20"/>
      <c r="H94" s="21"/>
      <c r="I94" s="21"/>
      <c r="J94" s="21"/>
      <c r="K94" s="21"/>
      <c r="L94" s="21"/>
    </row>
    <row r="95" spans="2:12" ht="15" x14ac:dyDescent="0.25">
      <c r="B95" s="33"/>
      <c r="C95" s="32"/>
      <c r="D95" s="33"/>
      <c r="E95" s="32"/>
      <c r="F95" s="32"/>
      <c r="G95" s="20"/>
      <c r="H95" s="21"/>
      <c r="I95" s="21"/>
      <c r="J95" s="21"/>
      <c r="K95" s="21"/>
      <c r="L95" s="21"/>
    </row>
    <row r="96" spans="2:12" ht="15" x14ac:dyDescent="0.25">
      <c r="B96" s="33"/>
      <c r="C96" s="32"/>
      <c r="D96" s="33"/>
      <c r="E96" s="32"/>
      <c r="F96" s="32"/>
      <c r="G96" s="20"/>
      <c r="H96" s="21"/>
      <c r="I96" s="21"/>
      <c r="J96" s="21"/>
      <c r="K96" s="21"/>
      <c r="L96" s="21"/>
    </row>
    <row r="97" spans="3:12" ht="15.75" x14ac:dyDescent="0.25">
      <c r="C97" s="1"/>
      <c r="E97" s="1"/>
      <c r="F97" s="22"/>
      <c r="G97" s="69"/>
    </row>
    <row r="98" spans="3:12" ht="15.75" x14ac:dyDescent="0.25">
      <c r="C98" s="23"/>
      <c r="D98" s="194"/>
      <c r="E98" s="24"/>
      <c r="F98" s="23"/>
      <c r="G98" s="1"/>
      <c r="L98" s="7"/>
    </row>
    <row r="99" spans="3:12" ht="15.75" x14ac:dyDescent="0.25">
      <c r="C99" s="25" t="s">
        <v>258</v>
      </c>
      <c r="D99" s="195"/>
      <c r="E99" s="24"/>
      <c r="F99" s="25" t="s">
        <v>387</v>
      </c>
      <c r="G99" s="1"/>
    </row>
    <row r="100" spans="3:12" ht="15.75" x14ac:dyDescent="0.25">
      <c r="C100" s="25" t="s">
        <v>460</v>
      </c>
      <c r="D100" s="195"/>
      <c r="E100" s="24"/>
      <c r="F100" s="25" t="s">
        <v>638</v>
      </c>
      <c r="G100" s="1"/>
    </row>
    <row r="16584" spans="3:12" s="4" customFormat="1" x14ac:dyDescent="0.2">
      <c r="C16584" s="27"/>
      <c r="E16584" s="27"/>
      <c r="F16584" s="27"/>
      <c r="G16584" s="2"/>
      <c r="H16584" s="1"/>
      <c r="I16584" s="1"/>
      <c r="J16584" s="1"/>
      <c r="K16584" s="1"/>
      <c r="L16584" s="1"/>
    </row>
    <row r="16586" spans="3:12" s="4" customFormat="1" x14ac:dyDescent="0.2">
      <c r="C16586" s="27"/>
      <c r="E16586" s="27"/>
      <c r="F16586" s="27"/>
      <c r="G16586" s="2"/>
      <c r="H16586" s="1"/>
      <c r="I16586" s="1"/>
      <c r="J16586" s="1"/>
      <c r="K16586" s="1"/>
      <c r="L16586" s="1"/>
    </row>
    <row r="16602" spans="8:9" x14ac:dyDescent="0.2">
      <c r="H16602" s="4"/>
      <c r="I16602" s="4"/>
    </row>
    <row r="16604" spans="8:9" x14ac:dyDescent="0.2">
      <c r="H16604" s="4"/>
      <c r="I16604" s="4"/>
    </row>
    <row r="16614" spans="3:12" x14ac:dyDescent="0.2">
      <c r="K16614" s="4"/>
      <c r="L16614" s="4"/>
    </row>
    <row r="16616" spans="3:12" x14ac:dyDescent="0.2">
      <c r="K16616" s="4"/>
      <c r="L16616" s="4"/>
    </row>
    <row r="16617" spans="3:12" x14ac:dyDescent="0.2">
      <c r="J16617" s="4"/>
    </row>
    <row r="16618" spans="3:12" x14ac:dyDescent="0.2">
      <c r="C16618" s="27">
        <f>SUM(C6:C16617)</f>
        <v>0</v>
      </c>
    </row>
    <row r="16619" spans="3:12" x14ac:dyDescent="0.2">
      <c r="J16619" s="4"/>
    </row>
    <row r="16620" spans="3:12" x14ac:dyDescent="0.2">
      <c r="C16620" s="27">
        <f>SUM(C16618)</f>
        <v>0</v>
      </c>
    </row>
    <row r="999943" spans="11:11" x14ac:dyDescent="0.2">
      <c r="K999943" s="11" t="e">
        <f>SUM(#REF!)</f>
        <v>#REF!</v>
      </c>
    </row>
  </sheetData>
  <mergeCells count="47">
    <mergeCell ref="B59:L59"/>
    <mergeCell ref="B61:F61"/>
    <mergeCell ref="B87:L87"/>
    <mergeCell ref="B89:F89"/>
    <mergeCell ref="B83:L83"/>
    <mergeCell ref="B85:F85"/>
    <mergeCell ref="B75:L75"/>
    <mergeCell ref="B77:F77"/>
    <mergeCell ref="B41:F41"/>
    <mergeCell ref="B13:F13"/>
    <mergeCell ref="B35:L35"/>
    <mergeCell ref="B37:F37"/>
    <mergeCell ref="B39:L39"/>
    <mergeCell ref="B31:L31"/>
    <mergeCell ref="B33:F33"/>
    <mergeCell ref="B25:F25"/>
    <mergeCell ref="B27:L27"/>
    <mergeCell ref="B29:F29"/>
    <mergeCell ref="B21:F21"/>
    <mergeCell ref="B23:L23"/>
    <mergeCell ref="B17:F17"/>
    <mergeCell ref="B19:L19"/>
    <mergeCell ref="B9:F9"/>
    <mergeCell ref="B15:L15"/>
    <mergeCell ref="B1:L1"/>
    <mergeCell ref="B2:L2"/>
    <mergeCell ref="B3:L3"/>
    <mergeCell ref="B4:C4"/>
    <mergeCell ref="H5:I5"/>
    <mergeCell ref="B7:L7"/>
    <mergeCell ref="B11:L11"/>
    <mergeCell ref="B43:L43"/>
    <mergeCell ref="B45:F45"/>
    <mergeCell ref="B79:L79"/>
    <mergeCell ref="B81:F81"/>
    <mergeCell ref="B63:L63"/>
    <mergeCell ref="B65:F65"/>
    <mergeCell ref="B67:L67"/>
    <mergeCell ref="B69:F69"/>
    <mergeCell ref="B49:F49"/>
    <mergeCell ref="B47:L47"/>
    <mergeCell ref="B57:F57"/>
    <mergeCell ref="B51:L51"/>
    <mergeCell ref="B53:F53"/>
    <mergeCell ref="B55:L55"/>
    <mergeCell ref="B71:L71"/>
    <mergeCell ref="B73:F73"/>
  </mergeCells>
  <pageMargins left="0.15748031496062992" right="0.15748031496062992" top="0.15748031496062992" bottom="0.15748031496062992" header="0.15748031496062992" footer="0.15748031496062992"/>
  <pageSetup paperSize="5" scale="65" orientation="landscape" r:id="rId1"/>
  <rowBreaks count="4" manualBreakCount="4">
    <brk id="33" min="1" max="11" man="1"/>
    <brk id="57" min="1" max="11" man="1"/>
    <brk id="85" min="1" max="11" man="1"/>
    <brk id="104" min="1" max="11" man="1"/>
  </rowBreaks>
  <ignoredErrors>
    <ignoredError sqref="K16 K20:K21 K24 K8 K12 K28 K32 K36 K40 K44 K48 K52 K64 K68 K72 K76 K84 K80 K88 K60 K56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048149"/>
  <sheetViews>
    <sheetView showGridLines="0" zoomScale="87" zoomScaleNormal="87" workbookViewId="0">
      <pane xSplit="2" ySplit="8" topLeftCell="C213" activePane="bottomRight" state="frozen"/>
      <selection pane="topRight" activeCell="C1" sqref="C1"/>
      <selection pane="bottomLeft" activeCell="A9" sqref="A9"/>
      <selection pane="bottomRight" activeCell="G16" sqref="F15:G16"/>
    </sheetView>
  </sheetViews>
  <sheetFormatPr baseColWidth="10" defaultColWidth="11.42578125" defaultRowHeight="12.75" x14ac:dyDescent="0.2"/>
  <cols>
    <col min="1" max="1" width="6.42578125" style="4" customWidth="1"/>
    <col min="2" max="2" width="38.85546875" style="27" customWidth="1"/>
    <col min="3" max="3" width="11.7109375" style="4" customWidth="1"/>
    <col min="4" max="4" width="38.5703125" style="27" customWidth="1"/>
    <col min="5" max="5" width="20.42578125" style="27" customWidth="1"/>
    <col min="6" max="6" width="25.140625" style="27" customWidth="1"/>
    <col min="7" max="7" width="25.5703125" style="27" customWidth="1"/>
    <col min="8" max="8" width="15.140625" style="2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3.140625" style="1" customWidth="1"/>
    <col min="16" max="16" width="12.42578125" style="1" bestFit="1" customWidth="1"/>
    <col min="17" max="17" width="13.28515625" style="1" customWidth="1"/>
    <col min="18" max="16384" width="11.42578125" style="1"/>
  </cols>
  <sheetData>
    <row r="1" spans="1:17" x14ac:dyDescent="0.2">
      <c r="B1" s="26"/>
      <c r="C1" s="186"/>
    </row>
    <row r="2" spans="1:17" ht="23.25" x14ac:dyDescent="0.35">
      <c r="A2" s="253" t="s">
        <v>524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</row>
    <row r="3" spans="1:17" ht="21" x14ac:dyDescent="0.35">
      <c r="A3" s="254" t="s">
        <v>527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</row>
    <row r="4" spans="1:17" ht="18.75" x14ac:dyDescent="0.3">
      <c r="A4" s="255" t="s">
        <v>627</v>
      </c>
      <c r="B4" s="255"/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</row>
    <row r="5" spans="1:17" ht="6.75" customHeight="1" thickBot="1" x14ac:dyDescent="0.35">
      <c r="A5" s="255"/>
      <c r="B5" s="255"/>
      <c r="C5" s="185"/>
      <c r="D5" s="26"/>
      <c r="E5" s="26"/>
      <c r="F5" s="26"/>
      <c r="G5" s="26"/>
      <c r="H5" s="19"/>
    </row>
    <row r="6" spans="1:17" ht="24.75" customHeight="1" thickBot="1" x14ac:dyDescent="0.3">
      <c r="A6" s="285"/>
      <c r="B6" s="285"/>
      <c r="C6" s="55"/>
      <c r="D6" s="47"/>
      <c r="E6" s="47"/>
      <c r="F6" s="47"/>
      <c r="G6" s="47"/>
      <c r="H6" s="44"/>
      <c r="I6" s="256" t="s">
        <v>149</v>
      </c>
      <c r="J6" s="257"/>
      <c r="K6" s="37"/>
      <c r="L6" s="37"/>
      <c r="M6" s="37"/>
      <c r="N6" s="37"/>
    </row>
    <row r="7" spans="1:17" s="2" customFormat="1" ht="28.5" customHeight="1" thickBot="1" x14ac:dyDescent="0.25">
      <c r="A7" s="38" t="s">
        <v>1</v>
      </c>
      <c r="B7" s="38" t="s">
        <v>553</v>
      </c>
      <c r="C7" s="38" t="s">
        <v>559</v>
      </c>
      <c r="D7" s="38" t="s">
        <v>585</v>
      </c>
      <c r="E7" s="38" t="s">
        <v>142</v>
      </c>
      <c r="F7" s="38" t="s">
        <v>147</v>
      </c>
      <c r="G7" s="38" t="s">
        <v>148</v>
      </c>
      <c r="H7" s="40" t="s">
        <v>154</v>
      </c>
      <c r="I7" s="38" t="s">
        <v>2</v>
      </c>
      <c r="J7" s="38" t="s">
        <v>3</v>
      </c>
      <c r="K7" s="40" t="s">
        <v>143</v>
      </c>
      <c r="L7" s="40" t="s">
        <v>145</v>
      </c>
      <c r="M7" s="40" t="s">
        <v>4</v>
      </c>
      <c r="N7" s="40" t="s">
        <v>144</v>
      </c>
      <c r="O7"/>
    </row>
    <row r="8" spans="1:17" s="2" customFormat="1" ht="24.95" customHeight="1" thickBot="1" x14ac:dyDescent="0.25">
      <c r="A8" s="278" t="s">
        <v>468</v>
      </c>
      <c r="B8" s="279"/>
      <c r="C8" s="279"/>
      <c r="D8" s="279"/>
      <c r="E8" s="279"/>
      <c r="F8" s="279"/>
      <c r="G8" s="279"/>
      <c r="H8" s="279"/>
      <c r="I8" s="279"/>
      <c r="J8" s="279"/>
      <c r="K8" s="279"/>
      <c r="L8" s="279"/>
      <c r="M8" s="279"/>
      <c r="N8" s="280"/>
      <c r="O8"/>
    </row>
    <row r="9" spans="1:17" s="73" customFormat="1" ht="24.95" customHeight="1" x14ac:dyDescent="0.2">
      <c r="A9" s="124">
        <v>1</v>
      </c>
      <c r="B9" s="5" t="s">
        <v>470</v>
      </c>
      <c r="C9" s="199" t="s">
        <v>557</v>
      </c>
      <c r="D9" s="152" t="s">
        <v>554</v>
      </c>
      <c r="E9" s="152" t="s">
        <v>279</v>
      </c>
      <c r="F9" s="154" t="s">
        <v>298</v>
      </c>
      <c r="G9" s="154" t="s">
        <v>299</v>
      </c>
      <c r="H9" s="10">
        <v>100000</v>
      </c>
      <c r="I9" s="8">
        <f>H9*2.87%</f>
        <v>2870</v>
      </c>
      <c r="J9" s="8">
        <f>+H9*3.04%</f>
        <v>3040</v>
      </c>
      <c r="K9" s="5">
        <v>12105.37</v>
      </c>
      <c r="L9" s="9">
        <v>25</v>
      </c>
      <c r="M9" s="8">
        <f>SUM(I9:L9)</f>
        <v>18040.370000000003</v>
      </c>
      <c r="N9" s="9">
        <f>+H9-M9</f>
        <v>81959.63</v>
      </c>
      <c r="O9"/>
    </row>
    <row r="10" spans="1:17" s="73" customFormat="1" ht="24.95" customHeight="1" x14ac:dyDescent="0.2">
      <c r="A10" s="124">
        <f>+A9+1</f>
        <v>2</v>
      </c>
      <c r="B10" s="5" t="s">
        <v>471</v>
      </c>
      <c r="C10" s="199" t="s">
        <v>558</v>
      </c>
      <c r="D10" s="152" t="s">
        <v>554</v>
      </c>
      <c r="E10" s="152" t="s">
        <v>279</v>
      </c>
      <c r="F10" s="154" t="s">
        <v>533</v>
      </c>
      <c r="G10" s="154" t="s">
        <v>534</v>
      </c>
      <c r="H10" s="10">
        <v>100000</v>
      </c>
      <c r="I10" s="8">
        <f>H10*2.87%</f>
        <v>2870</v>
      </c>
      <c r="J10" s="8">
        <f>+H10*3.04%</f>
        <v>3040</v>
      </c>
      <c r="K10" s="5">
        <v>12105.37</v>
      </c>
      <c r="L10" s="9">
        <v>25</v>
      </c>
      <c r="M10" s="8">
        <f>SUM(I10:L10)</f>
        <v>18040.370000000003</v>
      </c>
      <c r="N10" s="9">
        <f>+H10-M10</f>
        <v>81959.63</v>
      </c>
      <c r="O10"/>
    </row>
    <row r="11" spans="1:17" s="2" customFormat="1" ht="20.25" customHeight="1" x14ac:dyDescent="0.2">
      <c r="A11" s="269" t="s">
        <v>155</v>
      </c>
      <c r="B11" s="269"/>
      <c r="C11" s="269"/>
      <c r="D11" s="269"/>
      <c r="E11" s="269"/>
      <c r="F11" s="269"/>
      <c r="G11" s="269"/>
      <c r="H11" s="17">
        <f>SUM(H9:H10)</f>
        <v>200000</v>
      </c>
      <c r="I11" s="17">
        <f t="shared" ref="I11:N11" si="0">SUM(I9:I10)</f>
        <v>5740</v>
      </c>
      <c r="J11" s="17">
        <f t="shared" si="0"/>
        <v>6080</v>
      </c>
      <c r="K11" s="17">
        <f t="shared" si="0"/>
        <v>24210.74</v>
      </c>
      <c r="L11" s="17">
        <f t="shared" si="0"/>
        <v>50</v>
      </c>
      <c r="M11" s="17">
        <f t="shared" si="0"/>
        <v>36080.740000000005</v>
      </c>
      <c r="N11" s="17">
        <f t="shared" si="0"/>
        <v>163919.26</v>
      </c>
      <c r="O11"/>
    </row>
    <row r="12" spans="1:17" s="2" customFormat="1" ht="21" customHeight="1" thickBot="1" x14ac:dyDescent="0.25">
      <c r="A12"/>
      <c r="B12"/>
      <c r="C12" s="186"/>
      <c r="D12"/>
      <c r="E12"/>
      <c r="F12"/>
      <c r="G12"/>
      <c r="H12"/>
      <c r="I12"/>
      <c r="J12"/>
      <c r="K12"/>
      <c r="L12"/>
      <c r="M12"/>
      <c r="N12"/>
      <c r="O12"/>
      <c r="Q12" s="2">
        <f>+N11+N17+N22+N30+N35+N26</f>
        <v>759076.1</v>
      </c>
    </row>
    <row r="13" spans="1:17" s="31" customFormat="1" ht="24.95" customHeight="1" thickBot="1" x14ac:dyDescent="0.25">
      <c r="A13" s="278" t="s">
        <v>379</v>
      </c>
      <c r="B13" s="279"/>
      <c r="C13" s="279"/>
      <c r="D13" s="279"/>
      <c r="E13" s="279"/>
      <c r="F13" s="279"/>
      <c r="G13" s="279"/>
      <c r="H13" s="279"/>
      <c r="I13" s="279"/>
      <c r="J13" s="279"/>
      <c r="K13" s="279"/>
      <c r="L13" s="279"/>
      <c r="M13" s="279"/>
      <c r="N13" s="280"/>
      <c r="O13"/>
    </row>
    <row r="14" spans="1:17" s="129" customFormat="1" ht="24.95" customHeight="1" x14ac:dyDescent="0.2">
      <c r="A14" s="124">
        <f>+A10+1</f>
        <v>3</v>
      </c>
      <c r="B14" s="64" t="s">
        <v>472</v>
      </c>
      <c r="C14" s="200" t="s">
        <v>558</v>
      </c>
      <c r="D14" s="148" t="s">
        <v>176</v>
      </c>
      <c r="E14" s="148" t="s">
        <v>279</v>
      </c>
      <c r="F14" s="28" t="s">
        <v>249</v>
      </c>
      <c r="G14" s="28" t="s">
        <v>618</v>
      </c>
      <c r="H14" s="127">
        <v>140000</v>
      </c>
      <c r="I14" s="128">
        <f>H14*2.87%</f>
        <v>4018</v>
      </c>
      <c r="J14" s="128">
        <f>+H14*3.04%</f>
        <v>4256</v>
      </c>
      <c r="K14" s="128">
        <v>21176.84</v>
      </c>
      <c r="L14" s="127">
        <v>1375.12</v>
      </c>
      <c r="M14" s="128">
        <f>SUM(I14:L14)</f>
        <v>30825.96</v>
      </c>
      <c r="N14" s="127">
        <f>+H14-M14</f>
        <v>109174.04000000001</v>
      </c>
      <c r="O14"/>
    </row>
    <row r="15" spans="1:17" s="87" customFormat="1" ht="24.95" customHeight="1" x14ac:dyDescent="0.2">
      <c r="A15" s="124">
        <f>+A14+1</f>
        <v>4</v>
      </c>
      <c r="B15" s="64" t="s">
        <v>473</v>
      </c>
      <c r="C15" s="200" t="s">
        <v>557</v>
      </c>
      <c r="D15" s="28" t="s">
        <v>474</v>
      </c>
      <c r="E15" s="148" t="s">
        <v>279</v>
      </c>
      <c r="F15" s="154" t="s">
        <v>187</v>
      </c>
      <c r="G15" s="154" t="s">
        <v>530</v>
      </c>
      <c r="H15" s="127">
        <v>70000</v>
      </c>
      <c r="I15" s="128">
        <f>H15*2.87%</f>
        <v>2009</v>
      </c>
      <c r="J15" s="128">
        <f>+H15*3.04%</f>
        <v>2128</v>
      </c>
      <c r="K15" s="128">
        <v>5368.48</v>
      </c>
      <c r="L15" s="127">
        <v>25</v>
      </c>
      <c r="M15" s="128">
        <f>SUM(I15:L15)</f>
        <v>9530.48</v>
      </c>
      <c r="N15" s="127">
        <f>+H15-M15</f>
        <v>60469.520000000004</v>
      </c>
      <c r="O15"/>
    </row>
    <row r="16" spans="1:17" s="87" customFormat="1" ht="24.95" customHeight="1" x14ac:dyDescent="0.2">
      <c r="A16" s="71">
        <f>+A15+1</f>
        <v>5</v>
      </c>
      <c r="B16" s="172" t="s">
        <v>475</v>
      </c>
      <c r="C16" s="199" t="s">
        <v>558</v>
      </c>
      <c r="D16" s="152" t="s">
        <v>280</v>
      </c>
      <c r="E16" s="148" t="s">
        <v>279</v>
      </c>
      <c r="F16" s="174" t="s">
        <v>300</v>
      </c>
      <c r="G16" s="174" t="s">
        <v>655</v>
      </c>
      <c r="H16" s="127">
        <v>45000</v>
      </c>
      <c r="I16" s="128">
        <f>H16*2.87%</f>
        <v>1291.5</v>
      </c>
      <c r="J16" s="128">
        <f>+H16*3.04%</f>
        <v>1368</v>
      </c>
      <c r="K16" s="128">
        <v>1148.33</v>
      </c>
      <c r="L16" s="127">
        <v>25</v>
      </c>
      <c r="M16" s="128">
        <f>SUM(I16:L16)</f>
        <v>3832.83</v>
      </c>
      <c r="N16" s="127">
        <f>+H16-M16</f>
        <v>41167.17</v>
      </c>
      <c r="O16"/>
    </row>
    <row r="17" spans="1:15" s="2" customFormat="1" ht="24.95" customHeight="1" x14ac:dyDescent="0.2">
      <c r="A17" s="269" t="s">
        <v>155</v>
      </c>
      <c r="B17" s="269"/>
      <c r="C17" s="269"/>
      <c r="D17" s="269"/>
      <c r="E17" s="269"/>
      <c r="F17" s="269"/>
      <c r="G17" s="269"/>
      <c r="H17" s="17">
        <f>SUM(H14:H16)</f>
        <v>255000</v>
      </c>
      <c r="I17" s="17">
        <f t="shared" ref="I17:N17" si="1">SUM(I14:I16)</f>
        <v>7318.5</v>
      </c>
      <c r="J17" s="17">
        <f t="shared" si="1"/>
        <v>7752</v>
      </c>
      <c r="K17" s="17">
        <f t="shared" si="1"/>
        <v>27693.65</v>
      </c>
      <c r="L17" s="17">
        <f t="shared" si="1"/>
        <v>1425.12</v>
      </c>
      <c r="M17" s="17">
        <f t="shared" si="1"/>
        <v>44189.270000000004</v>
      </c>
      <c r="N17" s="17">
        <f t="shared" si="1"/>
        <v>210810.72999999998</v>
      </c>
      <c r="O17"/>
    </row>
    <row r="18" spans="1:15" s="2" customFormat="1" ht="20.25" customHeight="1" thickBot="1" x14ac:dyDescent="0.25">
      <c r="A18" s="67"/>
      <c r="B18" s="67"/>
      <c r="C18" s="67"/>
      <c r="D18" s="67"/>
      <c r="E18" s="67"/>
      <c r="F18" s="67"/>
      <c r="G18" s="67"/>
      <c r="H18"/>
      <c r="I18"/>
      <c r="J18"/>
      <c r="K18"/>
      <c r="L18"/>
      <c r="M18"/>
      <c r="N18"/>
      <c r="O18"/>
    </row>
    <row r="19" spans="1:15" s="2" customFormat="1" ht="24.95" customHeight="1" thickBot="1" x14ac:dyDescent="0.25">
      <c r="A19" s="289" t="s">
        <v>116</v>
      </c>
      <c r="B19" s="279"/>
      <c r="C19" s="279"/>
      <c r="D19" s="279"/>
      <c r="E19" s="279"/>
      <c r="F19" s="279"/>
      <c r="G19" s="279"/>
      <c r="H19" s="279"/>
      <c r="I19" s="279"/>
      <c r="J19" s="279"/>
      <c r="K19" s="279"/>
      <c r="L19" s="279"/>
      <c r="M19" s="279"/>
      <c r="N19" s="280"/>
      <c r="O19"/>
    </row>
    <row r="20" spans="1:15" s="2" customFormat="1" ht="24.95" customHeight="1" x14ac:dyDescent="0.2">
      <c r="A20" s="71">
        <f>+A16+1</f>
        <v>6</v>
      </c>
      <c r="B20" s="5" t="s">
        <v>476</v>
      </c>
      <c r="C20" s="200" t="s">
        <v>557</v>
      </c>
      <c r="D20" s="148" t="s">
        <v>281</v>
      </c>
      <c r="E20" s="148" t="s">
        <v>279</v>
      </c>
      <c r="F20" s="173" t="s">
        <v>298</v>
      </c>
      <c r="G20" s="173" t="s">
        <v>299</v>
      </c>
      <c r="H20" s="127">
        <v>80000</v>
      </c>
      <c r="I20" s="128">
        <f>H20*2.87%</f>
        <v>2296</v>
      </c>
      <c r="J20" s="128">
        <f>+H20*3.04%</f>
        <v>2432</v>
      </c>
      <c r="K20" s="128">
        <v>7400.87</v>
      </c>
      <c r="L20" s="127">
        <v>8525</v>
      </c>
      <c r="M20" s="128">
        <f>SUM(I20:L20)</f>
        <v>20653.87</v>
      </c>
      <c r="N20" s="127">
        <f>+H20-M20</f>
        <v>59346.130000000005</v>
      </c>
      <c r="O20"/>
    </row>
    <row r="21" spans="1:15" s="73" customFormat="1" ht="24.95" customHeight="1" x14ac:dyDescent="0.2">
      <c r="A21" s="71">
        <f>+A20+1</f>
        <v>7</v>
      </c>
      <c r="B21" s="66" t="s">
        <v>478</v>
      </c>
      <c r="C21" s="201" t="s">
        <v>557</v>
      </c>
      <c r="D21" s="125" t="s">
        <v>175</v>
      </c>
      <c r="E21" s="148" t="s">
        <v>279</v>
      </c>
      <c r="F21" s="174" t="s">
        <v>300</v>
      </c>
      <c r="G21" s="174" t="s">
        <v>655</v>
      </c>
      <c r="H21" s="127">
        <v>45000</v>
      </c>
      <c r="I21" s="128">
        <f>H21*2.87%</f>
        <v>1291.5</v>
      </c>
      <c r="J21" s="128">
        <f>+H21*3.04%</f>
        <v>1368</v>
      </c>
      <c r="K21" s="128">
        <v>1148.33</v>
      </c>
      <c r="L21" s="127">
        <v>25</v>
      </c>
      <c r="M21" s="128">
        <f>SUM(I21:L21)</f>
        <v>3832.83</v>
      </c>
      <c r="N21" s="127">
        <f>+H21-M21</f>
        <v>41167.17</v>
      </c>
      <c r="O21"/>
    </row>
    <row r="22" spans="1:15" s="2" customFormat="1" ht="24.95" customHeight="1" x14ac:dyDescent="0.2">
      <c r="A22" s="269" t="s">
        <v>155</v>
      </c>
      <c r="B22" s="269"/>
      <c r="C22" s="269"/>
      <c r="D22" s="269"/>
      <c r="E22" s="269"/>
      <c r="F22" s="269"/>
      <c r="G22" s="269"/>
      <c r="H22" s="17">
        <f>SUM(H20:H21)</f>
        <v>125000</v>
      </c>
      <c r="I22" s="17">
        <f t="shared" ref="I22:N22" si="2">SUM(I20:I21)</f>
        <v>3587.5</v>
      </c>
      <c r="J22" s="17">
        <f t="shared" si="2"/>
        <v>3800</v>
      </c>
      <c r="K22" s="17">
        <f t="shared" si="2"/>
        <v>8549.2000000000007</v>
      </c>
      <c r="L22" s="17">
        <f t="shared" si="2"/>
        <v>8550</v>
      </c>
      <c r="M22" s="17">
        <f t="shared" si="2"/>
        <v>24486.699999999997</v>
      </c>
      <c r="N22" s="17">
        <f t="shared" si="2"/>
        <v>100513.3</v>
      </c>
      <c r="O22"/>
    </row>
    <row r="23" spans="1:15" s="2" customFormat="1" ht="15.75" customHeight="1" thickBot="1" x14ac:dyDescent="0.25">
      <c r="A23" s="67"/>
      <c r="B23" s="67"/>
      <c r="C23" s="67"/>
      <c r="D23" s="67"/>
      <c r="E23" s="67"/>
      <c r="F23" s="67"/>
      <c r="G23" s="67"/>
      <c r="H23" s="6"/>
      <c r="I23" s="6"/>
      <c r="J23" s="6"/>
      <c r="K23" s="6"/>
      <c r="L23" s="6"/>
      <c r="M23" s="6"/>
      <c r="N23" s="6"/>
      <c r="O23" s="155"/>
    </row>
    <row r="24" spans="1:15" s="2" customFormat="1" ht="24.95" customHeight="1" thickBot="1" x14ac:dyDescent="0.25">
      <c r="A24" s="266" t="s">
        <v>570</v>
      </c>
      <c r="B24" s="267"/>
      <c r="C24" s="267"/>
      <c r="D24" s="267"/>
      <c r="E24" s="267"/>
      <c r="F24" s="267"/>
      <c r="G24" s="267"/>
      <c r="H24" s="267"/>
      <c r="I24" s="267"/>
      <c r="J24" s="267"/>
      <c r="K24" s="267"/>
      <c r="L24" s="267"/>
      <c r="M24" s="267"/>
      <c r="N24" s="268"/>
      <c r="O24"/>
    </row>
    <row r="25" spans="1:15" s="87" customFormat="1" ht="28.5" customHeight="1" x14ac:dyDescent="0.2">
      <c r="A25" s="130">
        <f>+A21+1</f>
        <v>8</v>
      </c>
      <c r="B25" s="149" t="s">
        <v>571</v>
      </c>
      <c r="C25" s="179" t="s">
        <v>558</v>
      </c>
      <c r="D25" s="180" t="s">
        <v>572</v>
      </c>
      <c r="E25" s="148" t="s">
        <v>279</v>
      </c>
      <c r="F25" s="154" t="s">
        <v>587</v>
      </c>
      <c r="G25" s="154" t="s">
        <v>588</v>
      </c>
      <c r="H25" s="10">
        <v>100000</v>
      </c>
      <c r="I25" s="8">
        <f>H25*2.87%</f>
        <v>2870</v>
      </c>
      <c r="J25" s="8">
        <f>+H25*3.04%</f>
        <v>3040</v>
      </c>
      <c r="K25" s="5">
        <v>12105.37</v>
      </c>
      <c r="L25" s="9">
        <v>25</v>
      </c>
      <c r="M25" s="8">
        <f>SUM(I25:L25)</f>
        <v>18040.370000000003</v>
      </c>
      <c r="N25" s="9">
        <f>+H25-M25</f>
        <v>81959.63</v>
      </c>
      <c r="O25"/>
    </row>
    <row r="26" spans="1:15" s="6" customFormat="1" ht="24.95" customHeight="1" x14ac:dyDescent="0.2">
      <c r="A26" s="269" t="s">
        <v>155</v>
      </c>
      <c r="B26" s="269"/>
      <c r="C26" s="269"/>
      <c r="D26" s="269"/>
      <c r="E26" s="269"/>
      <c r="F26" s="269"/>
      <c r="G26" s="269"/>
      <c r="H26" s="17">
        <f>SUM(H25)</f>
        <v>100000</v>
      </c>
      <c r="I26" s="17">
        <f t="shared" ref="I26:N26" si="3">SUM(I25)</f>
        <v>2870</v>
      </c>
      <c r="J26" s="17">
        <f t="shared" si="3"/>
        <v>3040</v>
      </c>
      <c r="K26" s="17">
        <f t="shared" si="3"/>
        <v>12105.37</v>
      </c>
      <c r="L26" s="17">
        <f t="shared" si="3"/>
        <v>25</v>
      </c>
      <c r="M26" s="17">
        <f t="shared" si="3"/>
        <v>18040.370000000003</v>
      </c>
      <c r="N26" s="17">
        <f t="shared" si="3"/>
        <v>81959.63</v>
      </c>
      <c r="O26"/>
    </row>
    <row r="27" spans="1:15" s="6" customFormat="1" ht="24.95" customHeight="1" thickBot="1" x14ac:dyDescent="0.25">
      <c r="A27" s="67"/>
      <c r="B27" s="67"/>
      <c r="C27" s="67"/>
      <c r="D27" s="67"/>
      <c r="E27" s="67"/>
      <c r="F27" s="67"/>
      <c r="G27" s="67"/>
      <c r="O27" s="155"/>
    </row>
    <row r="28" spans="1:15" s="2" customFormat="1" ht="24.95" customHeight="1" thickBot="1" x14ac:dyDescent="0.25">
      <c r="A28" s="278" t="s">
        <v>479</v>
      </c>
      <c r="B28" s="279"/>
      <c r="C28" s="279"/>
      <c r="D28" s="279"/>
      <c r="E28" s="279"/>
      <c r="F28" s="279"/>
      <c r="G28" s="279"/>
      <c r="H28" s="279"/>
      <c r="I28" s="279"/>
      <c r="J28" s="279"/>
      <c r="K28" s="279"/>
      <c r="L28" s="279"/>
      <c r="M28" s="279"/>
      <c r="N28" s="280"/>
      <c r="O28"/>
    </row>
    <row r="29" spans="1:15" s="73" customFormat="1" ht="27" customHeight="1" x14ac:dyDescent="0.2">
      <c r="A29" s="12">
        <f>+A25+1</f>
        <v>9</v>
      </c>
      <c r="B29" s="8" t="s">
        <v>480</v>
      </c>
      <c r="C29" s="200" t="s">
        <v>558</v>
      </c>
      <c r="D29" s="148" t="s">
        <v>180</v>
      </c>
      <c r="E29" s="125" t="s">
        <v>279</v>
      </c>
      <c r="F29" s="28" t="s">
        <v>186</v>
      </c>
      <c r="G29" s="28" t="s">
        <v>264</v>
      </c>
      <c r="H29" s="127">
        <v>80000</v>
      </c>
      <c r="I29" s="128">
        <f>H29*2.87%</f>
        <v>2296</v>
      </c>
      <c r="J29" s="128">
        <f>+H29*3.04%</f>
        <v>2432</v>
      </c>
      <c r="K29" s="128">
        <v>7400.87</v>
      </c>
      <c r="L29" s="127">
        <v>899.9</v>
      </c>
      <c r="M29" s="128">
        <f>SUM(I29:L29)</f>
        <v>13028.769999999999</v>
      </c>
      <c r="N29" s="127">
        <f>+H29-M29</f>
        <v>66971.23</v>
      </c>
      <c r="O29"/>
    </row>
    <row r="30" spans="1:15" s="2" customFormat="1" ht="24.95" customHeight="1" x14ac:dyDescent="0.2">
      <c r="A30" s="269" t="s">
        <v>155</v>
      </c>
      <c r="B30" s="269"/>
      <c r="C30" s="269"/>
      <c r="D30" s="269"/>
      <c r="E30" s="269"/>
      <c r="F30" s="269"/>
      <c r="G30" s="269"/>
      <c r="H30" s="17">
        <f>SUM(H29:H29)</f>
        <v>80000</v>
      </c>
      <c r="I30" s="17">
        <f t="shared" ref="I30:N30" si="4">SUM(I29:I29)</f>
        <v>2296</v>
      </c>
      <c r="J30" s="17">
        <f t="shared" si="4"/>
        <v>2432</v>
      </c>
      <c r="K30" s="17">
        <f t="shared" si="4"/>
        <v>7400.87</v>
      </c>
      <c r="L30" s="17">
        <f t="shared" si="4"/>
        <v>899.9</v>
      </c>
      <c r="M30" s="17">
        <f t="shared" si="4"/>
        <v>13028.769999999999</v>
      </c>
      <c r="N30" s="17">
        <f t="shared" si="4"/>
        <v>66971.23</v>
      </c>
      <c r="O30"/>
    </row>
    <row r="31" spans="1:15" s="6" customFormat="1" ht="15" customHeight="1" thickBot="1" x14ac:dyDescent="0.25">
      <c r="A31" s="67"/>
      <c r="B31" s="67"/>
      <c r="C31" s="67"/>
      <c r="D31" s="67"/>
      <c r="E31" s="67"/>
      <c r="F31" s="67"/>
      <c r="G31" s="67"/>
      <c r="O31" s="155"/>
    </row>
    <row r="32" spans="1:15" s="2" customFormat="1" ht="24.95" customHeight="1" x14ac:dyDescent="0.2">
      <c r="A32" s="288" t="s">
        <v>118</v>
      </c>
      <c r="B32" s="281"/>
      <c r="C32" s="281"/>
      <c r="D32" s="281"/>
      <c r="E32" s="281"/>
      <c r="F32" s="281"/>
      <c r="G32" s="281"/>
      <c r="H32" s="281"/>
      <c r="I32" s="281"/>
      <c r="J32" s="281"/>
      <c r="K32" s="281"/>
      <c r="L32" s="281"/>
      <c r="M32" s="281"/>
      <c r="N32" s="290"/>
      <c r="O32"/>
    </row>
    <row r="33" spans="1:17" s="87" customFormat="1" ht="35.25" customHeight="1" x14ac:dyDescent="0.2">
      <c r="A33" s="153">
        <f>+A29+1</f>
        <v>10</v>
      </c>
      <c r="B33" s="154" t="s">
        <v>481</v>
      </c>
      <c r="C33" s="153" t="s">
        <v>558</v>
      </c>
      <c r="D33" s="152" t="s">
        <v>602</v>
      </c>
      <c r="E33" s="152" t="s">
        <v>279</v>
      </c>
      <c r="F33" s="239" t="s">
        <v>656</v>
      </c>
      <c r="G33" s="239" t="s">
        <v>657</v>
      </c>
      <c r="H33" s="66">
        <v>100000</v>
      </c>
      <c r="I33" s="66">
        <f>H33*2.87%</f>
        <v>2870</v>
      </c>
      <c r="J33" s="66">
        <f>+H33*3.04%</f>
        <v>3040</v>
      </c>
      <c r="K33" s="5">
        <v>12105.37</v>
      </c>
      <c r="L33" s="72">
        <v>25</v>
      </c>
      <c r="M33" s="66">
        <f>SUM(I33:L33)</f>
        <v>18040.370000000003</v>
      </c>
      <c r="N33" s="72">
        <f>+H33-M33</f>
        <v>81959.63</v>
      </c>
      <c r="O33"/>
    </row>
    <row r="34" spans="1:17" s="87" customFormat="1" ht="35.25" customHeight="1" x14ac:dyDescent="0.2">
      <c r="A34" s="71">
        <f>+A33+1</f>
        <v>11</v>
      </c>
      <c r="B34" s="154" t="s">
        <v>573</v>
      </c>
      <c r="C34" s="153" t="s">
        <v>558</v>
      </c>
      <c r="D34" s="152" t="s">
        <v>373</v>
      </c>
      <c r="E34" s="133" t="s">
        <v>279</v>
      </c>
      <c r="F34" s="154" t="s">
        <v>187</v>
      </c>
      <c r="G34" s="154" t="s">
        <v>530</v>
      </c>
      <c r="H34" s="128">
        <v>60000</v>
      </c>
      <c r="I34" s="128">
        <f>H34*2.87%</f>
        <v>1722</v>
      </c>
      <c r="J34" s="128">
        <f>+H34*3.04%</f>
        <v>1824</v>
      </c>
      <c r="K34" s="128">
        <v>3486.68</v>
      </c>
      <c r="L34" s="127">
        <v>25</v>
      </c>
      <c r="M34" s="128">
        <f>SUM(I34:L34)</f>
        <v>7057.68</v>
      </c>
      <c r="N34" s="127">
        <f>+H34-M34</f>
        <v>52942.32</v>
      </c>
      <c r="O34"/>
    </row>
    <row r="35" spans="1:17" s="6" customFormat="1" ht="24.95" customHeight="1" thickBot="1" x14ac:dyDescent="0.25">
      <c r="A35" s="269" t="s">
        <v>155</v>
      </c>
      <c r="B35" s="269"/>
      <c r="C35" s="269"/>
      <c r="D35" s="269"/>
      <c r="E35" s="269"/>
      <c r="F35" s="269"/>
      <c r="G35" s="269"/>
      <c r="H35" s="17">
        <f>SUM(H33:H34)</f>
        <v>160000</v>
      </c>
      <c r="I35" s="17">
        <f t="shared" ref="I35:N35" si="5">SUM(I33:I34)</f>
        <v>4592</v>
      </c>
      <c r="J35" s="17">
        <f t="shared" si="5"/>
        <v>4864</v>
      </c>
      <c r="K35" s="17">
        <f t="shared" si="5"/>
        <v>15592.050000000001</v>
      </c>
      <c r="L35" s="17">
        <f t="shared" si="5"/>
        <v>50</v>
      </c>
      <c r="M35" s="17">
        <f t="shared" si="5"/>
        <v>25098.050000000003</v>
      </c>
      <c r="N35" s="17">
        <f t="shared" si="5"/>
        <v>134901.95000000001</v>
      </c>
      <c r="O35"/>
    </row>
    <row r="36" spans="1:17" s="2" customFormat="1" ht="24.95" customHeight="1" thickBot="1" x14ac:dyDescent="0.25">
      <c r="A36" s="266" t="s">
        <v>200</v>
      </c>
      <c r="B36" s="267"/>
      <c r="C36" s="267"/>
      <c r="D36" s="267"/>
      <c r="E36" s="267"/>
      <c r="F36" s="267"/>
      <c r="G36" s="267"/>
      <c r="H36" s="267"/>
      <c r="I36" s="267"/>
      <c r="J36" s="267"/>
      <c r="K36" s="267"/>
      <c r="L36" s="267"/>
      <c r="M36" s="267"/>
      <c r="N36" s="268"/>
      <c r="O36"/>
    </row>
    <row r="37" spans="1:17" s="87" customFormat="1" ht="24.95" customHeight="1" x14ac:dyDescent="0.2">
      <c r="A37" s="124">
        <f>+A34+1</f>
        <v>12</v>
      </c>
      <c r="B37" s="132" t="s">
        <v>159</v>
      </c>
      <c r="C37" s="165" t="s">
        <v>557</v>
      </c>
      <c r="D37" s="125" t="s">
        <v>63</v>
      </c>
      <c r="E37" s="125" t="s">
        <v>279</v>
      </c>
      <c r="F37" s="154" t="s">
        <v>187</v>
      </c>
      <c r="G37" s="154" t="s">
        <v>530</v>
      </c>
      <c r="H37" s="128">
        <v>70000</v>
      </c>
      <c r="I37" s="128">
        <f>H37*2.87%</f>
        <v>2009</v>
      </c>
      <c r="J37" s="128">
        <f>+H37*3.04%</f>
        <v>2128</v>
      </c>
      <c r="K37" s="128">
        <v>5368.48</v>
      </c>
      <c r="L37" s="127">
        <v>25</v>
      </c>
      <c r="M37" s="128">
        <f>SUM(I37:L37)</f>
        <v>9530.48</v>
      </c>
      <c r="N37" s="127">
        <f>+H37-M37</f>
        <v>60469.520000000004</v>
      </c>
      <c r="O37"/>
    </row>
    <row r="38" spans="1:17" s="6" customFormat="1" ht="24.95" customHeight="1" x14ac:dyDescent="0.2">
      <c r="A38" s="269" t="s">
        <v>155</v>
      </c>
      <c r="B38" s="269"/>
      <c r="C38" s="269"/>
      <c r="D38" s="269"/>
      <c r="E38" s="269"/>
      <c r="F38" s="269"/>
      <c r="G38" s="269"/>
      <c r="H38" s="17">
        <f>SUM(H37)</f>
        <v>70000</v>
      </c>
      <c r="I38" s="17">
        <f t="shared" ref="I38:N38" si="6">SUM(I37)</f>
        <v>2009</v>
      </c>
      <c r="J38" s="17">
        <f t="shared" si="6"/>
        <v>2128</v>
      </c>
      <c r="K38" s="17">
        <f t="shared" si="6"/>
        <v>5368.48</v>
      </c>
      <c r="L38" s="17">
        <f t="shared" si="6"/>
        <v>25</v>
      </c>
      <c r="M38" s="17">
        <f t="shared" si="6"/>
        <v>9530.48</v>
      </c>
      <c r="N38" s="17">
        <f t="shared" si="6"/>
        <v>60469.520000000004</v>
      </c>
      <c r="O38"/>
      <c r="Q38" s="6">
        <f>+N38+N45+N60+N65+N69+N78+N82+N73+N53</f>
        <v>1050038.28</v>
      </c>
    </row>
    <row r="39" spans="1:17" s="6" customFormat="1" ht="18.75" customHeight="1" thickBot="1" x14ac:dyDescent="0.25">
      <c r="A39" s="67"/>
      <c r="B39" s="67"/>
      <c r="C39" s="67"/>
      <c r="D39" s="67"/>
      <c r="E39" s="67"/>
      <c r="F39" s="67"/>
      <c r="G39" s="67"/>
      <c r="O39" s="155"/>
    </row>
    <row r="40" spans="1:17" s="2" customFormat="1" ht="24.95" customHeight="1" thickBot="1" x14ac:dyDescent="0.25">
      <c r="A40" s="266" t="s">
        <v>201</v>
      </c>
      <c r="B40" s="267"/>
      <c r="C40" s="267"/>
      <c r="D40" s="267"/>
      <c r="E40" s="267"/>
      <c r="F40" s="267"/>
      <c r="G40" s="267"/>
      <c r="H40" s="267"/>
      <c r="I40" s="267"/>
      <c r="J40" s="267"/>
      <c r="K40" s="267"/>
      <c r="L40" s="267"/>
      <c r="M40" s="267"/>
      <c r="N40" s="268"/>
      <c r="O40"/>
    </row>
    <row r="41" spans="1:17" s="87" customFormat="1" ht="30.75" customHeight="1" x14ac:dyDescent="0.2">
      <c r="A41" s="124">
        <f>+A37+1</f>
        <v>13</v>
      </c>
      <c r="B41" s="175" t="s">
        <v>282</v>
      </c>
      <c r="C41" s="12" t="s">
        <v>558</v>
      </c>
      <c r="D41" s="148" t="s">
        <v>181</v>
      </c>
      <c r="E41" s="148" t="s">
        <v>279</v>
      </c>
      <c r="F41" s="239" t="s">
        <v>656</v>
      </c>
      <c r="G41" s="239" t="s">
        <v>657</v>
      </c>
      <c r="H41" s="128">
        <v>60000</v>
      </c>
      <c r="I41" s="128">
        <f>H41*2.87%</f>
        <v>1722</v>
      </c>
      <c r="J41" s="128">
        <f>+H41*3.04%</f>
        <v>1824</v>
      </c>
      <c r="K41" s="128">
        <v>3486.68</v>
      </c>
      <c r="L41" s="127">
        <v>25</v>
      </c>
      <c r="M41" s="128">
        <f>SUM(I41:L41)</f>
        <v>7057.68</v>
      </c>
      <c r="N41" s="127">
        <f>+H41-M41</f>
        <v>52942.32</v>
      </c>
      <c r="O41"/>
      <c r="P41" s="87">
        <f>+N41+N42+N43</f>
        <v>154826.96</v>
      </c>
    </row>
    <row r="42" spans="1:17" s="87" customFormat="1" ht="27" customHeight="1" x14ac:dyDescent="0.2">
      <c r="A42" s="124">
        <f>+A41+1</f>
        <v>14</v>
      </c>
      <c r="B42" s="151" t="s">
        <v>482</v>
      </c>
      <c r="C42" s="153" t="s">
        <v>558</v>
      </c>
      <c r="D42" s="152" t="s">
        <v>181</v>
      </c>
      <c r="E42" s="152" t="s">
        <v>279</v>
      </c>
      <c r="F42" s="154" t="s">
        <v>298</v>
      </c>
      <c r="G42" s="154" t="s">
        <v>299</v>
      </c>
      <c r="H42" s="128">
        <v>60000</v>
      </c>
      <c r="I42" s="128">
        <f>H42*2.87%</f>
        <v>1722</v>
      </c>
      <c r="J42" s="128">
        <f>+H42*3.04%</f>
        <v>1824</v>
      </c>
      <c r="K42" s="128">
        <v>3486.68</v>
      </c>
      <c r="L42" s="127">
        <v>2025</v>
      </c>
      <c r="M42" s="128">
        <f>SUM(I42:L42)</f>
        <v>9057.68</v>
      </c>
      <c r="N42" s="127">
        <f>+H42-M42</f>
        <v>50942.32</v>
      </c>
      <c r="O42"/>
    </row>
    <row r="43" spans="1:17" s="87" customFormat="1" ht="27" customHeight="1" x14ac:dyDescent="0.2">
      <c r="A43" s="124">
        <f>+A42+1</f>
        <v>15</v>
      </c>
      <c r="B43" s="151" t="s">
        <v>574</v>
      </c>
      <c r="C43" s="153" t="s">
        <v>558</v>
      </c>
      <c r="D43" s="152" t="s">
        <v>181</v>
      </c>
      <c r="E43" s="152" t="s">
        <v>279</v>
      </c>
      <c r="F43" s="154" t="s">
        <v>187</v>
      </c>
      <c r="G43" s="154" t="s">
        <v>530</v>
      </c>
      <c r="H43" s="128">
        <v>60000</v>
      </c>
      <c r="I43" s="128">
        <f>H43*2.87%</f>
        <v>1722</v>
      </c>
      <c r="J43" s="128">
        <f>+H43*3.04%</f>
        <v>1824</v>
      </c>
      <c r="K43" s="128">
        <v>3486.68</v>
      </c>
      <c r="L43" s="127">
        <v>2025</v>
      </c>
      <c r="M43" s="128">
        <f>SUM(I43:L43)</f>
        <v>9057.68</v>
      </c>
      <c r="N43" s="127">
        <f>+H43-M43</f>
        <v>50942.32</v>
      </c>
      <c r="O43"/>
    </row>
    <row r="44" spans="1:17" s="87" customFormat="1" ht="27" customHeight="1" x14ac:dyDescent="0.2">
      <c r="A44" s="12">
        <f>+A43+1</f>
        <v>16</v>
      </c>
      <c r="B44" s="151" t="s">
        <v>619</v>
      </c>
      <c r="C44" s="153" t="s">
        <v>557</v>
      </c>
      <c r="D44" s="152" t="s">
        <v>181</v>
      </c>
      <c r="E44" s="152" t="s">
        <v>279</v>
      </c>
      <c r="F44" s="28" t="s">
        <v>249</v>
      </c>
      <c r="G44" s="28" t="s">
        <v>618</v>
      </c>
      <c r="H44" s="8">
        <v>60000</v>
      </c>
      <c r="I44" s="8">
        <f>H44*2.87%</f>
        <v>1722</v>
      </c>
      <c r="J44" s="8">
        <f>+H44*3.04%</f>
        <v>1824</v>
      </c>
      <c r="K44" s="8">
        <v>3216.65</v>
      </c>
      <c r="L44" s="9">
        <v>3075.12</v>
      </c>
      <c r="M44" s="8">
        <f>SUM(I44:L44)</f>
        <v>9837.77</v>
      </c>
      <c r="N44" s="9">
        <f>+H44-M44</f>
        <v>50162.229999999996</v>
      </c>
      <c r="O44"/>
    </row>
    <row r="45" spans="1:17" s="6" customFormat="1" ht="24.75" customHeight="1" x14ac:dyDescent="0.2">
      <c r="A45" s="269" t="s">
        <v>155</v>
      </c>
      <c r="B45" s="269"/>
      <c r="C45" s="269"/>
      <c r="D45" s="269"/>
      <c r="E45" s="269"/>
      <c r="F45" s="269"/>
      <c r="G45" s="269"/>
      <c r="H45" s="17">
        <f>SUM(H41:H44)</f>
        <v>240000</v>
      </c>
      <c r="I45" s="17">
        <f t="shared" ref="I45:N45" si="7">SUM(I41:I44)</f>
        <v>6888</v>
      </c>
      <c r="J45" s="17">
        <f t="shared" si="7"/>
        <v>7296</v>
      </c>
      <c r="K45" s="17">
        <f t="shared" si="7"/>
        <v>13676.689999999999</v>
      </c>
      <c r="L45" s="17">
        <f t="shared" si="7"/>
        <v>7150.12</v>
      </c>
      <c r="M45" s="17">
        <f t="shared" si="7"/>
        <v>35010.81</v>
      </c>
      <c r="N45" s="17">
        <f t="shared" si="7"/>
        <v>204989.19</v>
      </c>
      <c r="O45"/>
    </row>
    <row r="46" spans="1:17" s="6" customFormat="1" ht="14.25" customHeight="1" thickBot="1" x14ac:dyDescent="0.25">
      <c r="A46" s="67"/>
      <c r="B46" s="67"/>
      <c r="C46" s="67"/>
      <c r="D46" s="67"/>
      <c r="E46" s="67"/>
      <c r="F46" s="67"/>
      <c r="G46" s="67"/>
      <c r="O46" s="155"/>
    </row>
    <row r="47" spans="1:17" s="6" customFormat="1" ht="24.95" customHeight="1" thickBot="1" x14ac:dyDescent="0.25">
      <c r="A47" s="278" t="s">
        <v>203</v>
      </c>
      <c r="B47" s="279"/>
      <c r="C47" s="279"/>
      <c r="D47" s="279"/>
      <c r="E47" s="279"/>
      <c r="F47" s="279"/>
      <c r="G47" s="279"/>
      <c r="H47" s="279"/>
      <c r="I47" s="279"/>
      <c r="J47" s="279"/>
      <c r="K47" s="279"/>
      <c r="L47" s="279"/>
      <c r="M47" s="279"/>
      <c r="N47" s="280"/>
      <c r="O47" s="155"/>
    </row>
    <row r="48" spans="1:17" s="6" customFormat="1" ht="24.95" customHeight="1" x14ac:dyDescent="0.2">
      <c r="A48" s="12">
        <f>+A44+1</f>
        <v>17</v>
      </c>
      <c r="B48" s="5" t="s">
        <v>637</v>
      </c>
      <c r="C48" s="200" t="s">
        <v>557</v>
      </c>
      <c r="D48" s="148" t="s">
        <v>181</v>
      </c>
      <c r="E48" s="148" t="s">
        <v>279</v>
      </c>
      <c r="F48" s="174" t="s">
        <v>656</v>
      </c>
      <c r="G48" s="174" t="s">
        <v>657</v>
      </c>
      <c r="H48" s="9">
        <v>60000</v>
      </c>
      <c r="I48" s="8">
        <f>H48*2.87%</f>
        <v>1722</v>
      </c>
      <c r="J48" s="8">
        <f>+H48*3.04%</f>
        <v>1824</v>
      </c>
      <c r="K48" s="9">
        <v>3486.68</v>
      </c>
      <c r="L48" s="9">
        <v>25</v>
      </c>
      <c r="M48" s="8">
        <f>SUM(I48:L48)</f>
        <v>7057.68</v>
      </c>
      <c r="N48" s="9">
        <f>+H48-M48</f>
        <v>52942.32</v>
      </c>
      <c r="O48" s="155"/>
    </row>
    <row r="49" spans="1:16" s="6" customFormat="1" ht="24.95" customHeight="1" x14ac:dyDescent="0.2">
      <c r="A49" s="269" t="s">
        <v>155</v>
      </c>
      <c r="B49" s="269"/>
      <c r="C49" s="269"/>
      <c r="D49" s="269"/>
      <c r="E49" s="269"/>
      <c r="F49" s="269"/>
      <c r="G49" s="269"/>
      <c r="H49" s="17">
        <f>SUM(H48)</f>
        <v>60000</v>
      </c>
      <c r="I49" s="17">
        <f t="shared" ref="I49:N49" si="8">SUM(I48)</f>
        <v>1722</v>
      </c>
      <c r="J49" s="17">
        <f t="shared" si="8"/>
        <v>1824</v>
      </c>
      <c r="K49" s="17">
        <f t="shared" si="8"/>
        <v>3486.68</v>
      </c>
      <c r="L49" s="17">
        <f t="shared" si="8"/>
        <v>25</v>
      </c>
      <c r="M49" s="17">
        <f t="shared" si="8"/>
        <v>7057.68</v>
      </c>
      <c r="N49" s="17">
        <f t="shared" si="8"/>
        <v>52942.32</v>
      </c>
      <c r="O49" s="155"/>
    </row>
    <row r="50" spans="1:16" s="6" customFormat="1" ht="16.5" customHeight="1" thickBot="1" x14ac:dyDescent="0.25">
      <c r="A50" s="67"/>
      <c r="B50" s="67"/>
      <c r="C50" s="67"/>
      <c r="D50" s="67"/>
      <c r="E50" s="67"/>
      <c r="F50" s="67"/>
      <c r="G50" s="67"/>
      <c r="O50" s="155"/>
    </row>
    <row r="51" spans="1:16" s="6" customFormat="1" ht="23.25" customHeight="1" thickBot="1" x14ac:dyDescent="0.25">
      <c r="A51" s="278" t="s">
        <v>204</v>
      </c>
      <c r="B51" s="279"/>
      <c r="C51" s="279"/>
      <c r="D51" s="279"/>
      <c r="E51" s="279"/>
      <c r="F51" s="279"/>
      <c r="G51" s="279"/>
      <c r="H51" s="279"/>
      <c r="I51" s="279"/>
      <c r="J51" s="279"/>
      <c r="K51" s="279"/>
      <c r="L51" s="279"/>
      <c r="M51" s="279"/>
      <c r="N51" s="280"/>
      <c r="O51"/>
    </row>
    <row r="52" spans="1:16" s="6" customFormat="1" ht="28.5" customHeight="1" x14ac:dyDescent="0.2">
      <c r="A52" s="12">
        <v>18</v>
      </c>
      <c r="B52" s="5" t="s">
        <v>617</v>
      </c>
      <c r="C52" s="200" t="s">
        <v>557</v>
      </c>
      <c r="D52" s="148" t="s">
        <v>181</v>
      </c>
      <c r="E52" s="148" t="s">
        <v>279</v>
      </c>
      <c r="F52" s="28" t="s">
        <v>249</v>
      </c>
      <c r="G52" s="28" t="s">
        <v>618</v>
      </c>
      <c r="H52" s="9">
        <v>60000</v>
      </c>
      <c r="I52" s="8">
        <f>H52*2.87%</f>
        <v>1722</v>
      </c>
      <c r="J52" s="8">
        <f>+H52*3.04%</f>
        <v>1824</v>
      </c>
      <c r="K52" s="9">
        <v>3486.68</v>
      </c>
      <c r="L52" s="9">
        <v>25</v>
      </c>
      <c r="M52" s="8">
        <f>SUM(I52:L52)</f>
        <v>7057.68</v>
      </c>
      <c r="N52" s="9">
        <f>+H52-M52</f>
        <v>52942.32</v>
      </c>
      <c r="O52"/>
    </row>
    <row r="53" spans="1:16" s="6" customFormat="1" ht="23.25" customHeight="1" x14ac:dyDescent="0.2">
      <c r="A53" s="269" t="s">
        <v>155</v>
      </c>
      <c r="B53" s="269"/>
      <c r="C53" s="269"/>
      <c r="D53" s="269"/>
      <c r="E53" s="269"/>
      <c r="F53" s="269"/>
      <c r="G53" s="269"/>
      <c r="H53" s="17">
        <f>SUM(H52)</f>
        <v>60000</v>
      </c>
      <c r="I53" s="17">
        <f t="shared" ref="I53:N53" si="9">SUM(I52)</f>
        <v>1722</v>
      </c>
      <c r="J53" s="17">
        <f t="shared" si="9"/>
        <v>1824</v>
      </c>
      <c r="K53" s="17">
        <f t="shared" si="9"/>
        <v>3486.68</v>
      </c>
      <c r="L53" s="17">
        <f t="shared" si="9"/>
        <v>25</v>
      </c>
      <c r="M53" s="17">
        <f t="shared" si="9"/>
        <v>7057.68</v>
      </c>
      <c r="N53" s="17">
        <f t="shared" si="9"/>
        <v>52942.32</v>
      </c>
      <c r="O53"/>
    </row>
    <row r="54" spans="1:16" s="2" customFormat="1" ht="12" customHeight="1" thickBot="1" x14ac:dyDescent="0.25">
      <c r="A54" s="67"/>
      <c r="B54" s="67"/>
      <c r="C54" s="67"/>
      <c r="D54" s="67"/>
      <c r="E54" s="67"/>
      <c r="F54" s="67"/>
      <c r="G54" s="67"/>
      <c r="H54" s="6"/>
      <c r="I54" s="6"/>
      <c r="J54" s="6"/>
      <c r="K54" s="6"/>
      <c r="L54" s="6"/>
      <c r="M54" s="6"/>
      <c r="N54" s="6"/>
      <c r="O54"/>
    </row>
    <row r="55" spans="1:16" s="73" customFormat="1" ht="27" customHeight="1" thickBot="1" x14ac:dyDescent="0.25">
      <c r="A55" s="278" t="s">
        <v>245</v>
      </c>
      <c r="B55" s="279"/>
      <c r="C55" s="279"/>
      <c r="D55" s="279"/>
      <c r="E55" s="279"/>
      <c r="F55" s="279"/>
      <c r="G55" s="279"/>
      <c r="H55" s="279"/>
      <c r="I55" s="279"/>
      <c r="J55" s="279"/>
      <c r="K55" s="279"/>
      <c r="L55" s="279"/>
      <c r="M55" s="279"/>
      <c r="N55" s="280"/>
      <c r="O55"/>
    </row>
    <row r="56" spans="1:16" s="73" customFormat="1" ht="39" customHeight="1" x14ac:dyDescent="0.2">
      <c r="A56" s="124">
        <f>+A52+1</f>
        <v>19</v>
      </c>
      <c r="B56" s="66" t="s">
        <v>197</v>
      </c>
      <c r="C56" s="201" t="s">
        <v>557</v>
      </c>
      <c r="D56" s="125" t="s">
        <v>246</v>
      </c>
      <c r="E56" s="125" t="s">
        <v>279</v>
      </c>
      <c r="F56" s="28" t="s">
        <v>249</v>
      </c>
      <c r="G56" s="28" t="s">
        <v>618</v>
      </c>
      <c r="H56" s="127">
        <v>135000</v>
      </c>
      <c r="I56" s="128">
        <f>H56*2.87%</f>
        <v>3874.5</v>
      </c>
      <c r="J56" s="128">
        <f>+H56*3.04%</f>
        <v>4104</v>
      </c>
      <c r="K56" s="128">
        <v>20338.240000000002</v>
      </c>
      <c r="L56" s="127">
        <v>25</v>
      </c>
      <c r="M56" s="128">
        <f>SUM(I56:L56)</f>
        <v>28341.74</v>
      </c>
      <c r="N56" s="127">
        <f>+H56-M56</f>
        <v>106658.26</v>
      </c>
      <c r="O56"/>
    </row>
    <row r="57" spans="1:16" s="73" customFormat="1" ht="39" customHeight="1" x14ac:dyDescent="0.2">
      <c r="A57" s="124">
        <f>+A56+1</f>
        <v>20</v>
      </c>
      <c r="B57" s="5" t="s">
        <v>483</v>
      </c>
      <c r="C57" s="200" t="s">
        <v>558</v>
      </c>
      <c r="D57" s="148" t="s">
        <v>181</v>
      </c>
      <c r="E57" s="148" t="s">
        <v>279</v>
      </c>
      <c r="F57" s="28" t="s">
        <v>186</v>
      </c>
      <c r="G57" s="28" t="s">
        <v>264</v>
      </c>
      <c r="H57" s="127">
        <v>70000</v>
      </c>
      <c r="I57" s="128">
        <f>H57*2.87%</f>
        <v>2009</v>
      </c>
      <c r="J57" s="128">
        <f>+H57*3.04%</f>
        <v>2128</v>
      </c>
      <c r="K57" s="127">
        <v>5368.48</v>
      </c>
      <c r="L57" s="127">
        <v>3025</v>
      </c>
      <c r="M57" s="128">
        <f>SUM(I57:L57)</f>
        <v>12530.48</v>
      </c>
      <c r="N57" s="127">
        <f>+H57-M57</f>
        <v>57469.520000000004</v>
      </c>
      <c r="O57"/>
      <c r="P57" s="73">
        <f>+N56+N57+N58</f>
        <v>208691.65</v>
      </c>
    </row>
    <row r="58" spans="1:16" s="73" customFormat="1" ht="39" customHeight="1" x14ac:dyDescent="0.2">
      <c r="A58" s="124">
        <f>+A57+1</f>
        <v>21</v>
      </c>
      <c r="B58" s="5" t="s">
        <v>484</v>
      </c>
      <c r="C58" s="200" t="s">
        <v>558</v>
      </c>
      <c r="D58" s="148" t="s">
        <v>181</v>
      </c>
      <c r="E58" s="148" t="s">
        <v>279</v>
      </c>
      <c r="F58" s="154" t="s">
        <v>608</v>
      </c>
      <c r="G58" s="154" t="s">
        <v>609</v>
      </c>
      <c r="H58" s="127">
        <v>60000</v>
      </c>
      <c r="I58" s="128">
        <f>H58*2.87%</f>
        <v>1722</v>
      </c>
      <c r="J58" s="128">
        <f>+H58*3.04%</f>
        <v>1824</v>
      </c>
      <c r="K58" s="127">
        <v>3486.68</v>
      </c>
      <c r="L58" s="127">
        <v>8403.4500000000007</v>
      </c>
      <c r="M58" s="128">
        <f>SUM(I58:L58)</f>
        <v>15436.130000000001</v>
      </c>
      <c r="N58" s="127">
        <f>+H58-M58</f>
        <v>44563.869999999995</v>
      </c>
      <c r="O58"/>
    </row>
    <row r="59" spans="1:16" s="2" customFormat="1" ht="28.5" customHeight="1" x14ac:dyDescent="0.2">
      <c r="A59" s="124">
        <f>+A58+1</f>
        <v>22</v>
      </c>
      <c r="B59" s="5" t="s">
        <v>636</v>
      </c>
      <c r="C59" s="200" t="s">
        <v>557</v>
      </c>
      <c r="D59" s="148" t="s">
        <v>181</v>
      </c>
      <c r="E59" s="148" t="s">
        <v>279</v>
      </c>
      <c r="F59" s="174" t="s">
        <v>656</v>
      </c>
      <c r="G59" s="174" t="s">
        <v>657</v>
      </c>
      <c r="H59" s="127">
        <v>60000</v>
      </c>
      <c r="I59" s="128">
        <f>H59*2.87%</f>
        <v>1722</v>
      </c>
      <c r="J59" s="128">
        <f>+H59*3.04%</f>
        <v>1824</v>
      </c>
      <c r="K59" s="127">
        <v>3486.68</v>
      </c>
      <c r="L59" s="127">
        <v>25</v>
      </c>
      <c r="M59" s="128">
        <f>SUM(I59:L59)</f>
        <v>7057.68</v>
      </c>
      <c r="N59" s="127">
        <f>+H59-M59</f>
        <v>52942.32</v>
      </c>
      <c r="O59"/>
    </row>
    <row r="60" spans="1:16" s="2" customFormat="1" ht="23.25" customHeight="1" x14ac:dyDescent="0.2">
      <c r="A60" s="269" t="s">
        <v>155</v>
      </c>
      <c r="B60" s="269"/>
      <c r="C60" s="269"/>
      <c r="D60" s="269"/>
      <c r="E60" s="269"/>
      <c r="F60" s="269"/>
      <c r="G60" s="269"/>
      <c r="H60" s="17">
        <f>SUM(H56:H59)</f>
        <v>325000</v>
      </c>
      <c r="I60" s="17">
        <f t="shared" ref="I60:N60" si="10">SUM(I56:I59)</f>
        <v>9327.5</v>
      </c>
      <c r="J60" s="17">
        <f t="shared" si="10"/>
        <v>9880</v>
      </c>
      <c r="K60" s="17">
        <f t="shared" si="10"/>
        <v>32680.080000000002</v>
      </c>
      <c r="L60" s="17">
        <f t="shared" si="10"/>
        <v>11478.45</v>
      </c>
      <c r="M60" s="17">
        <f t="shared" si="10"/>
        <v>63366.030000000006</v>
      </c>
      <c r="N60" s="17">
        <f t="shared" si="10"/>
        <v>261633.97</v>
      </c>
      <c r="O60"/>
    </row>
    <row r="61" spans="1:16" s="6" customFormat="1" ht="24.75" customHeight="1" thickBot="1" x14ac:dyDescent="0.25">
      <c r="A61" s="67"/>
      <c r="B61" s="67"/>
      <c r="C61" s="67"/>
      <c r="D61" s="67"/>
      <c r="E61" s="67"/>
      <c r="F61" s="67"/>
      <c r="G61" s="67"/>
      <c r="O61"/>
    </row>
    <row r="62" spans="1:16" s="87" customFormat="1" ht="30" customHeight="1" thickBot="1" x14ac:dyDescent="0.25">
      <c r="A62" s="278" t="s">
        <v>207</v>
      </c>
      <c r="B62" s="279"/>
      <c r="C62" s="279"/>
      <c r="D62" s="279"/>
      <c r="E62" s="279"/>
      <c r="F62" s="279"/>
      <c r="G62" s="279"/>
      <c r="H62" s="279"/>
      <c r="I62" s="279"/>
      <c r="J62" s="279"/>
      <c r="K62" s="279"/>
      <c r="L62" s="279"/>
      <c r="M62" s="279"/>
      <c r="N62" s="280"/>
      <c r="O62"/>
    </row>
    <row r="63" spans="1:16" s="87" customFormat="1" ht="24.95" customHeight="1" x14ac:dyDescent="0.2">
      <c r="A63" s="71">
        <f>+A59+1</f>
        <v>23</v>
      </c>
      <c r="B63" s="5" t="s">
        <v>477</v>
      </c>
      <c r="C63" s="200" t="s">
        <v>558</v>
      </c>
      <c r="D63" s="148" t="s">
        <v>181</v>
      </c>
      <c r="E63" s="148" t="s">
        <v>279</v>
      </c>
      <c r="F63" s="28" t="s">
        <v>250</v>
      </c>
      <c r="G63" s="28" t="s">
        <v>658</v>
      </c>
      <c r="H63" s="127">
        <v>70000</v>
      </c>
      <c r="I63" s="128">
        <f>H63*2.87%</f>
        <v>2009</v>
      </c>
      <c r="J63" s="128">
        <f>+H63*3.04%</f>
        <v>2128</v>
      </c>
      <c r="K63" s="128">
        <v>5368.48</v>
      </c>
      <c r="L63" s="127">
        <v>3025</v>
      </c>
      <c r="M63" s="128">
        <f>SUM(I63:L63)</f>
        <v>12530.48</v>
      </c>
      <c r="N63" s="127">
        <f>+H63-M63</f>
        <v>57469.520000000004</v>
      </c>
      <c r="O63"/>
    </row>
    <row r="64" spans="1:16" s="6" customFormat="1" ht="27" customHeight="1" x14ac:dyDescent="0.2">
      <c r="A64" s="124">
        <f>+A63+1</f>
        <v>24</v>
      </c>
      <c r="B64" s="5" t="s">
        <v>485</v>
      </c>
      <c r="C64" s="200" t="s">
        <v>557</v>
      </c>
      <c r="D64" s="148" t="s">
        <v>181</v>
      </c>
      <c r="E64" s="148" t="s">
        <v>279</v>
      </c>
      <c r="F64" s="154" t="s">
        <v>187</v>
      </c>
      <c r="G64" s="154" t="s">
        <v>530</v>
      </c>
      <c r="H64" s="127">
        <v>60000</v>
      </c>
      <c r="I64" s="128">
        <f>H64*2.87%</f>
        <v>1722</v>
      </c>
      <c r="J64" s="128">
        <f>+H64*3.04%</f>
        <v>1824</v>
      </c>
      <c r="K64" s="127">
        <v>3486.68</v>
      </c>
      <c r="L64" s="127">
        <v>3515.62</v>
      </c>
      <c r="M64" s="128">
        <f>SUM(I64:L64)</f>
        <v>10548.3</v>
      </c>
      <c r="N64" s="127">
        <f>+H64-M64</f>
        <v>49451.7</v>
      </c>
      <c r="O64"/>
    </row>
    <row r="65" spans="1:15" s="6" customFormat="1" ht="23.25" customHeight="1" x14ac:dyDescent="0.2">
      <c r="A65" s="269" t="s">
        <v>155</v>
      </c>
      <c r="B65" s="269"/>
      <c r="C65" s="269"/>
      <c r="D65" s="269"/>
      <c r="E65" s="269"/>
      <c r="F65" s="269"/>
      <c r="G65" s="269"/>
      <c r="H65" s="17">
        <f>SUM(H63:H64)</f>
        <v>130000</v>
      </c>
      <c r="I65" s="17">
        <f t="shared" ref="I65:N65" si="11">SUM(I63:I64)</f>
        <v>3731</v>
      </c>
      <c r="J65" s="17">
        <f t="shared" si="11"/>
        <v>3952</v>
      </c>
      <c r="K65" s="17">
        <f t="shared" si="11"/>
        <v>8855.16</v>
      </c>
      <c r="L65" s="17">
        <f t="shared" si="11"/>
        <v>6540.62</v>
      </c>
      <c r="M65" s="17">
        <f t="shared" si="11"/>
        <v>23078.78</v>
      </c>
      <c r="N65" s="17">
        <f t="shared" si="11"/>
        <v>106921.22</v>
      </c>
      <c r="O65"/>
    </row>
    <row r="66" spans="1:15" s="6" customFormat="1" ht="24.75" customHeight="1" thickBot="1" x14ac:dyDescent="0.25">
      <c r="A66" s="67"/>
      <c r="B66" s="67"/>
      <c r="C66" s="67"/>
      <c r="D66" s="67"/>
      <c r="E66" s="67"/>
      <c r="F66" s="67"/>
      <c r="G66" s="67"/>
      <c r="O66"/>
    </row>
    <row r="67" spans="1:15" s="87" customFormat="1" ht="30" customHeight="1" thickBot="1" x14ac:dyDescent="0.25">
      <c r="A67" s="278" t="s">
        <v>210</v>
      </c>
      <c r="B67" s="279"/>
      <c r="C67" s="279"/>
      <c r="D67" s="279"/>
      <c r="E67" s="279"/>
      <c r="F67" s="279"/>
      <c r="G67" s="279"/>
      <c r="H67" s="279"/>
      <c r="I67" s="279"/>
      <c r="J67" s="279"/>
      <c r="K67" s="279"/>
      <c r="L67" s="279"/>
      <c r="M67" s="279"/>
      <c r="N67" s="280"/>
      <c r="O67"/>
    </row>
    <row r="68" spans="1:15" s="6" customFormat="1" ht="23.25" customHeight="1" x14ac:dyDescent="0.2">
      <c r="A68" s="124">
        <f>+A64+1</f>
        <v>25</v>
      </c>
      <c r="B68" s="66" t="s">
        <v>486</v>
      </c>
      <c r="C68" s="201" t="s">
        <v>557</v>
      </c>
      <c r="D68" s="125" t="s">
        <v>181</v>
      </c>
      <c r="E68" s="125" t="s">
        <v>279</v>
      </c>
      <c r="F68" s="149" t="s">
        <v>187</v>
      </c>
      <c r="G68" s="149" t="s">
        <v>530</v>
      </c>
      <c r="H68" s="127">
        <v>70000</v>
      </c>
      <c r="I68" s="128">
        <f>H68*2.87%</f>
        <v>2009</v>
      </c>
      <c r="J68" s="128">
        <f>+H68*3.04%</f>
        <v>2128</v>
      </c>
      <c r="K68" s="127">
        <v>5368.48</v>
      </c>
      <c r="L68" s="127">
        <v>3020</v>
      </c>
      <c r="M68" s="128">
        <f>SUM(I68:L68)</f>
        <v>12525.48</v>
      </c>
      <c r="N68" s="127">
        <f>+H68-M68</f>
        <v>57474.520000000004</v>
      </c>
      <c r="O68"/>
    </row>
    <row r="69" spans="1:15" s="6" customFormat="1" ht="16.5" customHeight="1" x14ac:dyDescent="0.2">
      <c r="A69" s="269" t="s">
        <v>155</v>
      </c>
      <c r="B69" s="269"/>
      <c r="C69" s="269"/>
      <c r="D69" s="269"/>
      <c r="E69" s="269"/>
      <c r="F69" s="269"/>
      <c r="G69" s="269"/>
      <c r="H69" s="17">
        <f>SUM(H68)</f>
        <v>70000</v>
      </c>
      <c r="I69" s="17">
        <f t="shared" ref="I69:N69" si="12">SUM(I68)</f>
        <v>2009</v>
      </c>
      <c r="J69" s="17">
        <f t="shared" si="12"/>
        <v>2128</v>
      </c>
      <c r="K69" s="17">
        <f t="shared" si="12"/>
        <v>5368.48</v>
      </c>
      <c r="L69" s="17">
        <f t="shared" si="12"/>
        <v>3020</v>
      </c>
      <c r="M69" s="17">
        <f t="shared" si="12"/>
        <v>12525.48</v>
      </c>
      <c r="N69" s="17">
        <f t="shared" si="12"/>
        <v>57474.520000000004</v>
      </c>
      <c r="O69"/>
    </row>
    <row r="70" spans="1:15" s="6" customFormat="1" ht="23.25" customHeight="1" thickBot="1" x14ac:dyDescent="0.25">
      <c r="A70" s="67"/>
      <c r="B70" s="67"/>
      <c r="C70" s="67"/>
      <c r="D70" s="67"/>
      <c r="E70" s="67"/>
      <c r="F70" s="67"/>
      <c r="G70" s="67"/>
      <c r="O70"/>
    </row>
    <row r="71" spans="1:15" s="6" customFormat="1" ht="28.5" customHeight="1" thickBot="1" x14ac:dyDescent="0.25">
      <c r="A71" s="278" t="s">
        <v>212</v>
      </c>
      <c r="B71" s="279"/>
      <c r="C71" s="279"/>
      <c r="D71" s="279"/>
      <c r="E71" s="279"/>
      <c r="F71" s="279"/>
      <c r="G71" s="279"/>
      <c r="H71" s="279"/>
      <c r="I71" s="279"/>
      <c r="J71" s="279"/>
      <c r="K71" s="279"/>
      <c r="L71" s="279"/>
      <c r="M71" s="279"/>
      <c r="N71" s="280"/>
      <c r="O71"/>
    </row>
    <row r="72" spans="1:15" s="6" customFormat="1" ht="23.25" customHeight="1" x14ac:dyDescent="0.2">
      <c r="A72" s="12">
        <f>+A68+1</f>
        <v>26</v>
      </c>
      <c r="B72" s="5" t="s">
        <v>601</v>
      </c>
      <c r="C72" s="200" t="s">
        <v>557</v>
      </c>
      <c r="D72" s="148" t="s">
        <v>181</v>
      </c>
      <c r="E72" s="148" t="s">
        <v>279</v>
      </c>
      <c r="F72" s="28" t="s">
        <v>612</v>
      </c>
      <c r="G72" s="28" t="s">
        <v>613</v>
      </c>
      <c r="H72" s="9">
        <v>60000</v>
      </c>
      <c r="I72" s="8">
        <f>H72*2.87%</f>
        <v>1722</v>
      </c>
      <c r="J72" s="8">
        <f>+H72*3.04%</f>
        <v>1824</v>
      </c>
      <c r="K72" s="9">
        <v>3486.68</v>
      </c>
      <c r="L72" s="9">
        <v>25</v>
      </c>
      <c r="M72" s="8">
        <f>SUM(I72:L72)</f>
        <v>7057.68</v>
      </c>
      <c r="N72" s="9">
        <f>+H72-M72</f>
        <v>52942.32</v>
      </c>
      <c r="O72"/>
    </row>
    <row r="73" spans="1:15" s="6" customFormat="1" ht="26.25" customHeight="1" x14ac:dyDescent="0.2">
      <c r="A73" s="269" t="s">
        <v>155</v>
      </c>
      <c r="B73" s="269"/>
      <c r="C73" s="269"/>
      <c r="D73" s="269"/>
      <c r="E73" s="269"/>
      <c r="F73" s="269"/>
      <c r="G73" s="269"/>
      <c r="H73" s="17">
        <f>SUM(H72)</f>
        <v>60000</v>
      </c>
      <c r="I73" s="17">
        <f t="shared" ref="I73:N73" si="13">SUM(I72)</f>
        <v>1722</v>
      </c>
      <c r="J73" s="17">
        <f t="shared" si="13"/>
        <v>1824</v>
      </c>
      <c r="K73" s="17">
        <f t="shared" si="13"/>
        <v>3486.68</v>
      </c>
      <c r="L73" s="17">
        <f t="shared" si="13"/>
        <v>25</v>
      </c>
      <c r="M73" s="17">
        <f t="shared" si="13"/>
        <v>7057.68</v>
      </c>
      <c r="N73" s="17">
        <f t="shared" si="13"/>
        <v>52942.32</v>
      </c>
      <c r="O73" s="155"/>
    </row>
    <row r="74" spans="1:15" s="6" customFormat="1" ht="24.75" customHeight="1" thickBot="1" x14ac:dyDescent="0.25">
      <c r="A74" s="67"/>
      <c r="B74" s="67"/>
      <c r="C74" s="67"/>
      <c r="D74" s="67"/>
      <c r="E74" s="67"/>
      <c r="F74" s="67"/>
      <c r="G74" s="67"/>
      <c r="O74"/>
    </row>
    <row r="75" spans="1:15" s="87" customFormat="1" ht="27" customHeight="1" thickBot="1" x14ac:dyDescent="0.25">
      <c r="A75" s="278" t="s">
        <v>213</v>
      </c>
      <c r="B75" s="279"/>
      <c r="C75" s="279"/>
      <c r="D75" s="279"/>
      <c r="E75" s="279"/>
      <c r="F75" s="279"/>
      <c r="G75" s="279"/>
      <c r="H75" s="279"/>
      <c r="I75" s="279"/>
      <c r="J75" s="279"/>
      <c r="K75" s="279"/>
      <c r="L75" s="279"/>
      <c r="M75" s="279"/>
      <c r="N75" s="280"/>
      <c r="O75"/>
    </row>
    <row r="76" spans="1:15" s="87" customFormat="1" ht="24.95" customHeight="1" x14ac:dyDescent="0.2">
      <c r="A76" s="12">
        <f>+A72+1</f>
        <v>27</v>
      </c>
      <c r="B76" s="5" t="s">
        <v>575</v>
      </c>
      <c r="C76" s="200" t="s">
        <v>558</v>
      </c>
      <c r="D76" s="148" t="s">
        <v>181</v>
      </c>
      <c r="E76" s="148" t="s">
        <v>279</v>
      </c>
      <c r="F76" s="154" t="s">
        <v>187</v>
      </c>
      <c r="G76" s="154" t="s">
        <v>530</v>
      </c>
      <c r="H76" s="9">
        <v>60000</v>
      </c>
      <c r="I76" s="8">
        <f>H76*2.87%</f>
        <v>1722</v>
      </c>
      <c r="J76" s="8">
        <f>+H76*3.04%</f>
        <v>1824</v>
      </c>
      <c r="K76" s="9">
        <v>3486.68</v>
      </c>
      <c r="L76" s="9">
        <v>1025</v>
      </c>
      <c r="M76" s="8">
        <f>SUM(I76:L76)</f>
        <v>8057.68</v>
      </c>
      <c r="N76" s="9">
        <f>+H76-M76</f>
        <v>51942.32</v>
      </c>
      <c r="O76"/>
    </row>
    <row r="77" spans="1:15" s="6" customFormat="1" ht="24.75" customHeight="1" x14ac:dyDescent="0.2">
      <c r="A77" s="12">
        <f>+A76+1</f>
        <v>28</v>
      </c>
      <c r="B77" s="5" t="s">
        <v>600</v>
      </c>
      <c r="C77" s="200" t="s">
        <v>558</v>
      </c>
      <c r="D77" s="148" t="s">
        <v>181</v>
      </c>
      <c r="E77" s="148" t="s">
        <v>279</v>
      </c>
      <c r="F77" s="28" t="s">
        <v>612</v>
      </c>
      <c r="G77" s="28" t="s">
        <v>613</v>
      </c>
      <c r="H77" s="9">
        <v>60000</v>
      </c>
      <c r="I77" s="8">
        <f>H77*2.87%</f>
        <v>1722</v>
      </c>
      <c r="J77" s="8">
        <f>+H77*3.04%</f>
        <v>1824</v>
      </c>
      <c r="K77" s="9">
        <v>3486.68</v>
      </c>
      <c r="L77" s="9">
        <v>25</v>
      </c>
      <c r="M77" s="8">
        <f>SUM(I77:L77)</f>
        <v>7057.68</v>
      </c>
      <c r="N77" s="9">
        <f>+H77-M77</f>
        <v>52942.32</v>
      </c>
      <c r="O77"/>
    </row>
    <row r="78" spans="1:15" customFormat="1" ht="21" customHeight="1" thickBot="1" x14ac:dyDescent="0.25">
      <c r="A78" s="269" t="s">
        <v>155</v>
      </c>
      <c r="B78" s="269"/>
      <c r="C78" s="269"/>
      <c r="D78" s="269"/>
      <c r="E78" s="269"/>
      <c r="F78" s="269"/>
      <c r="G78" s="269"/>
      <c r="H78" s="17">
        <f>SUM(H76:H77)</f>
        <v>120000</v>
      </c>
      <c r="I78" s="17">
        <f t="shared" ref="I78:N78" si="14">SUM(I76:I77)</f>
        <v>3444</v>
      </c>
      <c r="J78" s="17">
        <f t="shared" si="14"/>
        <v>3648</v>
      </c>
      <c r="K78" s="17">
        <f t="shared" si="14"/>
        <v>6973.36</v>
      </c>
      <c r="L78" s="17">
        <f t="shared" si="14"/>
        <v>1050</v>
      </c>
      <c r="M78" s="17">
        <f t="shared" si="14"/>
        <v>15115.36</v>
      </c>
      <c r="N78" s="17">
        <f t="shared" si="14"/>
        <v>104884.64</v>
      </c>
    </row>
    <row r="79" spans="1:15" customFormat="1" ht="34.5" customHeight="1" thickBot="1" x14ac:dyDescent="0.25">
      <c r="A79" s="266" t="s">
        <v>218</v>
      </c>
      <c r="B79" s="267"/>
      <c r="C79" s="267"/>
      <c r="D79" s="267"/>
      <c r="E79" s="267"/>
      <c r="F79" s="267"/>
      <c r="G79" s="267"/>
      <c r="H79" s="267"/>
      <c r="I79" s="267"/>
      <c r="J79" s="267"/>
      <c r="K79" s="267"/>
      <c r="L79" s="267"/>
      <c r="M79" s="267"/>
      <c r="N79" s="268"/>
    </row>
    <row r="80" spans="1:15" customFormat="1" ht="34.5" customHeight="1" x14ac:dyDescent="0.2">
      <c r="A80" s="12">
        <f>+A77+1</f>
        <v>29</v>
      </c>
      <c r="B80" s="64" t="s">
        <v>168</v>
      </c>
      <c r="C80" s="200" t="s">
        <v>557</v>
      </c>
      <c r="D80" s="150" t="s">
        <v>260</v>
      </c>
      <c r="E80" s="148" t="s">
        <v>279</v>
      </c>
      <c r="F80" s="28" t="s">
        <v>192</v>
      </c>
      <c r="G80" s="28" t="s">
        <v>266</v>
      </c>
      <c r="H80" s="10">
        <v>100000</v>
      </c>
      <c r="I80" s="8">
        <f>H80*2.87%</f>
        <v>2870</v>
      </c>
      <c r="J80" s="8">
        <f>+H80*3.04%</f>
        <v>3040</v>
      </c>
      <c r="K80" s="5">
        <v>12105.37</v>
      </c>
      <c r="L80" s="9">
        <v>25</v>
      </c>
      <c r="M80" s="8">
        <f>SUM(I80:L80)</f>
        <v>18040.370000000003</v>
      </c>
      <c r="N80" s="9">
        <f>+H80-M80</f>
        <v>81959.63</v>
      </c>
    </row>
    <row r="81" spans="1:15" s="6" customFormat="1" ht="24" customHeight="1" x14ac:dyDescent="0.2">
      <c r="A81" s="12">
        <f>+A80+1</f>
        <v>30</v>
      </c>
      <c r="B81" s="64" t="s">
        <v>283</v>
      </c>
      <c r="C81" s="200" t="s">
        <v>558</v>
      </c>
      <c r="D81" s="148" t="s">
        <v>181</v>
      </c>
      <c r="E81" s="148" t="s">
        <v>279</v>
      </c>
      <c r="F81" s="239" t="s">
        <v>656</v>
      </c>
      <c r="G81" s="239" t="s">
        <v>657</v>
      </c>
      <c r="H81" s="10">
        <v>80000</v>
      </c>
      <c r="I81" s="8">
        <f>H81*2.87%</f>
        <v>2296</v>
      </c>
      <c r="J81" s="8">
        <f>+H81*3.04%</f>
        <v>2432</v>
      </c>
      <c r="K81" s="5">
        <v>6725.81</v>
      </c>
      <c r="L81" s="9">
        <v>2725.24</v>
      </c>
      <c r="M81" s="8">
        <f>SUM(I81:L81)</f>
        <v>14179.050000000001</v>
      </c>
      <c r="N81" s="9">
        <f>+H81-M81</f>
        <v>65820.95</v>
      </c>
      <c r="O81"/>
    </row>
    <row r="82" spans="1:15" s="2" customFormat="1" ht="22.5" customHeight="1" x14ac:dyDescent="0.2">
      <c r="A82" s="269" t="s">
        <v>155</v>
      </c>
      <c r="B82" s="269"/>
      <c r="C82" s="269"/>
      <c r="D82" s="269"/>
      <c r="E82" s="269"/>
      <c r="F82" s="269"/>
      <c r="G82" s="269"/>
      <c r="H82" s="17">
        <f>SUM(H80:H81)</f>
        <v>180000</v>
      </c>
      <c r="I82" s="17">
        <f t="shared" ref="I82:N82" si="15">SUM(I80:I81)</f>
        <v>5166</v>
      </c>
      <c r="J82" s="17">
        <f t="shared" si="15"/>
        <v>5472</v>
      </c>
      <c r="K82" s="17">
        <f t="shared" si="15"/>
        <v>18831.18</v>
      </c>
      <c r="L82" s="17">
        <f t="shared" si="15"/>
        <v>2750.24</v>
      </c>
      <c r="M82" s="17">
        <f t="shared" si="15"/>
        <v>32219.420000000006</v>
      </c>
      <c r="N82" s="17">
        <f t="shared" si="15"/>
        <v>147780.58000000002</v>
      </c>
      <c r="O82" s="155"/>
    </row>
    <row r="83" spans="1:15" s="2" customFormat="1" ht="21" customHeight="1" thickBot="1" x14ac:dyDescent="0.25">
      <c r="A83" s="67"/>
      <c r="B83" s="67"/>
      <c r="C83" s="67"/>
      <c r="D83" s="67"/>
      <c r="E83" s="67"/>
      <c r="F83" s="67"/>
      <c r="G83" s="67"/>
      <c r="H83" s="6"/>
      <c r="I83" s="6"/>
      <c r="J83" s="6"/>
      <c r="K83" s="6"/>
      <c r="L83" s="6"/>
      <c r="M83" s="6"/>
      <c r="N83" s="6"/>
      <c r="O83" s="155"/>
    </row>
    <row r="84" spans="1:15" s="2" customFormat="1" ht="28.5" customHeight="1" thickBot="1" x14ac:dyDescent="0.25">
      <c r="A84" s="266" t="s">
        <v>631</v>
      </c>
      <c r="B84" s="267"/>
      <c r="C84" s="267"/>
      <c r="D84" s="267"/>
      <c r="E84" s="267"/>
      <c r="F84" s="267"/>
      <c r="G84" s="267"/>
      <c r="H84" s="267"/>
      <c r="I84" s="267"/>
      <c r="J84" s="267"/>
      <c r="K84" s="267"/>
      <c r="L84" s="267"/>
      <c r="M84" s="267"/>
      <c r="N84" s="268"/>
      <c r="O84" s="155"/>
    </row>
    <row r="85" spans="1:15" s="2" customFormat="1" ht="32.25" customHeight="1" thickBot="1" x14ac:dyDescent="0.25">
      <c r="A85" s="266" t="s">
        <v>632</v>
      </c>
      <c r="B85" s="267"/>
      <c r="C85" s="267"/>
      <c r="D85" s="267"/>
      <c r="E85" s="267"/>
      <c r="F85" s="267"/>
      <c r="G85" s="267"/>
      <c r="H85" s="267"/>
      <c r="I85" s="267"/>
      <c r="J85" s="267"/>
      <c r="K85" s="267"/>
      <c r="L85" s="267"/>
      <c r="M85" s="267"/>
      <c r="N85" s="268"/>
      <c r="O85" s="155"/>
    </row>
    <row r="86" spans="1:15" s="2" customFormat="1" ht="33" customHeight="1" x14ac:dyDescent="0.2">
      <c r="A86" s="12">
        <f>+A81+1</f>
        <v>31</v>
      </c>
      <c r="B86" s="8" t="s">
        <v>469</v>
      </c>
      <c r="C86" s="200" t="s">
        <v>557</v>
      </c>
      <c r="D86" s="148" t="s">
        <v>630</v>
      </c>
      <c r="E86" s="148" t="s">
        <v>279</v>
      </c>
      <c r="F86" s="28" t="s">
        <v>185</v>
      </c>
      <c r="G86" s="28" t="s">
        <v>263</v>
      </c>
      <c r="H86" s="9">
        <v>110000</v>
      </c>
      <c r="I86" s="128">
        <f>H86*2.87%</f>
        <v>3157</v>
      </c>
      <c r="J86" s="8">
        <f>+H86*3.04%</f>
        <v>3344</v>
      </c>
      <c r="K86" s="5">
        <v>14457.62</v>
      </c>
      <c r="L86" s="127">
        <v>25</v>
      </c>
      <c r="M86" s="128">
        <f>SUM(I86:L86)</f>
        <v>20983.620000000003</v>
      </c>
      <c r="N86" s="127">
        <f>+H86-M86</f>
        <v>89016.38</v>
      </c>
      <c r="O86" s="155"/>
    </row>
    <row r="87" spans="1:15" s="2" customFormat="1" ht="22.5" customHeight="1" x14ac:dyDescent="0.2">
      <c r="A87" s="269" t="s">
        <v>155</v>
      </c>
      <c r="B87" s="269"/>
      <c r="C87" s="269"/>
      <c r="D87" s="269"/>
      <c r="E87" s="269"/>
      <c r="F87" s="269"/>
      <c r="G87" s="269"/>
      <c r="H87" s="17">
        <f>SUM(H86)</f>
        <v>110000</v>
      </c>
      <c r="I87" s="17">
        <f t="shared" ref="I87:N87" si="16">SUM(I86)</f>
        <v>3157</v>
      </c>
      <c r="J87" s="17">
        <f t="shared" si="16"/>
        <v>3344</v>
      </c>
      <c r="K87" s="17">
        <f t="shared" si="16"/>
        <v>14457.62</v>
      </c>
      <c r="L87" s="17">
        <f t="shared" si="16"/>
        <v>25</v>
      </c>
      <c r="M87" s="17">
        <f t="shared" si="16"/>
        <v>20983.620000000003</v>
      </c>
      <c r="N87" s="17">
        <f t="shared" si="16"/>
        <v>89016.38</v>
      </c>
      <c r="O87" s="155"/>
    </row>
    <row r="88" spans="1:15" s="2" customFormat="1" ht="29.25" customHeight="1" thickBot="1" x14ac:dyDescent="0.25">
      <c r="A88" s="67"/>
      <c r="B88" s="67"/>
      <c r="C88" s="67"/>
      <c r="D88" s="67"/>
      <c r="E88" s="67"/>
      <c r="F88" s="67"/>
      <c r="G88" s="67"/>
      <c r="H88" s="6"/>
      <c r="I88" s="6"/>
      <c r="J88" s="6"/>
      <c r="K88" s="6"/>
      <c r="L88" s="6"/>
      <c r="M88" s="6"/>
      <c r="N88" s="6"/>
      <c r="O88"/>
    </row>
    <row r="89" spans="1:15" s="87" customFormat="1" ht="24" customHeight="1" thickBot="1" x14ac:dyDescent="0.25">
      <c r="A89" s="266" t="s">
        <v>270</v>
      </c>
      <c r="B89" s="267"/>
      <c r="C89" s="267"/>
      <c r="D89" s="267"/>
      <c r="E89" s="267"/>
      <c r="F89" s="267"/>
      <c r="G89" s="267"/>
      <c r="H89" s="267"/>
      <c r="I89" s="267"/>
      <c r="J89" s="267"/>
      <c r="K89" s="267"/>
      <c r="L89" s="267"/>
      <c r="M89" s="267"/>
      <c r="N89" s="268"/>
      <c r="O89"/>
    </row>
    <row r="90" spans="1:15" s="6" customFormat="1" ht="24.75" customHeight="1" x14ac:dyDescent="0.2">
      <c r="A90" s="124">
        <f>+A86+1</f>
        <v>32</v>
      </c>
      <c r="B90" s="151" t="s">
        <v>284</v>
      </c>
      <c r="C90" s="153" t="s">
        <v>557</v>
      </c>
      <c r="D90" s="150" t="s">
        <v>625</v>
      </c>
      <c r="E90" s="148" t="s">
        <v>279</v>
      </c>
      <c r="F90" s="239" t="s">
        <v>656</v>
      </c>
      <c r="G90" s="239" t="s">
        <v>657</v>
      </c>
      <c r="H90" s="10">
        <v>100000</v>
      </c>
      <c r="I90" s="8">
        <f>H90*2.87%</f>
        <v>2870</v>
      </c>
      <c r="J90" s="8">
        <f>+H90*3.04%</f>
        <v>3040</v>
      </c>
      <c r="K90" s="5">
        <v>11767.84</v>
      </c>
      <c r="L90" s="9">
        <v>1375.12</v>
      </c>
      <c r="M90" s="8">
        <f>SUM(I90:L90)</f>
        <v>19052.96</v>
      </c>
      <c r="N90" s="9">
        <f>+H90-M90</f>
        <v>80947.040000000008</v>
      </c>
      <c r="O90"/>
    </row>
    <row r="91" spans="1:15" s="2" customFormat="1" ht="22.5" customHeight="1" x14ac:dyDescent="0.2">
      <c r="A91" s="269" t="s">
        <v>155</v>
      </c>
      <c r="B91" s="269"/>
      <c r="C91" s="269"/>
      <c r="D91" s="269"/>
      <c r="E91" s="269"/>
      <c r="F91" s="269"/>
      <c r="G91" s="269"/>
      <c r="H91" s="17">
        <f>SUM(H90)</f>
        <v>100000</v>
      </c>
      <c r="I91" s="17">
        <f t="shared" ref="I91:N91" si="17">SUM(I90)</f>
        <v>2870</v>
      </c>
      <c r="J91" s="17">
        <f t="shared" si="17"/>
        <v>3040</v>
      </c>
      <c r="K91" s="17">
        <f t="shared" si="17"/>
        <v>11767.84</v>
      </c>
      <c r="L91" s="17">
        <f t="shared" si="17"/>
        <v>1375.12</v>
      </c>
      <c r="M91" s="17">
        <f t="shared" si="17"/>
        <v>19052.96</v>
      </c>
      <c r="N91" s="17">
        <f t="shared" si="17"/>
        <v>80947.040000000008</v>
      </c>
      <c r="O91"/>
    </row>
    <row r="92" spans="1:15" s="2" customFormat="1" ht="29.25" customHeight="1" thickBot="1" x14ac:dyDescent="0.25">
      <c r="A92" s="67"/>
      <c r="B92" s="67"/>
      <c r="C92" s="67"/>
      <c r="D92" s="67"/>
      <c r="E92" s="67"/>
      <c r="F92" s="67"/>
      <c r="G92" s="67"/>
      <c r="H92"/>
      <c r="I92"/>
      <c r="J92"/>
      <c r="K92"/>
      <c r="L92"/>
      <c r="M92"/>
      <c r="N92"/>
      <c r="O92"/>
    </row>
    <row r="93" spans="1:15" s="87" customFormat="1" ht="24.95" customHeight="1" thickBot="1" x14ac:dyDescent="0.25">
      <c r="A93" s="266" t="s">
        <v>487</v>
      </c>
      <c r="B93" s="267"/>
      <c r="C93" s="267"/>
      <c r="D93" s="267"/>
      <c r="E93" s="267"/>
      <c r="F93" s="267"/>
      <c r="G93" s="267"/>
      <c r="H93" s="267"/>
      <c r="I93" s="267"/>
      <c r="J93" s="267"/>
      <c r="K93" s="267"/>
      <c r="L93" s="267"/>
      <c r="M93" s="267"/>
      <c r="N93" s="268"/>
      <c r="O93"/>
    </row>
    <row r="94" spans="1:15" s="6" customFormat="1" ht="24.75" customHeight="1" x14ac:dyDescent="0.2">
      <c r="A94" s="124">
        <f>+A90+1</f>
        <v>33</v>
      </c>
      <c r="B94" s="28" t="s">
        <v>463</v>
      </c>
      <c r="C94" s="12" t="s">
        <v>558</v>
      </c>
      <c r="D94" s="28" t="s">
        <v>141</v>
      </c>
      <c r="E94" s="148" t="s">
        <v>279</v>
      </c>
      <c r="F94" s="126" t="s">
        <v>533</v>
      </c>
      <c r="G94" s="126" t="s">
        <v>534</v>
      </c>
      <c r="H94" s="128">
        <v>60000</v>
      </c>
      <c r="I94" s="128">
        <f>H94*2.87%</f>
        <v>1722</v>
      </c>
      <c r="J94" s="128">
        <f>+H94*3.04%</f>
        <v>1824</v>
      </c>
      <c r="K94" s="128">
        <v>3486.68</v>
      </c>
      <c r="L94" s="127">
        <v>25</v>
      </c>
      <c r="M94" s="128">
        <f>SUM(I94:L94)</f>
        <v>7057.68</v>
      </c>
      <c r="N94" s="127">
        <f>+H94-M94</f>
        <v>52942.32</v>
      </c>
      <c r="O94"/>
    </row>
    <row r="95" spans="1:15" s="6" customFormat="1" ht="24.95" customHeight="1" x14ac:dyDescent="0.2">
      <c r="A95" s="269" t="s">
        <v>155</v>
      </c>
      <c r="B95" s="269"/>
      <c r="C95" s="269"/>
      <c r="D95" s="269"/>
      <c r="E95" s="269"/>
      <c r="F95" s="269"/>
      <c r="G95" s="269"/>
      <c r="H95" s="17">
        <f t="shared" ref="H95:N95" si="18">SUM(H94:H94)</f>
        <v>60000</v>
      </c>
      <c r="I95" s="17">
        <f t="shared" si="18"/>
        <v>1722</v>
      </c>
      <c r="J95" s="17">
        <f t="shared" si="18"/>
        <v>1824</v>
      </c>
      <c r="K95" s="17">
        <f t="shared" si="18"/>
        <v>3486.68</v>
      </c>
      <c r="L95" s="17">
        <f t="shared" si="18"/>
        <v>25</v>
      </c>
      <c r="M95" s="17">
        <f t="shared" si="18"/>
        <v>7057.68</v>
      </c>
      <c r="N95" s="17">
        <f t="shared" si="18"/>
        <v>52942.32</v>
      </c>
      <c r="O95"/>
    </row>
    <row r="96" spans="1:15" s="6" customFormat="1" ht="24.95" customHeight="1" thickBot="1" x14ac:dyDescent="0.25">
      <c r="A96" s="67"/>
      <c r="B96" s="67"/>
      <c r="C96" s="67"/>
      <c r="D96" s="67"/>
      <c r="E96" s="67"/>
      <c r="F96" s="67"/>
      <c r="G96" s="67"/>
      <c r="H96"/>
      <c r="I96"/>
      <c r="J96"/>
      <c r="K96"/>
      <c r="L96"/>
      <c r="M96"/>
      <c r="N96"/>
      <c r="O96"/>
    </row>
    <row r="97" spans="1:15" s="6" customFormat="1" ht="24.95" customHeight="1" thickBot="1" x14ac:dyDescent="0.25">
      <c r="A97" s="266" t="s">
        <v>487</v>
      </c>
      <c r="B97" s="267"/>
      <c r="C97" s="267"/>
      <c r="D97" s="267"/>
      <c r="E97" s="267"/>
      <c r="F97" s="267"/>
      <c r="G97" s="267"/>
      <c r="H97" s="267"/>
      <c r="I97" s="267"/>
      <c r="J97" s="267"/>
      <c r="K97" s="267"/>
      <c r="L97" s="267"/>
      <c r="M97" s="267"/>
      <c r="N97" s="268"/>
      <c r="O97"/>
    </row>
    <row r="98" spans="1:15" s="6" customFormat="1" ht="24.95" customHeight="1" x14ac:dyDescent="0.2">
      <c r="A98" s="124">
        <f>+A94+1</f>
        <v>34</v>
      </c>
      <c r="B98" s="28" t="s">
        <v>633</v>
      </c>
      <c r="C98" s="12" t="s">
        <v>558</v>
      </c>
      <c r="D98" s="28" t="s">
        <v>634</v>
      </c>
      <c r="E98" s="148" t="s">
        <v>279</v>
      </c>
      <c r="F98" s="174" t="s">
        <v>656</v>
      </c>
      <c r="G98" s="174" t="s">
        <v>657</v>
      </c>
      <c r="H98" s="8">
        <v>60000</v>
      </c>
      <c r="I98" s="128">
        <f>H98*2.87%</f>
        <v>1722</v>
      </c>
      <c r="J98" s="128">
        <f>+H98*3.04%</f>
        <v>1824</v>
      </c>
      <c r="K98" s="5">
        <v>3486.68</v>
      </c>
      <c r="L98" s="127">
        <v>25</v>
      </c>
      <c r="M98" s="128">
        <f>SUM(I98:L98)</f>
        <v>7057.68</v>
      </c>
      <c r="N98" s="127">
        <f>+H98-M98</f>
        <v>52942.32</v>
      </c>
      <c r="O98"/>
    </row>
    <row r="99" spans="1:15" s="6" customFormat="1" ht="24.95" customHeight="1" x14ac:dyDescent="0.2">
      <c r="A99" s="269" t="s">
        <v>155</v>
      </c>
      <c r="B99" s="269"/>
      <c r="C99" s="269"/>
      <c r="D99" s="269"/>
      <c r="E99" s="269"/>
      <c r="F99" s="269"/>
      <c r="G99" s="269"/>
      <c r="H99" s="17">
        <f t="shared" ref="H99:N99" si="19">SUM(H98:H98)</f>
        <v>60000</v>
      </c>
      <c r="I99" s="17">
        <f t="shared" si="19"/>
        <v>1722</v>
      </c>
      <c r="J99" s="17">
        <f t="shared" si="19"/>
        <v>1824</v>
      </c>
      <c r="K99" s="17">
        <f t="shared" si="19"/>
        <v>3486.68</v>
      </c>
      <c r="L99" s="17">
        <f t="shared" si="19"/>
        <v>25</v>
      </c>
      <c r="M99" s="17">
        <f t="shared" si="19"/>
        <v>7057.68</v>
      </c>
      <c r="N99" s="17">
        <f t="shared" si="19"/>
        <v>52942.32</v>
      </c>
      <c r="O99"/>
    </row>
    <row r="100" spans="1:15" s="2" customFormat="1" ht="24.95" customHeight="1" thickBot="1" x14ac:dyDescent="0.25">
      <c r="A100" s="67"/>
      <c r="B100" s="67"/>
      <c r="C100" s="67"/>
      <c r="D100" s="67"/>
      <c r="E100" s="67"/>
      <c r="F100" s="67"/>
      <c r="G100" s="67"/>
      <c r="H100"/>
      <c r="I100"/>
      <c r="J100"/>
      <c r="K100"/>
      <c r="L100"/>
      <c r="M100"/>
      <c r="N100"/>
      <c r="O100"/>
    </row>
    <row r="101" spans="1:15" s="73" customFormat="1" ht="24.95" customHeight="1" thickBot="1" x14ac:dyDescent="0.25">
      <c r="A101" s="266" t="s">
        <v>385</v>
      </c>
      <c r="B101" s="267"/>
      <c r="C101" s="267"/>
      <c r="D101" s="267"/>
      <c r="E101" s="267"/>
      <c r="F101" s="267"/>
      <c r="G101" s="267"/>
      <c r="H101" s="267"/>
      <c r="I101" s="267"/>
      <c r="J101" s="267"/>
      <c r="K101" s="267"/>
      <c r="L101" s="267"/>
      <c r="M101" s="267"/>
      <c r="N101" s="268"/>
      <c r="O101"/>
    </row>
    <row r="102" spans="1:15" s="73" customFormat="1" ht="26.25" customHeight="1" x14ac:dyDescent="0.2">
      <c r="A102" s="124">
        <f>+A98+1</f>
        <v>35</v>
      </c>
      <c r="B102" s="126" t="s">
        <v>161</v>
      </c>
      <c r="C102" s="124" t="s">
        <v>557</v>
      </c>
      <c r="D102" s="125" t="s">
        <v>160</v>
      </c>
      <c r="E102" s="125" t="s">
        <v>279</v>
      </c>
      <c r="F102" s="126" t="s">
        <v>187</v>
      </c>
      <c r="G102" s="126" t="s">
        <v>530</v>
      </c>
      <c r="H102" s="127">
        <v>175000</v>
      </c>
      <c r="I102" s="128">
        <f>H102*2.87%</f>
        <v>5022.5</v>
      </c>
      <c r="J102" s="5">
        <v>4943.8</v>
      </c>
      <c r="K102" s="5">
        <v>29841.29</v>
      </c>
      <c r="L102" s="127">
        <v>25</v>
      </c>
      <c r="M102" s="128">
        <f t="shared" ref="M102:M104" si="20">SUM(I102:L102)</f>
        <v>39832.589999999997</v>
      </c>
      <c r="N102" s="127">
        <f t="shared" ref="N102:N104" si="21">+H102-M102</f>
        <v>135167.41</v>
      </c>
      <c r="O102"/>
    </row>
    <row r="103" spans="1:15" s="73" customFormat="1" ht="24.95" customHeight="1" x14ac:dyDescent="0.2">
      <c r="A103" s="124">
        <f>+A102+1</f>
        <v>36</v>
      </c>
      <c r="B103" s="151" t="s">
        <v>488</v>
      </c>
      <c r="C103" s="153" t="s">
        <v>557</v>
      </c>
      <c r="D103" s="151" t="s">
        <v>170</v>
      </c>
      <c r="E103" s="148" t="s">
        <v>279</v>
      </c>
      <c r="F103" s="28" t="s">
        <v>188</v>
      </c>
      <c r="G103" s="28" t="s">
        <v>531</v>
      </c>
      <c r="H103" s="127">
        <v>70000</v>
      </c>
      <c r="I103" s="128">
        <f>H103*2.87%</f>
        <v>2009</v>
      </c>
      <c r="J103" s="128">
        <f>+H103*3.04%</f>
        <v>2128</v>
      </c>
      <c r="K103" s="66">
        <v>5368.48</v>
      </c>
      <c r="L103" s="127">
        <v>25</v>
      </c>
      <c r="M103" s="128">
        <f t="shared" si="20"/>
        <v>9530.48</v>
      </c>
      <c r="N103" s="127">
        <f t="shared" si="21"/>
        <v>60469.520000000004</v>
      </c>
      <c r="O103"/>
    </row>
    <row r="104" spans="1:15" s="2" customFormat="1" ht="24.95" customHeight="1" x14ac:dyDescent="0.2">
      <c r="A104" s="124">
        <f>+A103+1</f>
        <v>37</v>
      </c>
      <c r="B104" s="151" t="s">
        <v>489</v>
      </c>
      <c r="C104" s="153" t="s">
        <v>557</v>
      </c>
      <c r="D104" s="151" t="s">
        <v>170</v>
      </c>
      <c r="E104" s="148" t="s">
        <v>279</v>
      </c>
      <c r="F104" s="28" t="s">
        <v>196</v>
      </c>
      <c r="G104" s="28" t="s">
        <v>582</v>
      </c>
      <c r="H104" s="127">
        <v>60000</v>
      </c>
      <c r="I104" s="128">
        <f>H104*2.87%</f>
        <v>1722</v>
      </c>
      <c r="J104" s="128">
        <f>+H104*3.04%</f>
        <v>1824</v>
      </c>
      <c r="K104" s="66">
        <v>3486.68</v>
      </c>
      <c r="L104" s="127">
        <v>25</v>
      </c>
      <c r="M104" s="128">
        <f t="shared" si="20"/>
        <v>7057.68</v>
      </c>
      <c r="N104" s="127">
        <f t="shared" si="21"/>
        <v>52942.32</v>
      </c>
      <c r="O104"/>
    </row>
    <row r="105" spans="1:15" s="2" customFormat="1" ht="27" customHeight="1" x14ac:dyDescent="0.2">
      <c r="A105" s="269" t="s">
        <v>155</v>
      </c>
      <c r="B105" s="269"/>
      <c r="C105" s="269"/>
      <c r="D105" s="269"/>
      <c r="E105" s="269"/>
      <c r="F105" s="269"/>
      <c r="G105" s="269"/>
      <c r="H105" s="17">
        <f>SUM(H102:H104)</f>
        <v>305000</v>
      </c>
      <c r="I105" s="17">
        <f t="shared" ref="I105:N105" si="22">SUM(I102:I104)</f>
        <v>8753.5</v>
      </c>
      <c r="J105" s="17">
        <f t="shared" si="22"/>
        <v>8895.7999999999993</v>
      </c>
      <c r="K105" s="17">
        <f t="shared" si="22"/>
        <v>38696.450000000004</v>
      </c>
      <c r="L105" s="17">
        <f t="shared" si="22"/>
        <v>75</v>
      </c>
      <c r="M105" s="17">
        <f>SUM(M102:M104)</f>
        <v>56420.749999999993</v>
      </c>
      <c r="N105" s="17">
        <f t="shared" si="22"/>
        <v>248579.25</v>
      </c>
      <c r="O105"/>
    </row>
    <row r="106" spans="1:15" s="2" customFormat="1" ht="24.95" customHeight="1" thickBot="1" x14ac:dyDescent="0.25">
      <c r="C106" s="202"/>
      <c r="O106"/>
    </row>
    <row r="107" spans="1:15" s="73" customFormat="1" ht="27.75" customHeight="1" thickBot="1" x14ac:dyDescent="0.25">
      <c r="A107" s="266" t="s">
        <v>491</v>
      </c>
      <c r="B107" s="267"/>
      <c r="C107" s="267"/>
      <c r="D107" s="267"/>
      <c r="E107" s="267"/>
      <c r="F107" s="267"/>
      <c r="G107" s="267"/>
      <c r="H107" s="267"/>
      <c r="I107" s="267"/>
      <c r="J107" s="267"/>
      <c r="K107" s="267"/>
      <c r="L107" s="267"/>
      <c r="M107" s="267"/>
      <c r="N107" s="268"/>
      <c r="O107"/>
    </row>
    <row r="108" spans="1:15" s="30" customFormat="1" ht="25.5" customHeight="1" x14ac:dyDescent="0.2">
      <c r="A108" s="71">
        <f>+A104+1</f>
        <v>38</v>
      </c>
      <c r="B108" s="151" t="s">
        <v>162</v>
      </c>
      <c r="C108" s="153" t="s">
        <v>557</v>
      </c>
      <c r="D108" s="150" t="s">
        <v>626</v>
      </c>
      <c r="E108" s="125" t="s">
        <v>279</v>
      </c>
      <c r="F108" s="126" t="s">
        <v>187</v>
      </c>
      <c r="G108" s="126" t="s">
        <v>530</v>
      </c>
      <c r="H108" s="134">
        <v>100000</v>
      </c>
      <c r="I108" s="128">
        <f>H108*2.87%</f>
        <v>2870</v>
      </c>
      <c r="J108" s="128">
        <f>+H108*3.04%</f>
        <v>3040</v>
      </c>
      <c r="K108" s="128">
        <v>12105.37</v>
      </c>
      <c r="L108" s="127">
        <v>25</v>
      </c>
      <c r="M108" s="128">
        <f>SUM(I108:L108)</f>
        <v>18040.370000000003</v>
      </c>
      <c r="N108" s="127">
        <f>+H108-M108</f>
        <v>81959.63</v>
      </c>
      <c r="O108"/>
    </row>
    <row r="109" spans="1:15" s="30" customFormat="1" ht="20.25" customHeight="1" x14ac:dyDescent="0.2">
      <c r="A109" s="269" t="s">
        <v>155</v>
      </c>
      <c r="B109" s="269"/>
      <c r="C109" s="269"/>
      <c r="D109" s="269"/>
      <c r="E109" s="269"/>
      <c r="F109" s="269"/>
      <c r="G109" s="269"/>
      <c r="H109" s="17">
        <f>SUM(H108)</f>
        <v>100000</v>
      </c>
      <c r="I109" s="17">
        <f t="shared" ref="I109:N109" si="23">SUM(I108)</f>
        <v>2870</v>
      </c>
      <c r="J109" s="17">
        <f t="shared" si="23"/>
        <v>3040</v>
      </c>
      <c r="K109" s="17">
        <f t="shared" si="23"/>
        <v>12105.37</v>
      </c>
      <c r="L109" s="17">
        <f t="shared" si="23"/>
        <v>25</v>
      </c>
      <c r="M109" s="17">
        <f t="shared" si="23"/>
        <v>18040.370000000003</v>
      </c>
      <c r="N109" s="17">
        <f t="shared" si="23"/>
        <v>81959.63</v>
      </c>
      <c r="O109" s="155"/>
    </row>
    <row r="110" spans="1:15" s="2" customFormat="1" ht="24.95" customHeight="1" thickBot="1" x14ac:dyDescent="0.25">
      <c r="A110" s="67"/>
      <c r="B110" s="67"/>
      <c r="C110" s="67"/>
      <c r="D110" s="67"/>
      <c r="E110" s="67"/>
      <c r="F110" s="67"/>
      <c r="G110" s="67"/>
      <c r="H110" s="6"/>
      <c r="I110" s="6"/>
      <c r="J110" s="6"/>
      <c r="K110" s="6"/>
      <c r="L110" s="6"/>
      <c r="M110" s="6"/>
      <c r="N110" s="6"/>
      <c r="O110"/>
    </row>
    <row r="111" spans="1:15" s="86" customFormat="1" ht="23.25" customHeight="1" thickBot="1" x14ac:dyDescent="0.25">
      <c r="A111" s="266" t="s">
        <v>286</v>
      </c>
      <c r="B111" s="267"/>
      <c r="C111" s="267"/>
      <c r="D111" s="267"/>
      <c r="E111" s="267"/>
      <c r="F111" s="267"/>
      <c r="G111" s="267"/>
      <c r="H111" s="267"/>
      <c r="I111" s="267"/>
      <c r="J111" s="267"/>
      <c r="K111" s="267"/>
      <c r="L111" s="267"/>
      <c r="M111" s="267"/>
      <c r="N111" s="268"/>
      <c r="O111"/>
    </row>
    <row r="112" spans="1:15" s="30" customFormat="1" ht="25.5" customHeight="1" x14ac:dyDescent="0.2">
      <c r="A112" s="71">
        <f>+A108+1</f>
        <v>39</v>
      </c>
      <c r="B112" s="5" t="s">
        <v>493</v>
      </c>
      <c r="C112" s="199" t="s">
        <v>558</v>
      </c>
      <c r="D112" s="154" t="s">
        <v>285</v>
      </c>
      <c r="E112" s="148" t="s">
        <v>279</v>
      </c>
      <c r="F112" s="28" t="s">
        <v>196</v>
      </c>
      <c r="G112" s="28" t="s">
        <v>582</v>
      </c>
      <c r="H112" s="72">
        <v>60000</v>
      </c>
      <c r="I112" s="128">
        <f>H112*2.87%</f>
        <v>1722</v>
      </c>
      <c r="J112" s="128">
        <f>+H112*3.04%</f>
        <v>1824</v>
      </c>
      <c r="K112" s="128">
        <v>3216.65</v>
      </c>
      <c r="L112" s="127">
        <v>1375.12</v>
      </c>
      <c r="M112" s="128">
        <f>SUM(I112:L112)</f>
        <v>8137.7699999999995</v>
      </c>
      <c r="N112" s="127">
        <f>+H112-M112</f>
        <v>51862.23</v>
      </c>
      <c r="O112"/>
    </row>
    <row r="113" spans="1:15" s="73" customFormat="1" ht="23.25" customHeight="1" x14ac:dyDescent="0.2">
      <c r="A113" s="273" t="s">
        <v>155</v>
      </c>
      <c r="B113" s="274"/>
      <c r="C113" s="274"/>
      <c r="D113" s="274"/>
      <c r="E113" s="274"/>
      <c r="F113" s="274"/>
      <c r="G113" s="275"/>
      <c r="H113" s="17">
        <f t="shared" ref="H113:N113" si="24">SUM(H112:H112)</f>
        <v>60000</v>
      </c>
      <c r="I113" s="17">
        <f t="shared" si="24"/>
        <v>1722</v>
      </c>
      <c r="J113" s="17">
        <f t="shared" si="24"/>
        <v>1824</v>
      </c>
      <c r="K113" s="17">
        <f t="shared" si="24"/>
        <v>3216.65</v>
      </c>
      <c r="L113" s="17">
        <f t="shared" si="24"/>
        <v>1375.12</v>
      </c>
      <c r="M113" s="17">
        <f t="shared" si="24"/>
        <v>8137.7699999999995</v>
      </c>
      <c r="N113" s="17">
        <f t="shared" si="24"/>
        <v>51862.23</v>
      </c>
      <c r="O113"/>
    </row>
    <row r="114" spans="1:15" s="2" customFormat="1" ht="24.95" customHeight="1" thickBot="1" x14ac:dyDescent="0.25">
      <c r="A114" s="165"/>
      <c r="B114" s="1"/>
      <c r="C114" s="4"/>
      <c r="D114" s="166"/>
      <c r="E114" s="167"/>
      <c r="F114" s="27"/>
      <c r="G114" s="27"/>
      <c r="H114" s="168"/>
      <c r="I114" s="73"/>
      <c r="J114" s="73"/>
      <c r="K114" s="73"/>
      <c r="L114" s="169"/>
      <c r="M114" s="73"/>
      <c r="N114" s="169"/>
      <c r="O114"/>
    </row>
    <row r="115" spans="1:15" s="2" customFormat="1" ht="24.95" customHeight="1" thickBot="1" x14ac:dyDescent="0.25">
      <c r="A115" s="266" t="s">
        <v>271</v>
      </c>
      <c r="B115" s="267"/>
      <c r="C115" s="267"/>
      <c r="D115" s="267"/>
      <c r="E115" s="267"/>
      <c r="F115" s="267"/>
      <c r="G115" s="267"/>
      <c r="H115" s="267"/>
      <c r="I115" s="267"/>
      <c r="J115" s="267"/>
      <c r="K115" s="267"/>
      <c r="L115" s="267"/>
      <c r="M115" s="267"/>
      <c r="N115" s="268"/>
      <c r="O115"/>
    </row>
    <row r="116" spans="1:15" s="87" customFormat="1" ht="24.95" customHeight="1" x14ac:dyDescent="0.2">
      <c r="A116" s="71">
        <f>+A112+1</f>
        <v>40</v>
      </c>
      <c r="B116" s="239" t="s">
        <v>494</v>
      </c>
      <c r="C116" s="153" t="s">
        <v>558</v>
      </c>
      <c r="D116" s="152" t="s">
        <v>287</v>
      </c>
      <c r="E116" s="148" t="s">
        <v>279</v>
      </c>
      <c r="F116" s="239" t="s">
        <v>656</v>
      </c>
      <c r="G116" s="239" t="s">
        <v>657</v>
      </c>
      <c r="H116" s="134">
        <v>100000</v>
      </c>
      <c r="I116" s="128">
        <f>H116*2.87%</f>
        <v>2870</v>
      </c>
      <c r="J116" s="128">
        <f>+H116*3.04%</f>
        <v>3040</v>
      </c>
      <c r="K116" s="128">
        <v>12105.37</v>
      </c>
      <c r="L116" s="127">
        <v>4225</v>
      </c>
      <c r="M116" s="128">
        <f>SUM(I116:L116)</f>
        <v>22240.370000000003</v>
      </c>
      <c r="N116" s="127">
        <f t="shared" ref="N116:N121" si="25">+H116-M116</f>
        <v>77759.63</v>
      </c>
      <c r="O116"/>
    </row>
    <row r="117" spans="1:15" s="87" customFormat="1" ht="24.95" customHeight="1" x14ac:dyDescent="0.2">
      <c r="A117" s="71">
        <f>+A116+1</f>
        <v>41</v>
      </c>
      <c r="B117" s="239" t="s">
        <v>130</v>
      </c>
      <c r="C117" s="153" t="s">
        <v>558</v>
      </c>
      <c r="D117" s="154" t="s">
        <v>110</v>
      </c>
      <c r="E117" s="148" t="s">
        <v>279</v>
      </c>
      <c r="F117" s="28" t="s">
        <v>190</v>
      </c>
      <c r="G117" s="28" t="s">
        <v>268</v>
      </c>
      <c r="H117" s="85">
        <v>60000</v>
      </c>
      <c r="I117" s="66">
        <f>H117*2.87%</f>
        <v>1722</v>
      </c>
      <c r="J117" s="66">
        <f>+H117*3.04%</f>
        <v>1824</v>
      </c>
      <c r="K117" s="66">
        <v>3486.68</v>
      </c>
      <c r="L117" s="127">
        <v>25</v>
      </c>
      <c r="M117" s="128">
        <f>SUM(I117:L117)</f>
        <v>7057.68</v>
      </c>
      <c r="N117" s="127">
        <f t="shared" si="25"/>
        <v>52942.32</v>
      </c>
      <c r="O117"/>
    </row>
    <row r="118" spans="1:15" s="87" customFormat="1" ht="24.95" customHeight="1" x14ac:dyDescent="0.2">
      <c r="A118" s="71">
        <f>+A117+1</f>
        <v>42</v>
      </c>
      <c r="B118" s="231" t="s">
        <v>495</v>
      </c>
      <c r="C118" s="199" t="s">
        <v>558</v>
      </c>
      <c r="D118" s="154" t="s">
        <v>301</v>
      </c>
      <c r="E118" s="148" t="s">
        <v>279</v>
      </c>
      <c r="F118" s="28" t="s">
        <v>196</v>
      </c>
      <c r="G118" s="28" t="s">
        <v>582</v>
      </c>
      <c r="H118" s="72">
        <v>60000</v>
      </c>
      <c r="I118" s="128">
        <f t="shared" ref="I118" si="26">H118*2.87%</f>
        <v>1722</v>
      </c>
      <c r="J118" s="128">
        <f t="shared" ref="J118" si="27">+H118*3.04%</f>
        <v>1824</v>
      </c>
      <c r="K118" s="66">
        <v>3486.68</v>
      </c>
      <c r="L118" s="127">
        <v>3025</v>
      </c>
      <c r="M118" s="128">
        <f t="shared" ref="M118" si="28">SUM(I118:L118)</f>
        <v>10057.68</v>
      </c>
      <c r="N118" s="127">
        <f t="shared" si="25"/>
        <v>49942.32</v>
      </c>
      <c r="O118"/>
    </row>
    <row r="119" spans="1:15" s="73" customFormat="1" ht="24.95" customHeight="1" x14ac:dyDescent="0.2">
      <c r="A119" s="71">
        <f>+A118+1</f>
        <v>43</v>
      </c>
      <c r="B119" s="5" t="s">
        <v>492</v>
      </c>
      <c r="C119" s="199" t="s">
        <v>558</v>
      </c>
      <c r="D119" s="154" t="s">
        <v>285</v>
      </c>
      <c r="E119" s="148" t="s">
        <v>279</v>
      </c>
      <c r="F119" s="154" t="s">
        <v>298</v>
      </c>
      <c r="G119" s="154" t="s">
        <v>299</v>
      </c>
      <c r="H119" s="128">
        <v>60000</v>
      </c>
      <c r="I119" s="128">
        <f>H119*2.87%</f>
        <v>1722</v>
      </c>
      <c r="J119" s="128">
        <f>+H119*3.04%</f>
        <v>1824</v>
      </c>
      <c r="K119" s="128">
        <v>3486.68</v>
      </c>
      <c r="L119" s="127">
        <v>1025</v>
      </c>
      <c r="M119" s="128">
        <f>SUM(I119:L119)</f>
        <v>8057.68</v>
      </c>
      <c r="N119" s="127">
        <f t="shared" si="25"/>
        <v>51942.32</v>
      </c>
      <c r="O119"/>
    </row>
    <row r="120" spans="1:15" s="73" customFormat="1" ht="24.95" customHeight="1" x14ac:dyDescent="0.2">
      <c r="A120" s="71">
        <f>+A119+1</f>
        <v>44</v>
      </c>
      <c r="B120" s="231" t="s">
        <v>496</v>
      </c>
      <c r="C120" s="199" t="s">
        <v>558</v>
      </c>
      <c r="D120" s="154" t="s">
        <v>193</v>
      </c>
      <c r="E120" s="148" t="s">
        <v>279</v>
      </c>
      <c r="F120" s="28" t="s">
        <v>187</v>
      </c>
      <c r="G120" s="28" t="s">
        <v>530</v>
      </c>
      <c r="H120" s="72">
        <v>50000</v>
      </c>
      <c r="I120" s="66">
        <f>H120*2.87%</f>
        <v>1435</v>
      </c>
      <c r="J120" s="66">
        <f>+H120*3.04%</f>
        <v>1520</v>
      </c>
      <c r="K120" s="66">
        <v>1854</v>
      </c>
      <c r="L120" s="127">
        <v>7999.85</v>
      </c>
      <c r="M120" s="128">
        <f>SUM(I120:L120)</f>
        <v>12808.85</v>
      </c>
      <c r="N120" s="127">
        <f t="shared" si="25"/>
        <v>37191.15</v>
      </c>
      <c r="O120"/>
    </row>
    <row r="121" spans="1:15" s="6" customFormat="1" ht="24.95" customHeight="1" x14ac:dyDescent="0.2">
      <c r="A121" s="71">
        <f>+A120+1</f>
        <v>45</v>
      </c>
      <c r="B121" s="231" t="s">
        <v>497</v>
      </c>
      <c r="C121" s="199" t="s">
        <v>558</v>
      </c>
      <c r="D121" s="154" t="s">
        <v>498</v>
      </c>
      <c r="E121" s="148" t="s">
        <v>279</v>
      </c>
      <c r="F121" s="154" t="s">
        <v>187</v>
      </c>
      <c r="G121" s="154" t="s">
        <v>530</v>
      </c>
      <c r="H121" s="72">
        <v>45000</v>
      </c>
      <c r="I121" s="66">
        <f t="shared" ref="I121" si="29">H121*2.87%</f>
        <v>1291.5</v>
      </c>
      <c r="J121" s="66">
        <f t="shared" ref="J121" si="30">+H121*3.04%</f>
        <v>1368</v>
      </c>
      <c r="K121" s="66">
        <v>1148.33</v>
      </c>
      <c r="L121" s="127">
        <v>1025</v>
      </c>
      <c r="M121" s="128">
        <f>SUM(I121:L121)</f>
        <v>4832.83</v>
      </c>
      <c r="N121" s="127">
        <f t="shared" si="25"/>
        <v>40167.17</v>
      </c>
      <c r="O121"/>
    </row>
    <row r="122" spans="1:15" s="6" customFormat="1" ht="24.95" customHeight="1" x14ac:dyDescent="0.2">
      <c r="A122" s="269" t="s">
        <v>155</v>
      </c>
      <c r="B122" s="269"/>
      <c r="C122" s="269"/>
      <c r="D122" s="269"/>
      <c r="E122" s="269"/>
      <c r="F122" s="269"/>
      <c r="G122" s="269"/>
      <c r="H122" s="17">
        <f>SUM(H116:H121)</f>
        <v>375000</v>
      </c>
      <c r="I122" s="17">
        <f t="shared" ref="I122:N122" si="31">SUM(I116:I121)</f>
        <v>10762.5</v>
      </c>
      <c r="J122" s="17">
        <f t="shared" si="31"/>
        <v>11400</v>
      </c>
      <c r="K122" s="17">
        <f t="shared" si="31"/>
        <v>25567.739999999998</v>
      </c>
      <c r="L122" s="17">
        <f t="shared" si="31"/>
        <v>17324.849999999999</v>
      </c>
      <c r="M122" s="17">
        <f t="shared" si="31"/>
        <v>65055.090000000004</v>
      </c>
      <c r="N122" s="17">
        <f t="shared" si="31"/>
        <v>309944.91000000003</v>
      </c>
      <c r="O122" s="155"/>
    </row>
    <row r="123" spans="1:15" s="6" customFormat="1" ht="24.95" customHeight="1" thickBot="1" x14ac:dyDescent="0.25">
      <c r="A123" s="67"/>
      <c r="B123" s="67"/>
      <c r="C123" s="67"/>
      <c r="D123" s="67"/>
      <c r="E123" s="67"/>
      <c r="F123" s="67"/>
      <c r="G123" s="67"/>
      <c r="O123" s="155"/>
    </row>
    <row r="124" spans="1:15" s="6" customFormat="1" ht="24.95" customHeight="1" thickBot="1" x14ac:dyDescent="0.25">
      <c r="A124" s="266" t="s">
        <v>628</v>
      </c>
      <c r="B124" s="267"/>
      <c r="C124" s="267"/>
      <c r="D124" s="267"/>
      <c r="E124" s="267"/>
      <c r="F124" s="267"/>
      <c r="G124" s="267"/>
      <c r="H124" s="267"/>
      <c r="I124" s="267"/>
      <c r="J124" s="267"/>
      <c r="K124" s="267"/>
      <c r="L124" s="267"/>
      <c r="M124" s="267"/>
      <c r="N124" s="268"/>
      <c r="O124" s="155"/>
    </row>
    <row r="125" spans="1:15" s="6" customFormat="1" ht="24.95" customHeight="1" x14ac:dyDescent="0.2">
      <c r="A125" s="71">
        <f>+A121+1</f>
        <v>46</v>
      </c>
      <c r="B125" s="154" t="s">
        <v>288</v>
      </c>
      <c r="C125" s="153" t="s">
        <v>558</v>
      </c>
      <c r="D125" s="152" t="s">
        <v>629</v>
      </c>
      <c r="E125" s="148" t="s">
        <v>279</v>
      </c>
      <c r="F125" s="239" t="s">
        <v>656</v>
      </c>
      <c r="G125" s="239" t="s">
        <v>657</v>
      </c>
      <c r="H125" s="85">
        <v>140000</v>
      </c>
      <c r="I125" s="66">
        <f>H125*2.87%</f>
        <v>4018</v>
      </c>
      <c r="J125" s="128">
        <f t="shared" ref="J125" si="32">+H125*3.04%</f>
        <v>4256</v>
      </c>
      <c r="K125" s="5">
        <v>21514.37</v>
      </c>
      <c r="L125" s="72">
        <v>5025</v>
      </c>
      <c r="M125" s="66">
        <f>SUM(I125:L125)</f>
        <v>34813.369999999995</v>
      </c>
      <c r="N125" s="72">
        <f>+H125-M125</f>
        <v>105186.63</v>
      </c>
      <c r="O125" s="155"/>
    </row>
    <row r="126" spans="1:15" s="6" customFormat="1" ht="24.95" customHeight="1" x14ac:dyDescent="0.2">
      <c r="A126" s="269" t="s">
        <v>155</v>
      </c>
      <c r="B126" s="269"/>
      <c r="C126" s="269"/>
      <c r="D126" s="269"/>
      <c r="E126" s="269"/>
      <c r="F126" s="269"/>
      <c r="G126" s="269"/>
      <c r="H126" s="17">
        <f t="shared" ref="H126:N126" si="33">SUM(H125:H125)</f>
        <v>140000</v>
      </c>
      <c r="I126" s="17">
        <f t="shared" si="33"/>
        <v>4018</v>
      </c>
      <c r="J126" s="17">
        <f t="shared" si="33"/>
        <v>4256</v>
      </c>
      <c r="K126" s="17">
        <f t="shared" si="33"/>
        <v>21514.37</v>
      </c>
      <c r="L126" s="17">
        <f t="shared" si="33"/>
        <v>5025</v>
      </c>
      <c r="M126" s="17">
        <f t="shared" si="33"/>
        <v>34813.369999999995</v>
      </c>
      <c r="N126" s="17">
        <f t="shared" si="33"/>
        <v>105186.63</v>
      </c>
      <c r="O126" s="155"/>
    </row>
    <row r="127" spans="1:15" s="30" customFormat="1" ht="27" customHeight="1" thickBot="1" x14ac:dyDescent="0.25">
      <c r="A127" s="67"/>
      <c r="B127" s="67"/>
      <c r="C127" s="67"/>
      <c r="D127" s="67"/>
      <c r="E127" s="67"/>
      <c r="F127" s="67"/>
      <c r="G127" s="67"/>
      <c r="H127" s="6"/>
      <c r="I127" s="6"/>
      <c r="J127" s="6"/>
      <c r="K127" s="6"/>
      <c r="L127" s="6"/>
      <c r="M127" s="6"/>
      <c r="N127" s="6"/>
      <c r="O127"/>
    </row>
    <row r="128" spans="1:15" s="86" customFormat="1" ht="24.95" customHeight="1" thickBot="1" x14ac:dyDescent="0.25">
      <c r="A128" s="266" t="s">
        <v>223</v>
      </c>
      <c r="B128" s="267"/>
      <c r="C128" s="267"/>
      <c r="D128" s="267"/>
      <c r="E128" s="267"/>
      <c r="F128" s="267"/>
      <c r="G128" s="267"/>
      <c r="H128" s="267"/>
      <c r="I128" s="267"/>
      <c r="J128" s="267"/>
      <c r="K128" s="267"/>
      <c r="L128" s="267"/>
      <c r="M128" s="267"/>
      <c r="N128" s="268"/>
      <c r="O128"/>
    </row>
    <row r="129" spans="1:15" s="30" customFormat="1" ht="22.5" customHeight="1" x14ac:dyDescent="0.2">
      <c r="A129" s="71">
        <f>+A125+1</f>
        <v>47</v>
      </c>
      <c r="B129" s="154" t="s">
        <v>464</v>
      </c>
      <c r="C129" s="153" t="s">
        <v>558</v>
      </c>
      <c r="D129" s="152" t="s">
        <v>499</v>
      </c>
      <c r="E129" s="148" t="s">
        <v>279</v>
      </c>
      <c r="F129" s="154" t="s">
        <v>187</v>
      </c>
      <c r="G129" s="74" t="s">
        <v>530</v>
      </c>
      <c r="H129" s="85">
        <v>45000</v>
      </c>
      <c r="I129" s="66">
        <f>H129*2.87%</f>
        <v>1291.5</v>
      </c>
      <c r="J129" s="128">
        <f t="shared" ref="J129" si="34">+H129*3.04%</f>
        <v>1368</v>
      </c>
      <c r="K129" s="66">
        <v>1148.33</v>
      </c>
      <c r="L129" s="72">
        <v>25</v>
      </c>
      <c r="M129" s="66">
        <f>SUM(I129:L129)</f>
        <v>3832.83</v>
      </c>
      <c r="N129" s="72">
        <f>+H129-M129</f>
        <v>41167.17</v>
      </c>
      <c r="O129"/>
    </row>
    <row r="130" spans="1:15" s="30" customFormat="1" ht="22.5" customHeight="1" x14ac:dyDescent="0.2">
      <c r="A130" s="269" t="s">
        <v>155</v>
      </c>
      <c r="B130" s="269"/>
      <c r="C130" s="269"/>
      <c r="D130" s="269"/>
      <c r="E130" s="269"/>
      <c r="F130" s="269"/>
      <c r="G130" s="269"/>
      <c r="H130" s="17">
        <f t="shared" ref="H130:N130" si="35">SUM(H129:H129)</f>
        <v>45000</v>
      </c>
      <c r="I130" s="17">
        <f t="shared" si="35"/>
        <v>1291.5</v>
      </c>
      <c r="J130" s="17">
        <f t="shared" si="35"/>
        <v>1368</v>
      </c>
      <c r="K130" s="17">
        <f t="shared" si="35"/>
        <v>1148.33</v>
      </c>
      <c r="L130" s="17">
        <f t="shared" si="35"/>
        <v>25</v>
      </c>
      <c r="M130" s="17">
        <f t="shared" si="35"/>
        <v>3832.83</v>
      </c>
      <c r="N130" s="17">
        <f t="shared" si="35"/>
        <v>41167.17</v>
      </c>
      <c r="O130" s="155"/>
    </row>
    <row r="131" spans="1:15" s="30" customFormat="1" ht="15" customHeight="1" thickBot="1" x14ac:dyDescent="0.25">
      <c r="A131" s="67"/>
      <c r="B131" s="67"/>
      <c r="C131" s="67"/>
      <c r="D131" s="67"/>
      <c r="E131" s="67"/>
      <c r="F131" s="67"/>
      <c r="G131" s="67"/>
      <c r="H131" s="6"/>
      <c r="I131" s="6"/>
      <c r="J131" s="6"/>
      <c r="K131" s="6"/>
      <c r="L131" s="6"/>
      <c r="M131" s="6"/>
      <c r="N131" s="6"/>
      <c r="O131" s="155"/>
    </row>
    <row r="132" spans="1:15" s="30" customFormat="1" ht="22.5" customHeight="1" thickBot="1" x14ac:dyDescent="0.25">
      <c r="A132" s="266" t="s">
        <v>224</v>
      </c>
      <c r="B132" s="267"/>
      <c r="C132" s="267"/>
      <c r="D132" s="267"/>
      <c r="E132" s="267"/>
      <c r="F132" s="267"/>
      <c r="G132" s="267"/>
      <c r="H132" s="267"/>
      <c r="I132" s="267"/>
      <c r="J132" s="267"/>
      <c r="K132" s="267"/>
      <c r="L132" s="267"/>
      <c r="M132" s="267"/>
      <c r="N132" s="268"/>
      <c r="O132" s="155"/>
    </row>
    <row r="133" spans="1:15" s="86" customFormat="1" ht="24.95" customHeight="1" x14ac:dyDescent="0.2">
      <c r="A133" s="124">
        <f>+A129+1</f>
        <v>48</v>
      </c>
      <c r="B133" s="28" t="s">
        <v>589</v>
      </c>
      <c r="C133" s="12" t="s">
        <v>557</v>
      </c>
      <c r="D133" s="28" t="s">
        <v>576</v>
      </c>
      <c r="E133" s="148" t="s">
        <v>279</v>
      </c>
      <c r="F133" s="28" t="s">
        <v>583</v>
      </c>
      <c r="G133" s="28" t="s">
        <v>584</v>
      </c>
      <c r="H133" s="127">
        <v>55000</v>
      </c>
      <c r="I133" s="128">
        <f t="shared" ref="I133" si="36">H133*2.87%</f>
        <v>1578.5</v>
      </c>
      <c r="J133" s="128">
        <f>+H133*3.04%</f>
        <v>1672</v>
      </c>
      <c r="K133" s="128">
        <v>2559.6799999999998</v>
      </c>
      <c r="L133" s="127">
        <v>770.31</v>
      </c>
      <c r="M133" s="128">
        <f t="shared" ref="M133" si="37">SUM(I133:L133)</f>
        <v>6580.49</v>
      </c>
      <c r="N133" s="127">
        <f>+H133-M133</f>
        <v>48419.51</v>
      </c>
      <c r="O133"/>
    </row>
    <row r="134" spans="1:15" s="30" customFormat="1" ht="22.5" customHeight="1" x14ac:dyDescent="0.2">
      <c r="A134" s="124">
        <f>+A133+1</f>
        <v>49</v>
      </c>
      <c r="B134" s="28" t="s">
        <v>290</v>
      </c>
      <c r="C134" s="12" t="s">
        <v>557</v>
      </c>
      <c r="D134" s="28" t="s">
        <v>289</v>
      </c>
      <c r="E134" s="148" t="s">
        <v>279</v>
      </c>
      <c r="F134" s="239" t="s">
        <v>656</v>
      </c>
      <c r="G134" s="239" t="s">
        <v>657</v>
      </c>
      <c r="H134" s="127">
        <v>45000</v>
      </c>
      <c r="I134" s="128">
        <f t="shared" ref="I134" si="38">H134*2.87%</f>
        <v>1291.5</v>
      </c>
      <c r="J134" s="128">
        <f t="shared" ref="J134" si="39">+H134*3.04%</f>
        <v>1368</v>
      </c>
      <c r="K134" s="128">
        <v>1148.33</v>
      </c>
      <c r="L134" s="127">
        <v>25</v>
      </c>
      <c r="M134" s="128">
        <f t="shared" ref="M134" si="40">SUM(I134:L134)</f>
        <v>3832.83</v>
      </c>
      <c r="N134" s="127">
        <f>+H134-M134</f>
        <v>41167.17</v>
      </c>
      <c r="O134"/>
    </row>
    <row r="135" spans="1:15" s="2" customFormat="1" ht="22.5" customHeight="1" x14ac:dyDescent="0.2">
      <c r="A135" s="269" t="s">
        <v>155</v>
      </c>
      <c r="B135" s="269"/>
      <c r="C135" s="269"/>
      <c r="D135" s="269"/>
      <c r="E135" s="269"/>
      <c r="F135" s="269"/>
      <c r="G135" s="269"/>
      <c r="H135" s="17">
        <f>SUM(H133:H134)</f>
        <v>100000</v>
      </c>
      <c r="I135" s="17">
        <f t="shared" ref="I135:N135" si="41">SUM(I133:I134)</f>
        <v>2870</v>
      </c>
      <c r="J135" s="17">
        <f t="shared" si="41"/>
        <v>3040</v>
      </c>
      <c r="K135" s="17">
        <f t="shared" si="41"/>
        <v>3708.0099999999998</v>
      </c>
      <c r="L135" s="17">
        <f t="shared" si="41"/>
        <v>795.31</v>
      </c>
      <c r="M135" s="17">
        <f t="shared" si="41"/>
        <v>10413.32</v>
      </c>
      <c r="N135" s="17">
        <f t="shared" si="41"/>
        <v>89586.68</v>
      </c>
      <c r="O135"/>
    </row>
    <row r="136" spans="1:15" s="73" customFormat="1" ht="17.25" customHeight="1" thickBot="1" x14ac:dyDescent="0.25">
      <c r="A136" s="4"/>
      <c r="B136" s="27"/>
      <c r="C136" s="4"/>
      <c r="D136" s="29"/>
      <c r="E136" s="29"/>
      <c r="F136" s="29"/>
      <c r="G136" s="29"/>
      <c r="H136" s="2"/>
      <c r="I136" s="2"/>
      <c r="J136" s="2"/>
      <c r="K136" s="2"/>
      <c r="L136" s="2"/>
      <c r="M136" s="2"/>
      <c r="N136" s="7"/>
      <c r="O136"/>
    </row>
    <row r="137" spans="1:15" s="73" customFormat="1" ht="24.95" customHeight="1" thickBot="1" x14ac:dyDescent="0.25">
      <c r="A137" s="266" t="s">
        <v>399</v>
      </c>
      <c r="B137" s="267"/>
      <c r="C137" s="267"/>
      <c r="D137" s="267"/>
      <c r="E137" s="267"/>
      <c r="F137" s="267"/>
      <c r="G137" s="267"/>
      <c r="H137" s="267"/>
      <c r="I137" s="267"/>
      <c r="J137" s="267"/>
      <c r="K137" s="267"/>
      <c r="L137" s="267"/>
      <c r="M137" s="267"/>
      <c r="N137" s="268"/>
      <c r="O137"/>
    </row>
    <row r="138" spans="1:15" s="2" customFormat="1" ht="24.95" customHeight="1" x14ac:dyDescent="0.2">
      <c r="A138" s="124">
        <f>+A134+1</f>
        <v>50</v>
      </c>
      <c r="B138" s="28" t="s">
        <v>500</v>
      </c>
      <c r="C138" s="12" t="s">
        <v>557</v>
      </c>
      <c r="D138" s="148" t="s">
        <v>501</v>
      </c>
      <c r="E138" s="125" t="s">
        <v>279</v>
      </c>
      <c r="F138" s="28" t="s">
        <v>248</v>
      </c>
      <c r="G138" s="28" t="s">
        <v>269</v>
      </c>
      <c r="H138" s="128">
        <v>170500</v>
      </c>
      <c r="I138" s="128">
        <f>H138*2.87%</f>
        <v>4893.3500000000004</v>
      </c>
      <c r="J138" s="5">
        <v>4943.8</v>
      </c>
      <c r="K138" s="5">
        <v>28748.58</v>
      </c>
      <c r="L138" s="127">
        <v>5025</v>
      </c>
      <c r="M138" s="128">
        <f>SUM(I138:L138)</f>
        <v>43610.73</v>
      </c>
      <c r="N138" s="127">
        <f t="shared" ref="N138" si="42">+H138-M138</f>
        <v>126889.26999999999</v>
      </c>
      <c r="O138"/>
    </row>
    <row r="139" spans="1:15" s="73" customFormat="1" ht="24.75" customHeight="1" thickBot="1" x14ac:dyDescent="0.25">
      <c r="A139" s="269" t="s">
        <v>155</v>
      </c>
      <c r="B139" s="269"/>
      <c r="C139" s="269"/>
      <c r="D139" s="269"/>
      <c r="E139" s="276"/>
      <c r="F139" s="276"/>
      <c r="G139" s="277"/>
      <c r="H139" s="84">
        <f>SUM(H138:H138)</f>
        <v>170500</v>
      </c>
      <c r="I139" s="84">
        <f t="shared" ref="I139:N139" si="43">SUM(I138:I138)</f>
        <v>4893.3500000000004</v>
      </c>
      <c r="J139" s="84">
        <f t="shared" si="43"/>
        <v>4943.8</v>
      </c>
      <c r="K139" s="84">
        <f t="shared" si="43"/>
        <v>28748.58</v>
      </c>
      <c r="L139" s="84">
        <f t="shared" si="43"/>
        <v>5025</v>
      </c>
      <c r="M139" s="84">
        <f t="shared" si="43"/>
        <v>43610.73</v>
      </c>
      <c r="N139" s="84">
        <f t="shared" si="43"/>
        <v>126889.26999999999</v>
      </c>
      <c r="O139"/>
    </row>
    <row r="140" spans="1:15" s="73" customFormat="1" ht="24.75" customHeight="1" thickBot="1" x14ac:dyDescent="0.25">
      <c r="A140" s="266" t="s">
        <v>502</v>
      </c>
      <c r="B140" s="267"/>
      <c r="C140" s="267"/>
      <c r="D140" s="267"/>
      <c r="E140" s="267"/>
      <c r="F140" s="267"/>
      <c r="G140" s="267"/>
      <c r="H140" s="267"/>
      <c r="I140" s="267"/>
      <c r="J140" s="267"/>
      <c r="K140" s="267"/>
      <c r="L140" s="267"/>
      <c r="M140" s="267"/>
      <c r="N140" s="268"/>
      <c r="O140"/>
    </row>
    <row r="141" spans="1:15" s="30" customFormat="1" ht="24.95" customHeight="1" x14ac:dyDescent="0.2">
      <c r="A141" s="71">
        <f>+A138+1</f>
        <v>51</v>
      </c>
      <c r="B141" s="154" t="s">
        <v>109</v>
      </c>
      <c r="C141" s="153" t="s">
        <v>557</v>
      </c>
      <c r="D141" s="154" t="s">
        <v>127</v>
      </c>
      <c r="E141" s="148" t="s">
        <v>279</v>
      </c>
      <c r="F141" s="28" t="s">
        <v>583</v>
      </c>
      <c r="G141" s="28" t="s">
        <v>584</v>
      </c>
      <c r="H141" s="66">
        <v>80000</v>
      </c>
      <c r="I141" s="66">
        <f t="shared" ref="I141:I142" si="44">H141*2.87%</f>
        <v>2296</v>
      </c>
      <c r="J141" s="66">
        <f t="shared" ref="J141:J142" si="45">+H141*3.04%</f>
        <v>2432</v>
      </c>
      <c r="K141" s="66">
        <v>7400.87</v>
      </c>
      <c r="L141" s="127">
        <v>25</v>
      </c>
      <c r="M141" s="128">
        <f>SUM(I141:L141)</f>
        <v>12153.869999999999</v>
      </c>
      <c r="N141" s="127">
        <f t="shared" ref="N141:N142" si="46">+H141-M141</f>
        <v>67846.13</v>
      </c>
      <c r="O141"/>
    </row>
    <row r="142" spans="1:15" s="30" customFormat="1" ht="22.5" customHeight="1" thickBot="1" x14ac:dyDescent="0.25">
      <c r="A142" s="71">
        <f>+A141+1</f>
        <v>52</v>
      </c>
      <c r="B142" s="154" t="s">
        <v>113</v>
      </c>
      <c r="C142" s="153" t="s">
        <v>557</v>
      </c>
      <c r="D142" s="154" t="s">
        <v>103</v>
      </c>
      <c r="E142" s="148" t="s">
        <v>279</v>
      </c>
      <c r="F142" s="154" t="s">
        <v>610</v>
      </c>
      <c r="G142" s="154" t="s">
        <v>611</v>
      </c>
      <c r="H142" s="135">
        <v>80000</v>
      </c>
      <c r="I142" s="66">
        <f t="shared" si="44"/>
        <v>2296</v>
      </c>
      <c r="J142" s="66">
        <f t="shared" si="45"/>
        <v>2432</v>
      </c>
      <c r="K142" s="135">
        <v>7400.87</v>
      </c>
      <c r="L142" s="131">
        <v>25</v>
      </c>
      <c r="M142" s="128">
        <f t="shared" ref="M142" si="47">SUM(I142:L142)</f>
        <v>12153.869999999999</v>
      </c>
      <c r="N142" s="127">
        <f t="shared" si="46"/>
        <v>67846.13</v>
      </c>
      <c r="O142"/>
    </row>
    <row r="143" spans="1:15" s="2" customFormat="1" ht="21.75" customHeight="1" thickBot="1" x14ac:dyDescent="0.25">
      <c r="A143" s="269" t="s">
        <v>155</v>
      </c>
      <c r="B143" s="269"/>
      <c r="C143" s="269"/>
      <c r="D143" s="269"/>
      <c r="E143" s="269"/>
      <c r="F143" s="269"/>
      <c r="G143" s="273"/>
      <c r="H143" s="68">
        <f>SUM(H141:H142)</f>
        <v>160000</v>
      </c>
      <c r="I143" s="68">
        <f t="shared" ref="I143:N143" si="48">SUM(I141:I142)</f>
        <v>4592</v>
      </c>
      <c r="J143" s="68">
        <f t="shared" si="48"/>
        <v>4864</v>
      </c>
      <c r="K143" s="68">
        <f>SUM(K141:K142)</f>
        <v>14801.74</v>
      </c>
      <c r="L143" s="68">
        <f t="shared" si="48"/>
        <v>50</v>
      </c>
      <c r="M143" s="68">
        <f t="shared" si="48"/>
        <v>24307.739999999998</v>
      </c>
      <c r="N143" s="68">
        <f t="shared" si="48"/>
        <v>135692.26</v>
      </c>
      <c r="O143"/>
    </row>
    <row r="144" spans="1:15" s="73" customFormat="1" ht="24.95" customHeight="1" thickBot="1" x14ac:dyDescent="0.25">
      <c r="A144" s="67"/>
      <c r="B144" s="67"/>
      <c r="C144" s="67"/>
      <c r="D144" s="67"/>
      <c r="E144" s="67"/>
      <c r="F144" s="67"/>
      <c r="G144" s="67"/>
      <c r="H144"/>
      <c r="I144"/>
      <c r="J144"/>
      <c r="K144"/>
      <c r="L144"/>
      <c r="M144"/>
      <c r="N144"/>
      <c r="O144"/>
    </row>
    <row r="145" spans="1:15" s="73" customFormat="1" ht="24.95" customHeight="1" thickBot="1" x14ac:dyDescent="0.25">
      <c r="A145" s="266" t="s">
        <v>405</v>
      </c>
      <c r="B145" s="267"/>
      <c r="C145" s="267"/>
      <c r="D145" s="267"/>
      <c r="E145" s="267"/>
      <c r="F145" s="267"/>
      <c r="G145" s="267"/>
      <c r="H145" s="267"/>
      <c r="I145" s="267"/>
      <c r="J145" s="267"/>
      <c r="K145" s="267"/>
      <c r="L145" s="267"/>
      <c r="M145" s="267"/>
      <c r="N145" s="268"/>
      <c r="O145"/>
    </row>
    <row r="146" spans="1:15" s="86" customFormat="1" ht="21" customHeight="1" x14ac:dyDescent="0.2">
      <c r="A146" s="124">
        <f>+A142+1</f>
        <v>53</v>
      </c>
      <c r="B146" s="28" t="s">
        <v>603</v>
      </c>
      <c r="C146" s="12" t="s">
        <v>557</v>
      </c>
      <c r="D146" s="148" t="s">
        <v>604</v>
      </c>
      <c r="E146" s="148" t="s">
        <v>279</v>
      </c>
      <c r="F146" s="28" t="s">
        <v>612</v>
      </c>
      <c r="G146" s="28" t="s">
        <v>613</v>
      </c>
      <c r="H146" s="128">
        <v>100000</v>
      </c>
      <c r="I146" s="128">
        <f>H146*2.87%</f>
        <v>2870</v>
      </c>
      <c r="J146" s="128">
        <f>+H146*3.04%</f>
        <v>3040</v>
      </c>
      <c r="K146" s="66">
        <v>12105.37</v>
      </c>
      <c r="L146" s="127">
        <v>5025</v>
      </c>
      <c r="M146" s="128">
        <f>SUM(I146:L146)</f>
        <v>23040.370000000003</v>
      </c>
      <c r="N146" s="127">
        <f>+H146-M146</f>
        <v>76959.63</v>
      </c>
      <c r="O146"/>
    </row>
    <row r="147" spans="1:15" s="2" customFormat="1" ht="24.95" customHeight="1" x14ac:dyDescent="0.2">
      <c r="A147" s="124">
        <f>+A146+1</f>
        <v>54</v>
      </c>
      <c r="B147" s="28" t="s">
        <v>590</v>
      </c>
      <c r="C147" s="12" t="s">
        <v>557</v>
      </c>
      <c r="D147" s="220" t="s">
        <v>556</v>
      </c>
      <c r="E147" s="148" t="s">
        <v>279</v>
      </c>
      <c r="F147" s="28" t="s">
        <v>583</v>
      </c>
      <c r="G147" s="28" t="s">
        <v>584</v>
      </c>
      <c r="H147" s="134">
        <v>50000</v>
      </c>
      <c r="I147" s="128">
        <f>H147*2.87%</f>
        <v>1435</v>
      </c>
      <c r="J147" s="128">
        <f>+H147*3.04%</f>
        <v>1520</v>
      </c>
      <c r="K147" s="128">
        <v>1854</v>
      </c>
      <c r="L147" s="127">
        <v>25</v>
      </c>
      <c r="M147" s="128">
        <f t="shared" ref="M147" si="49">SUM(I147:L147)</f>
        <v>4834</v>
      </c>
      <c r="N147" s="127">
        <f t="shared" ref="N147" si="50">+H147-M147</f>
        <v>45166</v>
      </c>
      <c r="O147"/>
    </row>
    <row r="148" spans="1:15" s="2" customFormat="1" ht="24.95" customHeight="1" x14ac:dyDescent="0.2">
      <c r="A148" s="153">
        <f>+A147+1</f>
        <v>55</v>
      </c>
      <c r="B148" s="154" t="s">
        <v>292</v>
      </c>
      <c r="C148" s="153" t="s">
        <v>557</v>
      </c>
      <c r="D148" s="154" t="s">
        <v>503</v>
      </c>
      <c r="E148" s="152" t="s">
        <v>279</v>
      </c>
      <c r="F148" s="239" t="s">
        <v>656</v>
      </c>
      <c r="G148" s="239" t="s">
        <v>657</v>
      </c>
      <c r="H148" s="136">
        <v>35000</v>
      </c>
      <c r="I148" s="66">
        <f t="shared" ref="I148" si="51">H148*2.87%</f>
        <v>1004.5</v>
      </c>
      <c r="J148" s="66">
        <f t="shared" ref="J148:J149" si="52">+H148*3.04%</f>
        <v>1064</v>
      </c>
      <c r="K148" s="66"/>
      <c r="L148" s="72">
        <v>25</v>
      </c>
      <c r="M148" s="66">
        <f t="shared" ref="M148" si="53">SUM(I148:L148)</f>
        <v>2093.5</v>
      </c>
      <c r="N148" s="72">
        <f t="shared" ref="N148" si="54">+H148-M148</f>
        <v>32906.5</v>
      </c>
      <c r="O148"/>
    </row>
    <row r="149" spans="1:15" s="2" customFormat="1" ht="24.95" customHeight="1" x14ac:dyDescent="0.2">
      <c r="A149" s="153">
        <f>+A148+1</f>
        <v>56</v>
      </c>
      <c r="B149" s="154" t="s">
        <v>577</v>
      </c>
      <c r="C149" s="153" t="s">
        <v>557</v>
      </c>
      <c r="D149" s="154" t="s">
        <v>503</v>
      </c>
      <c r="E149" s="152" t="s">
        <v>279</v>
      </c>
      <c r="F149" s="28" t="s">
        <v>187</v>
      </c>
      <c r="G149" s="28" t="s">
        <v>530</v>
      </c>
      <c r="H149" s="136">
        <v>35000</v>
      </c>
      <c r="I149" s="66">
        <f>H149*2.87%</f>
        <v>1004.5</v>
      </c>
      <c r="J149" s="66">
        <f t="shared" si="52"/>
        <v>1064</v>
      </c>
      <c r="K149" s="66"/>
      <c r="L149" s="72">
        <v>1375.12</v>
      </c>
      <c r="M149" s="66">
        <f t="shared" ref="M149" si="55">SUM(I149:L149)</f>
        <v>3443.62</v>
      </c>
      <c r="N149" s="72">
        <f t="shared" ref="N149" si="56">+H149-M149</f>
        <v>31556.38</v>
      </c>
      <c r="O149"/>
    </row>
    <row r="150" spans="1:15" s="2" customFormat="1" ht="26.25" customHeight="1" thickBot="1" x14ac:dyDescent="0.25">
      <c r="A150" s="276" t="s">
        <v>155</v>
      </c>
      <c r="B150" s="276"/>
      <c r="C150" s="276"/>
      <c r="D150" s="276"/>
      <c r="E150" s="276"/>
      <c r="F150" s="276"/>
      <c r="G150" s="276"/>
      <c r="H150" s="216">
        <f>SUM(H146:H149)</f>
        <v>220000</v>
      </c>
      <c r="I150" s="216">
        <f t="shared" ref="I150:N150" si="57">SUM(I146:I149)</f>
        <v>6314</v>
      </c>
      <c r="J150" s="216">
        <f t="shared" si="57"/>
        <v>6688</v>
      </c>
      <c r="K150" s="216">
        <f t="shared" si="57"/>
        <v>13959.37</v>
      </c>
      <c r="L150" s="216">
        <f t="shared" si="57"/>
        <v>6450.12</v>
      </c>
      <c r="M150" s="216">
        <f t="shared" si="57"/>
        <v>33411.490000000005</v>
      </c>
      <c r="N150" s="216">
        <f t="shared" si="57"/>
        <v>186588.51</v>
      </c>
      <c r="O150" s="178"/>
    </row>
    <row r="151" spans="1:15" s="2" customFormat="1" ht="17.25" customHeight="1" thickBot="1" x14ac:dyDescent="0.25">
      <c r="A151" s="67"/>
      <c r="B151" s="67"/>
      <c r="C151" s="67"/>
      <c r="D151" s="67"/>
      <c r="E151" s="67"/>
      <c r="F151" s="67"/>
      <c r="G151" s="67"/>
      <c r="H151" s="6"/>
      <c r="I151" s="6"/>
      <c r="J151" s="6"/>
      <c r="K151" s="6"/>
      <c r="L151" s="6"/>
      <c r="M151" s="6"/>
      <c r="N151" s="6"/>
      <c r="O151" s="178"/>
    </row>
    <row r="152" spans="1:15" s="2" customFormat="1" ht="24.95" customHeight="1" thickBot="1" x14ac:dyDescent="0.25">
      <c r="A152" s="266" t="s">
        <v>303</v>
      </c>
      <c r="B152" s="267"/>
      <c r="C152" s="267"/>
      <c r="D152" s="267"/>
      <c r="E152" s="267"/>
      <c r="F152" s="267"/>
      <c r="G152" s="267"/>
      <c r="H152" s="267"/>
      <c r="I152" s="267"/>
      <c r="J152" s="267"/>
      <c r="K152" s="267"/>
      <c r="L152" s="267"/>
      <c r="M152" s="267"/>
      <c r="N152" s="268"/>
      <c r="O152" s="178"/>
    </row>
    <row r="153" spans="1:15" s="2" customFormat="1" ht="24.95" customHeight="1" x14ac:dyDescent="0.2">
      <c r="A153" s="124">
        <f>+A149+1</f>
        <v>57</v>
      </c>
      <c r="B153" s="28" t="s">
        <v>591</v>
      </c>
      <c r="C153" s="12" t="s">
        <v>557</v>
      </c>
      <c r="D153" s="28" t="s">
        <v>503</v>
      </c>
      <c r="E153" s="148" t="s">
        <v>279</v>
      </c>
      <c r="F153" s="126" t="s">
        <v>187</v>
      </c>
      <c r="G153" s="126" t="s">
        <v>530</v>
      </c>
      <c r="H153" s="136">
        <v>35000</v>
      </c>
      <c r="I153" s="66">
        <f>H153*2.87%</f>
        <v>1004.5</v>
      </c>
      <c r="J153" s="66">
        <f t="shared" ref="J153" si="58">+H153*3.04%</f>
        <v>1064</v>
      </c>
      <c r="K153" s="66"/>
      <c r="L153" s="72">
        <v>25</v>
      </c>
      <c r="M153" s="66">
        <f>SUM(I153:L153)</f>
        <v>2093.5</v>
      </c>
      <c r="N153" s="72">
        <f>+H153-M153</f>
        <v>32906.5</v>
      </c>
      <c r="O153" s="178"/>
    </row>
    <row r="154" spans="1:15" s="2" customFormat="1" ht="24.95" customHeight="1" thickBot="1" x14ac:dyDescent="0.25">
      <c r="A154" s="276" t="s">
        <v>155</v>
      </c>
      <c r="B154" s="276"/>
      <c r="C154" s="276"/>
      <c r="D154" s="276"/>
      <c r="E154" s="276"/>
      <c r="F154" s="276"/>
      <c r="G154" s="277"/>
      <c r="H154" s="84">
        <f>SUM(H153)</f>
        <v>35000</v>
      </c>
      <c r="I154" s="84">
        <f t="shared" ref="I154:N154" si="59">SUM(I153)</f>
        <v>1004.5</v>
      </c>
      <c r="J154" s="84">
        <f t="shared" si="59"/>
        <v>1064</v>
      </c>
      <c r="K154" s="84">
        <f t="shared" si="59"/>
        <v>0</v>
      </c>
      <c r="L154" s="84">
        <f t="shared" si="59"/>
        <v>25</v>
      </c>
      <c r="M154" s="84">
        <f>SUM(M153)</f>
        <v>2093.5</v>
      </c>
      <c r="N154" s="84">
        <f t="shared" si="59"/>
        <v>32906.5</v>
      </c>
      <c r="O154" s="155"/>
    </row>
    <row r="155" spans="1:15" s="2" customFormat="1" ht="24.95" customHeight="1" thickBot="1" x14ac:dyDescent="0.25">
      <c r="A155" s="67"/>
      <c r="B155" s="67"/>
      <c r="C155" s="67"/>
      <c r="D155" s="67"/>
      <c r="E155" s="67"/>
      <c r="F155" s="67"/>
      <c r="G155" s="67"/>
      <c r="H155" s="170"/>
      <c r="I155" s="170"/>
      <c r="J155" s="170"/>
      <c r="K155" s="170"/>
      <c r="L155" s="170"/>
      <c r="M155" s="170"/>
      <c r="N155" s="171"/>
      <c r="O155"/>
    </row>
    <row r="156" spans="1:15" s="2" customFormat="1" ht="24.95" customHeight="1" thickBot="1" x14ac:dyDescent="0.25">
      <c r="A156" s="266" t="s">
        <v>291</v>
      </c>
      <c r="B156" s="267"/>
      <c r="C156" s="267"/>
      <c r="D156" s="267"/>
      <c r="E156" s="267"/>
      <c r="F156" s="267"/>
      <c r="G156" s="267"/>
      <c r="H156" s="267"/>
      <c r="I156" s="267"/>
      <c r="J156" s="267"/>
      <c r="K156" s="267"/>
      <c r="L156" s="267"/>
      <c r="M156" s="267"/>
      <c r="N156" s="268"/>
      <c r="O156"/>
    </row>
    <row r="157" spans="1:15" s="2" customFormat="1" ht="24.95" customHeight="1" x14ac:dyDescent="0.2">
      <c r="A157" s="124">
        <f>+A153+1</f>
        <v>58</v>
      </c>
      <c r="B157" s="28" t="s">
        <v>605</v>
      </c>
      <c r="C157" s="12" t="s">
        <v>557</v>
      </c>
      <c r="D157" s="148" t="s">
        <v>606</v>
      </c>
      <c r="E157" s="148" t="s">
        <v>279</v>
      </c>
      <c r="F157" s="28" t="s">
        <v>612</v>
      </c>
      <c r="G157" s="28" t="s">
        <v>613</v>
      </c>
      <c r="H157" s="128">
        <v>100000</v>
      </c>
      <c r="I157" s="128">
        <f>H157*2.87%</f>
        <v>2870</v>
      </c>
      <c r="J157" s="128">
        <f>+H157*3.04%</f>
        <v>3040</v>
      </c>
      <c r="K157" s="66">
        <v>12105.37</v>
      </c>
      <c r="L157" s="127">
        <v>5025</v>
      </c>
      <c r="M157" s="128">
        <f>SUM(I157:L157)</f>
        <v>23040.370000000003</v>
      </c>
      <c r="N157" s="127">
        <f>+H157-M157</f>
        <v>76959.63</v>
      </c>
      <c r="O157"/>
    </row>
    <row r="158" spans="1:15" s="2" customFormat="1" ht="24.95" customHeight="1" x14ac:dyDescent="0.2">
      <c r="A158" s="124">
        <f>+A157+1</f>
        <v>59</v>
      </c>
      <c r="B158" s="28" t="s">
        <v>194</v>
      </c>
      <c r="C158" s="12" t="s">
        <v>557</v>
      </c>
      <c r="D158" s="148" t="s">
        <v>504</v>
      </c>
      <c r="E158" s="148" t="s">
        <v>279</v>
      </c>
      <c r="F158" s="239" t="s">
        <v>300</v>
      </c>
      <c r="G158" s="239" t="s">
        <v>655</v>
      </c>
      <c r="H158" s="128">
        <v>100000</v>
      </c>
      <c r="I158" s="128">
        <f t="shared" ref="I158" si="60">H158*2.87%</f>
        <v>2870</v>
      </c>
      <c r="J158" s="128">
        <f t="shared" ref="J158" si="61">+H158*3.04%</f>
        <v>3040</v>
      </c>
      <c r="K158" s="128">
        <v>11767.84</v>
      </c>
      <c r="L158" s="127">
        <v>6375.12</v>
      </c>
      <c r="M158" s="128">
        <f>SUM(I158:L158)</f>
        <v>24052.959999999999</v>
      </c>
      <c r="N158" s="127">
        <f t="shared" ref="N158" si="62">+H158-M158</f>
        <v>75947.040000000008</v>
      </c>
      <c r="O158"/>
    </row>
    <row r="159" spans="1:15" s="2" customFormat="1" ht="24.95" customHeight="1" x14ac:dyDescent="0.2">
      <c r="A159" s="71">
        <f>+A158+1</f>
        <v>60</v>
      </c>
      <c r="B159" s="154" t="s">
        <v>578</v>
      </c>
      <c r="C159" s="153" t="s">
        <v>557</v>
      </c>
      <c r="D159" s="152" t="s">
        <v>579</v>
      </c>
      <c r="E159" s="148" t="s">
        <v>279</v>
      </c>
      <c r="F159" s="28" t="s">
        <v>187</v>
      </c>
      <c r="G159" s="28" t="s">
        <v>530</v>
      </c>
      <c r="H159" s="66">
        <v>75000</v>
      </c>
      <c r="I159" s="66">
        <f>H159*2.87%</f>
        <v>2152.5</v>
      </c>
      <c r="J159" s="66">
        <f>+H159*3.04%</f>
        <v>2280</v>
      </c>
      <c r="K159" s="66">
        <v>6309.38</v>
      </c>
      <c r="L159" s="72">
        <v>1515.12</v>
      </c>
      <c r="M159" s="66">
        <f>SUM(I159:L159)</f>
        <v>12257</v>
      </c>
      <c r="N159" s="72">
        <f>+H159-M159</f>
        <v>62743</v>
      </c>
      <c r="O159"/>
    </row>
    <row r="160" spans="1:15" s="2" customFormat="1" ht="24.95" customHeight="1" thickBot="1" x14ac:dyDescent="0.25">
      <c r="A160" s="276" t="s">
        <v>155</v>
      </c>
      <c r="B160" s="276"/>
      <c r="C160" s="276"/>
      <c r="D160" s="276"/>
      <c r="E160" s="276"/>
      <c r="F160" s="276"/>
      <c r="G160" s="277"/>
      <c r="H160" s="84">
        <f>SUM(H157:H159)</f>
        <v>275000</v>
      </c>
      <c r="I160" s="84">
        <f t="shared" ref="I160:N160" si="63">SUM(I157:I159)</f>
        <v>7892.5</v>
      </c>
      <c r="J160" s="84">
        <f t="shared" si="63"/>
        <v>8360</v>
      </c>
      <c r="K160" s="84">
        <f t="shared" si="63"/>
        <v>30182.59</v>
      </c>
      <c r="L160" s="84">
        <f t="shared" si="63"/>
        <v>12915.239999999998</v>
      </c>
      <c r="M160" s="84">
        <f t="shared" si="63"/>
        <v>59350.33</v>
      </c>
      <c r="N160" s="84">
        <f t="shared" si="63"/>
        <v>215649.67</v>
      </c>
      <c r="O160"/>
    </row>
    <row r="161" spans="1:15" s="2" customFormat="1" ht="24.95" customHeight="1" thickBot="1" x14ac:dyDescent="0.25">
      <c r="A161" s="67"/>
      <c r="B161" s="67"/>
      <c r="C161" s="67"/>
      <c r="D161" s="67"/>
      <c r="E161" s="67"/>
      <c r="F161" s="67"/>
      <c r="G161" s="67"/>
      <c r="H161" s="82"/>
      <c r="I161" s="82"/>
      <c r="J161" s="82"/>
      <c r="K161" s="82"/>
      <c r="L161" s="82"/>
      <c r="M161" s="82"/>
      <c r="N161" s="83"/>
      <c r="O161"/>
    </row>
    <row r="162" spans="1:15" s="2" customFormat="1" ht="24.95" customHeight="1" thickBot="1" x14ac:dyDescent="0.25">
      <c r="A162" s="266" t="s">
        <v>101</v>
      </c>
      <c r="B162" s="267"/>
      <c r="C162" s="267"/>
      <c r="D162" s="267"/>
      <c r="E162" s="267"/>
      <c r="F162" s="267"/>
      <c r="G162" s="267"/>
      <c r="H162" s="267"/>
      <c r="I162" s="267"/>
      <c r="J162" s="267"/>
      <c r="K162" s="267"/>
      <c r="L162" s="267"/>
      <c r="M162" s="267"/>
      <c r="N162" s="268"/>
      <c r="O162"/>
    </row>
    <row r="163" spans="1:15" s="73" customFormat="1" ht="24.95" customHeight="1" x14ac:dyDescent="0.2">
      <c r="A163" s="124">
        <f>+A159+1</f>
        <v>61</v>
      </c>
      <c r="B163" s="151" t="s">
        <v>490</v>
      </c>
      <c r="C163" s="153" t="s">
        <v>557</v>
      </c>
      <c r="D163" s="152" t="s">
        <v>247</v>
      </c>
      <c r="E163" s="148" t="s">
        <v>279</v>
      </c>
      <c r="F163" s="28" t="s">
        <v>189</v>
      </c>
      <c r="G163" s="28" t="s">
        <v>267</v>
      </c>
      <c r="H163" s="72">
        <v>190000</v>
      </c>
      <c r="I163" s="128">
        <f>H163*2.87%</f>
        <v>5453</v>
      </c>
      <c r="J163" s="5">
        <f>162625*3.04%</f>
        <v>4943.8</v>
      </c>
      <c r="K163" s="5">
        <v>32808.61</v>
      </c>
      <c r="L163" s="127">
        <v>2725.24</v>
      </c>
      <c r="M163" s="128">
        <f>SUM(I163:L163)</f>
        <v>45930.65</v>
      </c>
      <c r="N163" s="127">
        <f>+H163-M163</f>
        <v>144069.35</v>
      </c>
      <c r="O163"/>
    </row>
    <row r="164" spans="1:15" s="73" customFormat="1" ht="25.5" customHeight="1" x14ac:dyDescent="0.2">
      <c r="A164" s="269" t="s">
        <v>155</v>
      </c>
      <c r="B164" s="269"/>
      <c r="C164" s="269"/>
      <c r="D164" s="269"/>
      <c r="E164" s="269"/>
      <c r="F164" s="269"/>
      <c r="G164" s="269"/>
      <c r="H164" s="17">
        <f>SUM(H163)</f>
        <v>190000</v>
      </c>
      <c r="I164" s="17">
        <f t="shared" ref="I164:N164" si="64">SUM(I163)</f>
        <v>5453</v>
      </c>
      <c r="J164" s="17">
        <f t="shared" si="64"/>
        <v>4943.8</v>
      </c>
      <c r="K164" s="17">
        <f t="shared" si="64"/>
        <v>32808.61</v>
      </c>
      <c r="L164" s="17">
        <f t="shared" si="64"/>
        <v>2725.24</v>
      </c>
      <c r="M164" s="17">
        <f t="shared" si="64"/>
        <v>45930.65</v>
      </c>
      <c r="N164" s="17">
        <f t="shared" si="64"/>
        <v>144069.35</v>
      </c>
      <c r="O164"/>
    </row>
    <row r="165" spans="1:15" s="73" customFormat="1" ht="26.25" customHeight="1" thickBot="1" x14ac:dyDescent="0.25">
      <c r="A165" s="2"/>
      <c r="B165" s="2"/>
      <c r="C165" s="20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/>
    </row>
    <row r="166" spans="1:15" s="73" customFormat="1" ht="26.25" customHeight="1" thickBot="1" x14ac:dyDescent="0.25">
      <c r="A166" s="266" t="s">
        <v>505</v>
      </c>
      <c r="B166" s="267"/>
      <c r="C166" s="267"/>
      <c r="D166" s="267"/>
      <c r="E166" s="267"/>
      <c r="F166" s="267"/>
      <c r="G166" s="267"/>
      <c r="H166" s="267"/>
      <c r="I166" s="267"/>
      <c r="J166" s="267"/>
      <c r="K166" s="267"/>
      <c r="L166" s="267"/>
      <c r="M166" s="267"/>
      <c r="N166" s="268"/>
      <c r="O166"/>
    </row>
    <row r="167" spans="1:15" s="73" customFormat="1" ht="29.25" customHeight="1" x14ac:dyDescent="0.2">
      <c r="A167" s="217">
        <f>+A163+1</f>
        <v>62</v>
      </c>
      <c r="B167" s="218" t="s">
        <v>506</v>
      </c>
      <c r="C167" s="219" t="s">
        <v>557</v>
      </c>
      <c r="D167" s="218" t="s">
        <v>198</v>
      </c>
      <c r="E167" s="125" t="s">
        <v>279</v>
      </c>
      <c r="F167" s="126" t="s">
        <v>191</v>
      </c>
      <c r="G167" s="126" t="s">
        <v>532</v>
      </c>
      <c r="H167" s="128">
        <v>150000</v>
      </c>
      <c r="I167" s="128">
        <f>H167*2.87%</f>
        <v>4305</v>
      </c>
      <c r="J167" s="128">
        <f>+H167*3.04%</f>
        <v>4560</v>
      </c>
      <c r="K167" s="128">
        <v>23529.09</v>
      </c>
      <c r="L167" s="127">
        <v>1375.12</v>
      </c>
      <c r="M167" s="128">
        <f>SUM(I167:L167)</f>
        <v>33769.21</v>
      </c>
      <c r="N167" s="127">
        <f t="shared" ref="N167" si="65">+H167-M167</f>
        <v>116230.79000000001</v>
      </c>
      <c r="O167"/>
    </row>
    <row r="168" spans="1:15" ht="18" customHeight="1" x14ac:dyDescent="0.2">
      <c r="A168" s="269" t="s">
        <v>155</v>
      </c>
      <c r="B168" s="276"/>
      <c r="C168" s="276"/>
      <c r="D168" s="276"/>
      <c r="E168" s="276"/>
      <c r="F168" s="276"/>
      <c r="G168" s="269"/>
      <c r="H168" s="17">
        <f>SUM(H167:H167)</f>
        <v>150000</v>
      </c>
      <c r="I168" s="17">
        <f t="shared" ref="I168:N168" si="66">SUM(I167:I167)</f>
        <v>4305</v>
      </c>
      <c r="J168" s="17">
        <f t="shared" si="66"/>
        <v>4560</v>
      </c>
      <c r="K168" s="17">
        <f t="shared" si="66"/>
        <v>23529.09</v>
      </c>
      <c r="L168" s="17">
        <f t="shared" si="66"/>
        <v>1375.12</v>
      </c>
      <c r="M168" s="17">
        <f t="shared" si="66"/>
        <v>33769.21</v>
      </c>
      <c r="N168" s="17">
        <f t="shared" si="66"/>
        <v>116230.79000000001</v>
      </c>
    </row>
    <row r="169" spans="1:15" s="73" customFormat="1" ht="26.25" customHeight="1" thickBot="1" x14ac:dyDescent="0.25">
      <c r="A169" s="67"/>
      <c r="B169" s="67"/>
      <c r="C169" s="67"/>
      <c r="D169" s="67"/>
      <c r="E169" s="67"/>
      <c r="F169" s="67"/>
      <c r="G169" s="67"/>
      <c r="H169"/>
      <c r="I169"/>
      <c r="J169"/>
      <c r="K169"/>
      <c r="L169"/>
      <c r="M169"/>
      <c r="N169"/>
      <c r="O169"/>
    </row>
    <row r="170" spans="1:15" s="73" customFormat="1" ht="26.25" customHeight="1" thickBot="1" x14ac:dyDescent="0.25">
      <c r="A170" s="266" t="s">
        <v>419</v>
      </c>
      <c r="B170" s="267"/>
      <c r="C170" s="267"/>
      <c r="D170" s="267"/>
      <c r="E170" s="267"/>
      <c r="F170" s="267"/>
      <c r="G170" s="267"/>
      <c r="H170" s="267"/>
      <c r="I170" s="267"/>
      <c r="J170" s="267"/>
      <c r="K170" s="267"/>
      <c r="L170" s="267"/>
      <c r="M170" s="267"/>
      <c r="N170" s="268"/>
      <c r="O170"/>
    </row>
    <row r="171" spans="1:15" s="73" customFormat="1" ht="28.5" customHeight="1" x14ac:dyDescent="0.2">
      <c r="A171" s="124">
        <f>+A167+1</f>
        <v>63</v>
      </c>
      <c r="B171" s="150" t="s">
        <v>293</v>
      </c>
      <c r="C171" s="203" t="s">
        <v>558</v>
      </c>
      <c r="D171" s="152" t="s">
        <v>294</v>
      </c>
      <c r="E171" s="148" t="s">
        <v>279</v>
      </c>
      <c r="F171" s="239" t="s">
        <v>656</v>
      </c>
      <c r="G171" s="239" t="s">
        <v>657</v>
      </c>
      <c r="H171" s="128">
        <v>85000</v>
      </c>
      <c r="I171" s="128">
        <f>H171*2.87%</f>
        <v>2439.5</v>
      </c>
      <c r="J171" s="128">
        <f>+H171*3.04%</f>
        <v>2584</v>
      </c>
      <c r="K171" s="128">
        <v>8576.99</v>
      </c>
      <c r="L171" s="127">
        <v>5025</v>
      </c>
      <c r="M171" s="128">
        <f>SUM(I171:L171)</f>
        <v>18625.489999999998</v>
      </c>
      <c r="N171" s="127">
        <f t="shared" ref="N171" si="67">+H171-M171</f>
        <v>66374.510000000009</v>
      </c>
      <c r="O171"/>
    </row>
    <row r="172" spans="1:15" s="2" customFormat="1" ht="25.5" customHeight="1" x14ac:dyDescent="0.2">
      <c r="A172" s="269" t="s">
        <v>155</v>
      </c>
      <c r="B172" s="269"/>
      <c r="C172" s="269"/>
      <c r="D172" s="269"/>
      <c r="E172" s="269"/>
      <c r="F172" s="269"/>
      <c r="G172" s="269"/>
      <c r="H172" s="17">
        <f>SUM(H171:H171)</f>
        <v>85000</v>
      </c>
      <c r="I172" s="17">
        <f t="shared" ref="I172:N172" si="68">SUM(I171:I171)</f>
        <v>2439.5</v>
      </c>
      <c r="J172" s="17">
        <f t="shared" si="68"/>
        <v>2584</v>
      </c>
      <c r="K172" s="17">
        <f t="shared" si="68"/>
        <v>8576.99</v>
      </c>
      <c r="L172" s="17">
        <f t="shared" si="68"/>
        <v>5025</v>
      </c>
      <c r="M172" s="17">
        <f t="shared" si="68"/>
        <v>18625.489999999998</v>
      </c>
      <c r="N172" s="17">
        <f t="shared" si="68"/>
        <v>66374.510000000009</v>
      </c>
      <c r="O172" s="155"/>
    </row>
    <row r="173" spans="1:15" s="2" customFormat="1" ht="20.25" customHeight="1" thickBot="1" x14ac:dyDescent="0.25">
      <c r="A173" s="67"/>
      <c r="B173" s="67"/>
      <c r="C173" s="67"/>
      <c r="D173" s="67"/>
      <c r="E173" s="67"/>
      <c r="F173" s="67"/>
      <c r="G173" s="67"/>
      <c r="H173" s="6"/>
      <c r="I173" s="6"/>
      <c r="J173" s="6"/>
      <c r="K173" s="6"/>
      <c r="L173" s="6"/>
      <c r="M173" s="6"/>
      <c r="N173" s="6"/>
      <c r="O173"/>
    </row>
    <row r="174" spans="1:15" s="2" customFormat="1" ht="27.75" customHeight="1" thickBot="1" x14ac:dyDescent="0.25">
      <c r="A174" s="270" t="s">
        <v>592</v>
      </c>
      <c r="B174" s="271"/>
      <c r="C174" s="271"/>
      <c r="D174" s="271"/>
      <c r="E174" s="271"/>
      <c r="F174" s="271"/>
      <c r="G174" s="271"/>
      <c r="H174" s="271"/>
      <c r="I174" s="271"/>
      <c r="J174" s="271"/>
      <c r="K174" s="271"/>
      <c r="L174" s="271"/>
      <c r="M174" s="271"/>
      <c r="N174" s="272"/>
      <c r="O174"/>
    </row>
    <row r="175" spans="1:15" s="2" customFormat="1" ht="24.95" customHeight="1" x14ac:dyDescent="0.2">
      <c r="A175" s="12">
        <f>+A171+1</f>
        <v>64</v>
      </c>
      <c r="B175" s="64" t="s">
        <v>580</v>
      </c>
      <c r="C175" s="200" t="s">
        <v>557</v>
      </c>
      <c r="D175" s="150" t="s">
        <v>581</v>
      </c>
      <c r="E175" s="148" t="s">
        <v>279</v>
      </c>
      <c r="F175" s="28" t="s">
        <v>187</v>
      </c>
      <c r="G175" s="28" t="s">
        <v>530</v>
      </c>
      <c r="H175" s="66">
        <v>60000</v>
      </c>
      <c r="I175" s="128">
        <v>1722</v>
      </c>
      <c r="J175" s="128">
        <v>1824</v>
      </c>
      <c r="K175" s="66">
        <v>3486.68</v>
      </c>
      <c r="L175" s="127">
        <v>25</v>
      </c>
      <c r="M175" s="128">
        <v>7057.68</v>
      </c>
      <c r="N175" s="127">
        <v>52942.32</v>
      </c>
      <c r="O175"/>
    </row>
    <row r="176" spans="1:15" s="132" customFormat="1" ht="24.95" customHeight="1" thickBot="1" x14ac:dyDescent="0.25">
      <c r="A176" s="269" t="s">
        <v>155</v>
      </c>
      <c r="B176" s="269"/>
      <c r="C176" s="269"/>
      <c r="D176" s="269"/>
      <c r="E176" s="269"/>
      <c r="F176" s="269"/>
      <c r="G176" s="269"/>
      <c r="H176" s="17">
        <f>SUM(H175:H175)</f>
        <v>60000</v>
      </c>
      <c r="I176" s="17">
        <f t="shared" ref="I176:N176" si="69">SUM(I175:I175)</f>
        <v>1722</v>
      </c>
      <c r="J176" s="17">
        <f t="shared" si="69"/>
        <v>1824</v>
      </c>
      <c r="K176" s="17">
        <f t="shared" si="69"/>
        <v>3486.68</v>
      </c>
      <c r="L176" s="17">
        <f t="shared" si="69"/>
        <v>25</v>
      </c>
      <c r="M176" s="17">
        <f t="shared" si="69"/>
        <v>7057.68</v>
      </c>
      <c r="N176" s="17">
        <f t="shared" si="69"/>
        <v>52942.32</v>
      </c>
      <c r="O176"/>
    </row>
    <row r="177" spans="1:15" s="2" customFormat="1" ht="24.95" customHeight="1" thickBot="1" x14ac:dyDescent="0.25">
      <c r="A177" s="266" t="s">
        <v>593</v>
      </c>
      <c r="B177" s="267"/>
      <c r="C177" s="267"/>
      <c r="D177" s="267"/>
      <c r="E177" s="267"/>
      <c r="F177" s="281"/>
      <c r="G177" s="281"/>
      <c r="H177" s="267"/>
      <c r="I177" s="267"/>
      <c r="J177" s="267"/>
      <c r="K177" s="267"/>
      <c r="L177" s="267"/>
      <c r="M177" s="267"/>
      <c r="N177" s="268"/>
      <c r="O177"/>
    </row>
    <row r="178" spans="1:15" s="2" customFormat="1" ht="24.95" customHeight="1" x14ac:dyDescent="0.2">
      <c r="A178" s="12">
        <f>+A175+1</f>
        <v>65</v>
      </c>
      <c r="B178" s="64" t="s">
        <v>635</v>
      </c>
      <c r="C178" s="200" t="s">
        <v>557</v>
      </c>
      <c r="D178" s="150" t="s">
        <v>511</v>
      </c>
      <c r="E178" s="148" t="s">
        <v>279</v>
      </c>
      <c r="F178" s="152" t="s">
        <v>656</v>
      </c>
      <c r="G178" s="154" t="s">
        <v>657</v>
      </c>
      <c r="H178" s="128">
        <v>155000</v>
      </c>
      <c r="I178" s="128">
        <f>H178*2.87%</f>
        <v>4448.5</v>
      </c>
      <c r="J178" s="128">
        <f>+H178*3.04%</f>
        <v>4712</v>
      </c>
      <c r="K178" s="8">
        <v>25042.74</v>
      </c>
      <c r="L178" s="127">
        <v>25</v>
      </c>
      <c r="M178" s="128">
        <f>SUM(I178:L178)</f>
        <v>34228.240000000005</v>
      </c>
      <c r="N178" s="127">
        <f t="shared" ref="N178:N179" si="70">+H178-M178</f>
        <v>120771.76</v>
      </c>
      <c r="O178"/>
    </row>
    <row r="179" spans="1:15" s="2" customFormat="1" ht="24.95" customHeight="1" x14ac:dyDescent="0.2">
      <c r="A179" s="124">
        <f>+A178+1</f>
        <v>66</v>
      </c>
      <c r="B179" s="64" t="s">
        <v>512</v>
      </c>
      <c r="C179" s="200" t="s">
        <v>557</v>
      </c>
      <c r="D179" s="150" t="s">
        <v>295</v>
      </c>
      <c r="E179" s="148" t="s">
        <v>279</v>
      </c>
      <c r="F179" s="152" t="s">
        <v>179</v>
      </c>
      <c r="G179" s="154" t="s">
        <v>265</v>
      </c>
      <c r="H179" s="128">
        <v>60000</v>
      </c>
      <c r="I179" s="128">
        <f t="shared" ref="I179" si="71">H179*2.87%</f>
        <v>1722</v>
      </c>
      <c r="J179" s="128">
        <f t="shared" ref="J179" si="72">+H179*3.04%</f>
        <v>1824</v>
      </c>
      <c r="K179" s="128">
        <v>3486.68</v>
      </c>
      <c r="L179" s="127">
        <v>25</v>
      </c>
      <c r="M179" s="128">
        <f t="shared" ref="M179" si="73">SUM(I179:L179)</f>
        <v>7057.68</v>
      </c>
      <c r="N179" s="127">
        <f t="shared" si="70"/>
        <v>52942.32</v>
      </c>
      <c r="O179"/>
    </row>
    <row r="180" spans="1:15" s="2" customFormat="1" ht="26.25" customHeight="1" x14ac:dyDescent="0.2">
      <c r="A180" s="269" t="s">
        <v>155</v>
      </c>
      <c r="B180" s="269"/>
      <c r="C180" s="269"/>
      <c r="D180" s="269"/>
      <c r="E180" s="269"/>
      <c r="F180" s="269"/>
      <c r="G180" s="269"/>
      <c r="H180" s="17">
        <f t="shared" ref="H180:N180" si="74">SUM(H178:H179)</f>
        <v>215000</v>
      </c>
      <c r="I180" s="17">
        <f t="shared" si="74"/>
        <v>6170.5</v>
      </c>
      <c r="J180" s="17">
        <f t="shared" si="74"/>
        <v>6536</v>
      </c>
      <c r="K180" s="17">
        <f t="shared" si="74"/>
        <v>28529.420000000002</v>
      </c>
      <c r="L180" s="17">
        <f t="shared" si="74"/>
        <v>50</v>
      </c>
      <c r="M180" s="17">
        <f t="shared" si="74"/>
        <v>41285.920000000006</v>
      </c>
      <c r="N180" s="17">
        <f t="shared" si="74"/>
        <v>173714.08</v>
      </c>
      <c r="O180" s="155"/>
    </row>
    <row r="181" spans="1:15" s="2" customFormat="1" ht="20.25" customHeight="1" thickBot="1" x14ac:dyDescent="0.25">
      <c r="A181" s="67"/>
      <c r="B181" s="67"/>
      <c r="C181" s="67"/>
      <c r="D181" s="67"/>
      <c r="E181" s="67"/>
      <c r="F181" s="67"/>
      <c r="G181" s="67"/>
      <c r="H181" s="6"/>
      <c r="I181" s="6"/>
      <c r="J181" s="6"/>
      <c r="K181" s="6"/>
      <c r="L181" s="6"/>
      <c r="M181" s="6"/>
      <c r="N181" s="6"/>
      <c r="O181"/>
    </row>
    <row r="182" spans="1:15" s="2" customFormat="1" ht="23.25" customHeight="1" thickBot="1" x14ac:dyDescent="0.25">
      <c r="A182" s="270" t="s">
        <v>435</v>
      </c>
      <c r="B182" s="271"/>
      <c r="C182" s="271"/>
      <c r="D182" s="271"/>
      <c r="E182" s="271"/>
      <c r="F182" s="271"/>
      <c r="G182" s="271"/>
      <c r="H182" s="271"/>
      <c r="I182" s="271"/>
      <c r="J182" s="271"/>
      <c r="K182" s="271"/>
      <c r="L182" s="271"/>
      <c r="M182" s="271"/>
      <c r="N182" s="272"/>
      <c r="O182"/>
    </row>
    <row r="183" spans="1:15" s="2" customFormat="1" ht="24.95" customHeight="1" x14ac:dyDescent="0.2">
      <c r="A183" s="124">
        <f>+A179+1</f>
        <v>67</v>
      </c>
      <c r="B183" s="64" t="s">
        <v>514</v>
      </c>
      <c r="C183" s="200" t="s">
        <v>557</v>
      </c>
      <c r="D183" s="150" t="s">
        <v>466</v>
      </c>
      <c r="E183" s="148" t="s">
        <v>279</v>
      </c>
      <c r="F183" s="28" t="s">
        <v>187</v>
      </c>
      <c r="G183" s="28" t="s">
        <v>530</v>
      </c>
      <c r="H183" s="66">
        <v>60000</v>
      </c>
      <c r="I183" s="128">
        <v>1722</v>
      </c>
      <c r="J183" s="128">
        <v>1824</v>
      </c>
      <c r="K183" s="66">
        <v>3486.68</v>
      </c>
      <c r="L183" s="127">
        <v>25</v>
      </c>
      <c r="M183" s="128">
        <v>7057.68</v>
      </c>
      <c r="N183" s="127">
        <v>52942.32</v>
      </c>
      <c r="O183"/>
    </row>
    <row r="184" spans="1:15" s="2" customFormat="1" ht="24" customHeight="1" x14ac:dyDescent="0.2">
      <c r="A184" s="269" t="s">
        <v>155</v>
      </c>
      <c r="B184" s="269"/>
      <c r="C184" s="269"/>
      <c r="D184" s="269"/>
      <c r="E184" s="269"/>
      <c r="F184" s="269"/>
      <c r="G184" s="269"/>
      <c r="H184" s="17">
        <f>SUM(H183:H183)</f>
        <v>60000</v>
      </c>
      <c r="I184" s="17">
        <f t="shared" ref="I184:N184" si="75">SUM(I183:I183)</f>
        <v>1722</v>
      </c>
      <c r="J184" s="17">
        <f t="shared" si="75"/>
        <v>1824</v>
      </c>
      <c r="K184" s="17">
        <f t="shared" si="75"/>
        <v>3486.68</v>
      </c>
      <c r="L184" s="17">
        <f t="shared" si="75"/>
        <v>25</v>
      </c>
      <c r="M184" s="17">
        <f t="shared" si="75"/>
        <v>7057.68</v>
      </c>
      <c r="N184" s="17">
        <f t="shared" si="75"/>
        <v>52942.32</v>
      </c>
      <c r="O184" s="155"/>
    </row>
    <row r="185" spans="1:15" s="2" customFormat="1" ht="24.75" customHeight="1" thickBot="1" x14ac:dyDescent="0.25">
      <c r="A185" s="67"/>
      <c r="B185" s="67"/>
      <c r="C185" s="67"/>
      <c r="D185" s="67"/>
      <c r="E185" s="67"/>
      <c r="F185" s="67"/>
      <c r="G185" s="67"/>
      <c r="H185" s="6"/>
      <c r="I185" s="6"/>
      <c r="J185" s="6"/>
      <c r="K185" s="6"/>
      <c r="L185" s="6"/>
      <c r="M185" s="6"/>
      <c r="N185" s="6"/>
      <c r="O185" s="155"/>
    </row>
    <row r="186" spans="1:15" s="2" customFormat="1" ht="23.25" customHeight="1" thickBot="1" x14ac:dyDescent="0.25">
      <c r="A186" s="282" t="s">
        <v>465</v>
      </c>
      <c r="B186" s="283"/>
      <c r="C186" s="283"/>
      <c r="D186" s="283"/>
      <c r="E186" s="283"/>
      <c r="F186" s="283"/>
      <c r="G186" s="283"/>
      <c r="H186" s="283"/>
      <c r="I186" s="283"/>
      <c r="J186" s="283"/>
      <c r="K186" s="283"/>
      <c r="L186" s="283"/>
      <c r="M186" s="283"/>
      <c r="N186" s="284"/>
      <c r="O186" s="155"/>
    </row>
    <row r="187" spans="1:15" s="2" customFormat="1" ht="33" customHeight="1" x14ac:dyDescent="0.2">
      <c r="A187" s="124">
        <f>+A183+1</f>
        <v>68</v>
      </c>
      <c r="B187" s="64" t="s">
        <v>515</v>
      </c>
      <c r="C187" s="200" t="s">
        <v>557</v>
      </c>
      <c r="D187" s="150" t="s">
        <v>467</v>
      </c>
      <c r="E187" s="148" t="s">
        <v>279</v>
      </c>
      <c r="F187" s="28" t="s">
        <v>187</v>
      </c>
      <c r="G187" s="28" t="s">
        <v>530</v>
      </c>
      <c r="H187" s="66">
        <v>80000</v>
      </c>
      <c r="I187" s="128">
        <f>H187*2.87%</f>
        <v>2296</v>
      </c>
      <c r="J187" s="128">
        <f>+H187*3.04%</f>
        <v>2432</v>
      </c>
      <c r="K187" s="66">
        <v>7400.87</v>
      </c>
      <c r="L187" s="127">
        <v>25</v>
      </c>
      <c r="M187" s="128">
        <f>SUM(I187:L187)</f>
        <v>12153.869999999999</v>
      </c>
      <c r="N187" s="127">
        <f>+H187-M187</f>
        <v>67846.13</v>
      </c>
      <c r="O187" s="155"/>
    </row>
    <row r="188" spans="1:15" s="2" customFormat="1" ht="23.25" customHeight="1" x14ac:dyDescent="0.2">
      <c r="A188" s="269" t="s">
        <v>155</v>
      </c>
      <c r="B188" s="269"/>
      <c r="C188" s="269"/>
      <c r="D188" s="269"/>
      <c r="E188" s="269"/>
      <c r="F188" s="269"/>
      <c r="G188" s="269"/>
      <c r="H188" s="17">
        <f>SUM(H187:H187)</f>
        <v>80000</v>
      </c>
      <c r="I188" s="17">
        <f t="shared" ref="I188:N188" si="76">SUM(I187:I187)</f>
        <v>2296</v>
      </c>
      <c r="J188" s="17">
        <f t="shared" si="76"/>
        <v>2432</v>
      </c>
      <c r="K188" s="17">
        <f t="shared" si="76"/>
        <v>7400.87</v>
      </c>
      <c r="L188" s="17">
        <f t="shared" si="76"/>
        <v>25</v>
      </c>
      <c r="M188" s="17">
        <f t="shared" si="76"/>
        <v>12153.869999999999</v>
      </c>
      <c r="N188" s="17">
        <f t="shared" si="76"/>
        <v>67846.13</v>
      </c>
      <c r="O188" s="155"/>
    </row>
    <row r="189" spans="1:15" s="73" customFormat="1" ht="24.95" customHeight="1" thickBot="1" x14ac:dyDescent="0.25">
      <c r="A189" s="67"/>
      <c r="B189" s="67"/>
      <c r="C189" s="67"/>
      <c r="D189" s="67"/>
      <c r="E189" s="67"/>
      <c r="F189" s="67"/>
      <c r="G189" s="67"/>
      <c r="H189" s="6"/>
      <c r="I189" s="6"/>
      <c r="J189" s="6"/>
      <c r="K189" s="6"/>
      <c r="L189" s="6"/>
      <c r="M189" s="6"/>
      <c r="N189" s="6"/>
      <c r="O189"/>
    </row>
    <row r="190" spans="1:15" s="132" customFormat="1" ht="32.25" customHeight="1" thickBot="1" x14ac:dyDescent="0.25">
      <c r="A190" s="266" t="s">
        <v>296</v>
      </c>
      <c r="B190" s="267"/>
      <c r="C190" s="267"/>
      <c r="D190" s="267"/>
      <c r="E190" s="267"/>
      <c r="F190" s="267"/>
      <c r="G190" s="267"/>
      <c r="H190" s="267"/>
      <c r="I190" s="267"/>
      <c r="J190" s="267"/>
      <c r="K190" s="267"/>
      <c r="L190" s="267"/>
      <c r="M190" s="267"/>
      <c r="N190" s="268"/>
      <c r="O190"/>
    </row>
    <row r="191" spans="1:15" s="132" customFormat="1" ht="32.25" customHeight="1" x14ac:dyDescent="0.2">
      <c r="A191" s="124">
        <f>+A187+1</f>
        <v>69</v>
      </c>
      <c r="B191" s="64" t="s">
        <v>516</v>
      </c>
      <c r="C191" s="200" t="s">
        <v>558</v>
      </c>
      <c r="D191" s="64" t="s">
        <v>517</v>
      </c>
      <c r="E191" s="148" t="s">
        <v>279</v>
      </c>
      <c r="F191" s="28" t="s">
        <v>187</v>
      </c>
      <c r="G191" s="28" t="s">
        <v>530</v>
      </c>
      <c r="H191" s="128">
        <v>35000</v>
      </c>
      <c r="I191" s="128">
        <v>1004.5</v>
      </c>
      <c r="J191" s="128">
        <v>1064</v>
      </c>
      <c r="K191" s="128"/>
      <c r="L191" s="127">
        <v>25</v>
      </c>
      <c r="M191" s="128">
        <f>SUM(I191:L191)</f>
        <v>2093.5</v>
      </c>
      <c r="N191" s="127">
        <f>+H191-M191</f>
        <v>32906.5</v>
      </c>
      <c r="O191"/>
    </row>
    <row r="192" spans="1:15" ht="23.25" customHeight="1" x14ac:dyDescent="0.2">
      <c r="A192" s="124">
        <f>+A191+1</f>
        <v>70</v>
      </c>
      <c r="B192" s="64" t="s">
        <v>518</v>
      </c>
      <c r="C192" s="200" t="s">
        <v>558</v>
      </c>
      <c r="D192" s="64" t="s">
        <v>517</v>
      </c>
      <c r="E192" s="148" t="s">
        <v>279</v>
      </c>
      <c r="F192" s="154" t="s">
        <v>298</v>
      </c>
      <c r="G192" s="154" t="s">
        <v>299</v>
      </c>
      <c r="H192" s="128">
        <v>35000</v>
      </c>
      <c r="I192" s="128">
        <v>1004.5</v>
      </c>
      <c r="J192" s="128">
        <v>1064</v>
      </c>
      <c r="K192" s="128"/>
      <c r="L192" s="127">
        <v>25</v>
      </c>
      <c r="M192" s="128">
        <f>SUM(I192:L192)</f>
        <v>2093.5</v>
      </c>
      <c r="N192" s="127">
        <f>+H192-M192</f>
        <v>32906.5</v>
      </c>
    </row>
    <row r="193" spans="1:16" ht="24.75" customHeight="1" x14ac:dyDescent="0.2">
      <c r="A193" s="269" t="s">
        <v>155</v>
      </c>
      <c r="B193" s="269"/>
      <c r="C193" s="269"/>
      <c r="D193" s="269"/>
      <c r="E193" s="269"/>
      <c r="F193" s="269"/>
      <c r="G193" s="269"/>
      <c r="H193" s="17">
        <f>SUM(H191:H192)</f>
        <v>70000</v>
      </c>
      <c r="I193" s="17">
        <f t="shared" ref="I193:N193" si="77">SUM(I191:I192)</f>
        <v>2009</v>
      </c>
      <c r="J193" s="17">
        <f t="shared" si="77"/>
        <v>2128</v>
      </c>
      <c r="K193" s="17">
        <f t="shared" si="77"/>
        <v>0</v>
      </c>
      <c r="L193" s="17">
        <f t="shared" si="77"/>
        <v>50</v>
      </c>
      <c r="M193" s="17">
        <f t="shared" si="77"/>
        <v>4187</v>
      </c>
      <c r="N193" s="17">
        <f t="shared" si="77"/>
        <v>65813</v>
      </c>
      <c r="O193" s="155"/>
    </row>
    <row r="194" spans="1:16" s="73" customFormat="1" ht="24.95" customHeight="1" thickBot="1" x14ac:dyDescent="0.25">
      <c r="A194" s="67"/>
      <c r="B194" s="67"/>
      <c r="C194" s="67"/>
      <c r="D194" s="67"/>
      <c r="E194" s="67"/>
      <c r="F194" s="67"/>
      <c r="G194" s="67"/>
      <c r="H194" s="6"/>
      <c r="I194" s="6"/>
      <c r="J194" s="6"/>
      <c r="K194" s="6"/>
      <c r="L194" s="6"/>
      <c r="M194" s="6"/>
      <c r="N194" s="6"/>
      <c r="O194"/>
    </row>
    <row r="195" spans="1:16" s="73" customFormat="1" ht="24.95" customHeight="1" thickBot="1" x14ac:dyDescent="0.25">
      <c r="A195" s="288" t="s">
        <v>297</v>
      </c>
      <c r="B195" s="267"/>
      <c r="C195" s="267"/>
      <c r="D195" s="267"/>
      <c r="E195" s="267"/>
      <c r="F195" s="267"/>
      <c r="G195" s="267"/>
      <c r="H195" s="267"/>
      <c r="I195" s="267"/>
      <c r="J195" s="267"/>
      <c r="K195" s="267"/>
      <c r="L195" s="267"/>
      <c r="M195" s="267"/>
      <c r="N195" s="268"/>
      <c r="O195"/>
    </row>
    <row r="196" spans="1:16" ht="23.25" customHeight="1" x14ac:dyDescent="0.2">
      <c r="A196" s="71">
        <f>+A192+1</f>
        <v>71</v>
      </c>
      <c r="B196" s="28" t="s">
        <v>519</v>
      </c>
      <c r="C196" s="12" t="s">
        <v>558</v>
      </c>
      <c r="D196" s="28" t="s">
        <v>520</v>
      </c>
      <c r="E196" s="148" t="s">
        <v>279</v>
      </c>
      <c r="F196" s="28" t="s">
        <v>187</v>
      </c>
      <c r="G196" s="28" t="s">
        <v>530</v>
      </c>
      <c r="H196" s="66">
        <v>55000</v>
      </c>
      <c r="I196" s="66">
        <f>H196*2.87%</f>
        <v>1578.5</v>
      </c>
      <c r="J196" s="66">
        <f>+H196*3.04%</f>
        <v>1672</v>
      </c>
      <c r="K196" s="66">
        <v>2559.6799999999998</v>
      </c>
      <c r="L196" s="72">
        <v>25</v>
      </c>
      <c r="M196" s="66">
        <f>SUM(I196:L196)</f>
        <v>5835.18</v>
      </c>
      <c r="N196" s="72">
        <f>+H196-M196</f>
        <v>49164.82</v>
      </c>
    </row>
    <row r="197" spans="1:16" ht="24.75" customHeight="1" x14ac:dyDescent="0.2">
      <c r="A197" s="269" t="s">
        <v>155</v>
      </c>
      <c r="B197" s="269"/>
      <c r="C197" s="269"/>
      <c r="D197" s="269"/>
      <c r="E197" s="269"/>
      <c r="F197" s="269"/>
      <c r="G197" s="269"/>
      <c r="H197" s="17">
        <f t="shared" ref="H197:N197" si="78">SUM(H196:H196)</f>
        <v>55000</v>
      </c>
      <c r="I197" s="17">
        <f t="shared" si="78"/>
        <v>1578.5</v>
      </c>
      <c r="J197" s="17">
        <f t="shared" si="78"/>
        <v>1672</v>
      </c>
      <c r="K197" s="17">
        <f t="shared" si="78"/>
        <v>2559.6799999999998</v>
      </c>
      <c r="L197" s="17">
        <f t="shared" si="78"/>
        <v>25</v>
      </c>
      <c r="M197" s="17">
        <f t="shared" si="78"/>
        <v>5835.18</v>
      </c>
      <c r="N197" s="17">
        <f t="shared" si="78"/>
        <v>49164.82</v>
      </c>
    </row>
    <row r="198" spans="1:16" ht="25.5" customHeight="1" thickBot="1" x14ac:dyDescent="0.25">
      <c r="A198" s="67"/>
      <c r="B198" s="67"/>
      <c r="C198" s="67"/>
      <c r="D198" s="67"/>
      <c r="E198" s="67"/>
      <c r="F198" s="67"/>
      <c r="G198" s="67"/>
      <c r="H198" s="6"/>
      <c r="I198" s="6"/>
      <c r="J198" s="6"/>
      <c r="K198" s="6"/>
      <c r="L198" s="6"/>
      <c r="M198" s="6"/>
      <c r="N198" s="6"/>
      <c r="P198" s="7"/>
    </row>
    <row r="199" spans="1:16" ht="24.75" customHeight="1" thickBot="1" x14ac:dyDescent="0.25">
      <c r="A199" s="266" t="s">
        <v>594</v>
      </c>
      <c r="B199" s="267"/>
      <c r="C199" s="267"/>
      <c r="D199" s="267"/>
      <c r="E199" s="267"/>
      <c r="F199" s="267"/>
      <c r="G199" s="267"/>
      <c r="H199" s="267"/>
      <c r="I199" s="267"/>
      <c r="J199" s="267"/>
      <c r="K199" s="267"/>
      <c r="L199" s="267"/>
      <c r="M199" s="267"/>
      <c r="N199" s="268"/>
    </row>
    <row r="200" spans="1:16" ht="29.25" customHeight="1" x14ac:dyDescent="0.2">
      <c r="A200" s="124">
        <f>+A196+1</f>
        <v>72</v>
      </c>
      <c r="B200" s="133" t="s">
        <v>178</v>
      </c>
      <c r="C200" s="137" t="s">
        <v>558</v>
      </c>
      <c r="D200" s="137" t="s">
        <v>521</v>
      </c>
      <c r="E200" s="125" t="s">
        <v>279</v>
      </c>
      <c r="F200" s="28" t="s">
        <v>249</v>
      </c>
      <c r="G200" s="28" t="s">
        <v>618</v>
      </c>
      <c r="H200" s="128">
        <v>45000</v>
      </c>
      <c r="I200" s="128">
        <f>H200*2.87%</f>
        <v>1291.5</v>
      </c>
      <c r="J200" s="128">
        <f>+H200*3.04%</f>
        <v>1368</v>
      </c>
      <c r="K200" s="128">
        <v>1148.33</v>
      </c>
      <c r="L200" s="127">
        <v>125</v>
      </c>
      <c r="M200" s="128">
        <f>SUM(I200:L200)</f>
        <v>3932.83</v>
      </c>
      <c r="N200" s="127">
        <f>+H200-M200</f>
        <v>41067.17</v>
      </c>
    </row>
    <row r="201" spans="1:16" ht="26.25" customHeight="1" x14ac:dyDescent="0.2">
      <c r="A201" s="269" t="s">
        <v>155</v>
      </c>
      <c r="B201" s="269"/>
      <c r="C201" s="269"/>
      <c r="D201" s="269"/>
      <c r="E201" s="269"/>
      <c r="F201" s="269"/>
      <c r="G201" s="269"/>
      <c r="H201" s="17">
        <f>SUM(H200:H200)</f>
        <v>45000</v>
      </c>
      <c r="I201" s="17">
        <f t="shared" ref="I201:N201" si="79">SUM(I200:I200)</f>
        <v>1291.5</v>
      </c>
      <c r="J201" s="17">
        <f t="shared" si="79"/>
        <v>1368</v>
      </c>
      <c r="K201" s="17">
        <f t="shared" si="79"/>
        <v>1148.33</v>
      </c>
      <c r="L201" s="17">
        <f t="shared" si="79"/>
        <v>125</v>
      </c>
      <c r="M201" s="17">
        <f t="shared" si="79"/>
        <v>3932.83</v>
      </c>
      <c r="N201" s="17">
        <f t="shared" si="79"/>
        <v>41067.17</v>
      </c>
      <c r="O201" s="155"/>
    </row>
    <row r="202" spans="1:16" s="73" customFormat="1" ht="26.25" customHeight="1" thickBot="1" x14ac:dyDescent="0.25">
      <c r="A202" s="67"/>
      <c r="B202" s="67"/>
      <c r="C202" s="67"/>
      <c r="D202" s="67"/>
      <c r="E202" s="67"/>
      <c r="F202" s="67"/>
      <c r="G202" s="67"/>
      <c r="H202" s="6"/>
      <c r="I202" s="6"/>
      <c r="J202" s="6"/>
      <c r="K202" s="6"/>
      <c r="L202" s="6"/>
      <c r="M202" s="6"/>
      <c r="N202" s="6"/>
      <c r="O202"/>
    </row>
    <row r="203" spans="1:16" s="2" customFormat="1" ht="24.95" customHeight="1" thickBot="1" x14ac:dyDescent="0.25">
      <c r="A203" s="266" t="s">
        <v>275</v>
      </c>
      <c r="B203" s="267"/>
      <c r="C203" s="267"/>
      <c r="D203" s="267"/>
      <c r="E203" s="267"/>
      <c r="F203" s="267"/>
      <c r="G203" s="267"/>
      <c r="H203" s="267"/>
      <c r="I203" s="267"/>
      <c r="J203" s="267"/>
      <c r="K203" s="267"/>
      <c r="L203" s="267"/>
      <c r="M203" s="267"/>
      <c r="N203" s="268"/>
      <c r="O203"/>
    </row>
    <row r="204" spans="1:16" ht="27" customHeight="1" x14ac:dyDescent="0.2">
      <c r="A204" s="12">
        <f>+A200+1</f>
        <v>73</v>
      </c>
      <c r="B204" s="151" t="s">
        <v>522</v>
      </c>
      <c r="C204" s="153" t="s">
        <v>557</v>
      </c>
      <c r="D204" s="151" t="s">
        <v>163</v>
      </c>
      <c r="E204" s="125" t="s">
        <v>279</v>
      </c>
      <c r="F204" s="28" t="s">
        <v>189</v>
      </c>
      <c r="G204" s="28" t="s">
        <v>267</v>
      </c>
      <c r="H204" s="128">
        <v>45000</v>
      </c>
      <c r="I204" s="128">
        <f>H204*2.87%</f>
        <v>1291.5</v>
      </c>
      <c r="J204" s="128">
        <f>+H204*3.04%</f>
        <v>1368</v>
      </c>
      <c r="K204" s="128">
        <v>1148.33</v>
      </c>
      <c r="L204" s="127">
        <v>9547.0300000000007</v>
      </c>
      <c r="M204" s="128">
        <f>SUM(I204:L204)</f>
        <v>13354.86</v>
      </c>
      <c r="N204" s="127">
        <f>+H204-M204</f>
        <v>31645.14</v>
      </c>
      <c r="O204" s="155"/>
    </row>
    <row r="205" spans="1:16" ht="21.75" customHeight="1" x14ac:dyDescent="0.2">
      <c r="A205" s="269" t="s">
        <v>155</v>
      </c>
      <c r="B205" s="269"/>
      <c r="C205" s="269"/>
      <c r="D205" s="269"/>
      <c r="E205" s="269"/>
      <c r="F205" s="269"/>
      <c r="G205" s="269"/>
      <c r="H205" s="17">
        <f>SUM(H204:H204)</f>
        <v>45000</v>
      </c>
      <c r="I205" s="17">
        <f t="shared" ref="I205:N205" si="80">SUM(I204:I204)</f>
        <v>1291.5</v>
      </c>
      <c r="J205" s="17">
        <f t="shared" si="80"/>
        <v>1368</v>
      </c>
      <c r="K205" s="17">
        <f t="shared" si="80"/>
        <v>1148.33</v>
      </c>
      <c r="L205" s="17">
        <f t="shared" si="80"/>
        <v>9547.0300000000007</v>
      </c>
      <c r="M205" s="17">
        <f t="shared" si="80"/>
        <v>13354.86</v>
      </c>
      <c r="N205" s="17">
        <f t="shared" si="80"/>
        <v>31645.14</v>
      </c>
    </row>
    <row r="206" spans="1:16" ht="26.25" customHeight="1" thickBot="1" x14ac:dyDescent="0.25">
      <c r="D206" s="29"/>
      <c r="E206" s="29"/>
      <c r="F206" s="29"/>
      <c r="G206" s="29"/>
      <c r="I206" s="2"/>
      <c r="J206" s="2"/>
      <c r="K206" s="2"/>
      <c r="L206" s="2"/>
      <c r="M206" s="2"/>
      <c r="N206" s="7"/>
    </row>
    <row r="207" spans="1:16" ht="26.25" customHeight="1" thickBot="1" x14ac:dyDescent="0.25">
      <c r="A207" s="286" t="s">
        <v>523</v>
      </c>
      <c r="B207" s="287"/>
      <c r="C207" s="287"/>
      <c r="D207" s="287"/>
      <c r="E207" s="156"/>
      <c r="F207" s="65"/>
      <c r="G207" s="65"/>
      <c r="H207" s="15">
        <f>+H11+H17+H22+H30+H35+H38+H45+H60+H65+H69+H78+H82+H91+H95+H105+H109+H113+H122+H130+H135+H139+H143+H150+H160+H164+H168+H172+H180++H197+H201+H205+H193+H188+H184+H154+H176+H26+H73+H53+H126+H99+H87+H49</f>
        <v>5605500</v>
      </c>
      <c r="I207" s="15">
        <f t="shared" ref="I207:N207" si="81">+I11+I17+I22+I30+I35+I38+I45+I60+I65+I69+I78+I82+I91+I95+I105+I109+I113+I122+I130+I135+I139+I143+I150+I160+I164+I168+I172+I180++I197+I201+I205+I193+I188+I184+I154+I176+I26+I73+I53+I126+I99+I87+I49</f>
        <v>160877.85</v>
      </c>
      <c r="J207" s="15">
        <f t="shared" si="81"/>
        <v>168959.40000000002</v>
      </c>
      <c r="K207" s="15">
        <f t="shared" si="81"/>
        <v>537288.05000000005</v>
      </c>
      <c r="L207" s="15">
        <f t="shared" si="81"/>
        <v>112647.59999999999</v>
      </c>
      <c r="M207" s="15">
        <f t="shared" si="81"/>
        <v>979772.90000000026</v>
      </c>
      <c r="N207" s="15">
        <f t="shared" si="81"/>
        <v>4625727.1000000006</v>
      </c>
      <c r="O207" s="155"/>
    </row>
    <row r="208" spans="1:16" ht="26.25" customHeight="1" x14ac:dyDescent="0.2">
      <c r="A208" s="197"/>
      <c r="B208" s="197"/>
      <c r="C208" s="197"/>
      <c r="D208" s="197"/>
      <c r="E208" s="197"/>
      <c r="H208" s="235"/>
      <c r="I208" s="235"/>
      <c r="J208" s="235"/>
      <c r="K208" s="235"/>
      <c r="L208" s="235"/>
      <c r="M208" s="235"/>
      <c r="N208" s="235"/>
      <c r="O208" s="155"/>
    </row>
    <row r="209" spans="1:14" x14ac:dyDescent="0.2">
      <c r="A209" s="197"/>
      <c r="B209" s="197"/>
      <c r="C209" s="197"/>
      <c r="D209" s="197"/>
      <c r="E209" s="197"/>
      <c r="H209" s="235"/>
      <c r="I209" s="235"/>
      <c r="J209" s="235"/>
      <c r="K209" s="235"/>
      <c r="L209" s="235"/>
      <c r="M209" s="235"/>
      <c r="N209" s="235"/>
    </row>
    <row r="210" spans="1:14" ht="20.25" customHeight="1" x14ac:dyDescent="0.25">
      <c r="B210" s="25" t="s">
        <v>258</v>
      </c>
      <c r="C210" s="195"/>
      <c r="D210" s="24"/>
      <c r="E210" s="24"/>
      <c r="F210" s="25" t="s">
        <v>387</v>
      </c>
    </row>
    <row r="211" spans="1:14" ht="15.75" customHeight="1" x14ac:dyDescent="0.25">
      <c r="B211" s="25" t="s">
        <v>461</v>
      </c>
      <c r="C211" s="195"/>
      <c r="D211" s="24"/>
      <c r="E211" s="24"/>
      <c r="F211" s="25" t="s">
        <v>638</v>
      </c>
    </row>
    <row r="213" spans="1:14" x14ac:dyDescent="0.2">
      <c r="H213" s="70"/>
    </row>
    <row r="64807" spans="2:15" s="4" customFormat="1" x14ac:dyDescent="0.2">
      <c r="B64807" s="27"/>
      <c r="D64807" s="27"/>
      <c r="E64807" s="27"/>
      <c r="F64807" s="27"/>
      <c r="G64807" s="27"/>
      <c r="H64807" s="2"/>
      <c r="I64807" s="1"/>
      <c r="J64807" s="1"/>
      <c r="K64807" s="1"/>
      <c r="L64807" s="1"/>
      <c r="M64807" s="1"/>
      <c r="N64807" s="1"/>
      <c r="O64807"/>
    </row>
    <row r="64808" spans="2:15" x14ac:dyDescent="0.2">
      <c r="I64808" s="4"/>
      <c r="J64808" s="4"/>
    </row>
    <row r="64809" spans="2:15" s="4" customFormat="1" x14ac:dyDescent="0.2">
      <c r="B64809" s="27"/>
      <c r="D64809" s="27"/>
      <c r="E64809" s="27"/>
      <c r="F64809" s="27"/>
      <c r="G64809" s="27"/>
      <c r="H64809" s="2"/>
      <c r="I64809" s="1"/>
      <c r="J64809" s="1"/>
      <c r="K64809" s="1"/>
      <c r="L64809" s="1"/>
      <c r="M64809" s="1"/>
      <c r="N64809" s="1"/>
      <c r="O64809"/>
    </row>
    <row r="64810" spans="2:15" x14ac:dyDescent="0.2">
      <c r="I64810" s="4"/>
      <c r="J64810" s="4"/>
    </row>
    <row r="64820" spans="2:14" x14ac:dyDescent="0.2">
      <c r="B64820" s="27">
        <f>SUM(B7:B64819)</f>
        <v>0</v>
      </c>
      <c r="L64820" s="4"/>
      <c r="M64820" s="4"/>
      <c r="N64820" s="4"/>
    </row>
    <row r="64822" spans="2:14" x14ac:dyDescent="0.2">
      <c r="B64822" s="27">
        <f>SUM(B64820)</f>
        <v>0</v>
      </c>
      <c r="L64822" s="4"/>
      <c r="M64822" s="4"/>
      <c r="N64822" s="4"/>
    </row>
    <row r="64823" spans="2:14" x14ac:dyDescent="0.2">
      <c r="K64823" s="4"/>
    </row>
    <row r="64825" spans="2:14" x14ac:dyDescent="0.2">
      <c r="K64825" s="4"/>
    </row>
    <row r="1048149" spans="13:13" x14ac:dyDescent="0.2">
      <c r="M1048149" s="11" t="e">
        <f>SUM(#REF!)</f>
        <v>#REF!</v>
      </c>
    </row>
  </sheetData>
  <mergeCells count="94">
    <mergeCell ref="A124:N124"/>
    <mergeCell ref="A126:G126"/>
    <mergeCell ref="A85:N85"/>
    <mergeCell ref="A87:G87"/>
    <mergeCell ref="A84:N84"/>
    <mergeCell ref="A97:N97"/>
    <mergeCell ref="A168:G168"/>
    <mergeCell ref="A166:N166"/>
    <mergeCell ref="A172:G172"/>
    <mergeCell ref="A8:N8"/>
    <mergeCell ref="A11:G11"/>
    <mergeCell ref="A101:N101"/>
    <mergeCell ref="A13:N13"/>
    <mergeCell ref="A17:G17"/>
    <mergeCell ref="A38:G38"/>
    <mergeCell ref="A95:G95"/>
    <mergeCell ref="A19:N19"/>
    <mergeCell ref="A22:G22"/>
    <mergeCell ref="A79:N79"/>
    <mergeCell ref="A82:G82"/>
    <mergeCell ref="A32:N32"/>
    <mergeCell ref="A35:G35"/>
    <mergeCell ref="A28:N28"/>
    <mergeCell ref="A60:G60"/>
    <mergeCell ref="A67:N67"/>
    <mergeCell ref="A51:N51"/>
    <mergeCell ref="A53:G53"/>
    <mergeCell ref="A47:N47"/>
    <mergeCell ref="A49:G49"/>
    <mergeCell ref="A69:G69"/>
    <mergeCell ref="A105:G105"/>
    <mergeCell ref="A36:N36"/>
    <mergeCell ref="A65:G65"/>
    <mergeCell ref="A40:N40"/>
    <mergeCell ref="A45:G45"/>
    <mergeCell ref="A75:N75"/>
    <mergeCell ref="A78:G78"/>
    <mergeCell ref="A89:N89"/>
    <mergeCell ref="A91:G91"/>
    <mergeCell ref="A71:N71"/>
    <mergeCell ref="A73:G73"/>
    <mergeCell ref="A207:D207"/>
    <mergeCell ref="A93:N93"/>
    <mergeCell ref="A107:N107"/>
    <mergeCell ref="A130:G130"/>
    <mergeCell ref="A132:N132"/>
    <mergeCell ref="A135:G135"/>
    <mergeCell ref="A145:N145"/>
    <mergeCell ref="A205:G205"/>
    <mergeCell ref="A195:N195"/>
    <mergeCell ref="A197:G197"/>
    <mergeCell ref="A170:N170"/>
    <mergeCell ref="A99:G99"/>
    <mergeCell ref="A182:N182"/>
    <mergeCell ref="A184:G184"/>
    <mergeCell ref="A203:N203"/>
    <mergeCell ref="A164:G164"/>
    <mergeCell ref="A2:N2"/>
    <mergeCell ref="A3:N3"/>
    <mergeCell ref="A4:N4"/>
    <mergeCell ref="A5:B5"/>
    <mergeCell ref="A6:B6"/>
    <mergeCell ref="I6:J6"/>
    <mergeCell ref="A143:G143"/>
    <mergeCell ref="A162:N162"/>
    <mergeCell ref="A150:G150"/>
    <mergeCell ref="A156:N156"/>
    <mergeCell ref="A160:G160"/>
    <mergeCell ref="A152:N152"/>
    <mergeCell ref="A154:G154"/>
    <mergeCell ref="A199:N199"/>
    <mergeCell ref="A201:G201"/>
    <mergeCell ref="A190:N190"/>
    <mergeCell ref="A177:N177"/>
    <mergeCell ref="A180:G180"/>
    <mergeCell ref="A193:G193"/>
    <mergeCell ref="A188:G188"/>
    <mergeCell ref="A186:N186"/>
    <mergeCell ref="A24:N24"/>
    <mergeCell ref="A26:G26"/>
    <mergeCell ref="A174:N174"/>
    <mergeCell ref="A176:G176"/>
    <mergeCell ref="A109:G109"/>
    <mergeCell ref="A115:N115"/>
    <mergeCell ref="A111:N111"/>
    <mergeCell ref="A113:G113"/>
    <mergeCell ref="A128:N128"/>
    <mergeCell ref="A122:G122"/>
    <mergeCell ref="A137:N137"/>
    <mergeCell ref="A139:G139"/>
    <mergeCell ref="A30:G30"/>
    <mergeCell ref="A62:N62"/>
    <mergeCell ref="A55:N55"/>
    <mergeCell ref="A140:N140"/>
  </mergeCells>
  <phoneticPr fontId="20" type="noConversion"/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8" manualBreakCount="8">
    <brk id="38" max="13" man="1"/>
    <brk id="69" max="13" man="1"/>
    <brk id="99" max="13" man="1"/>
    <brk id="131" max="13" man="1"/>
    <brk id="164" max="13" man="1"/>
    <brk id="193" max="13" man="1"/>
    <brk id="213" max="12" man="1"/>
    <brk id="218" max="12" man="1"/>
  </rowBreaks>
  <ignoredErrors>
    <ignoredError sqref="M141:M142 M191:M192 M148:M149 M153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877156"/>
  <sheetViews>
    <sheetView showGridLines="0" tabSelected="1" zoomScale="95" zoomScaleNormal="95" zoomScaleSheetLayoutView="64" workbookViewId="0">
      <selection activeCell="B11" sqref="B11"/>
    </sheetView>
  </sheetViews>
  <sheetFormatPr baseColWidth="10" defaultColWidth="11.42578125" defaultRowHeight="12.75" x14ac:dyDescent="0.2"/>
  <cols>
    <col min="1" max="1" width="6.42578125" style="1" customWidth="1"/>
    <col min="2" max="2" width="38.85546875" style="1" customWidth="1"/>
    <col min="3" max="3" width="8.85546875" style="4" customWidth="1"/>
    <col min="4" max="4" width="53.85546875" style="1" customWidth="1"/>
    <col min="5" max="5" width="44.140625" style="4" customWidth="1"/>
    <col min="6" max="6" width="17.28515625" style="2" customWidth="1"/>
    <col min="7" max="7" width="13.5703125" style="1" customWidth="1"/>
    <col min="8" max="8" width="14.140625" style="1" customWidth="1"/>
    <col min="9" max="9" width="14.7109375" style="1" customWidth="1"/>
    <col min="10" max="10" width="13.5703125" style="1" customWidth="1"/>
    <col min="11" max="11" width="14.85546875" style="1" customWidth="1"/>
    <col min="12" max="12" width="18.7109375" style="1" customWidth="1"/>
    <col min="13" max="16384" width="11.42578125" style="1"/>
  </cols>
  <sheetData>
    <row r="1" spans="1:13" ht="23.25" x14ac:dyDescent="0.35">
      <c r="A1" s="253" t="s">
        <v>524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3"/>
    </row>
    <row r="2" spans="1:13" ht="21" x14ac:dyDescent="0.35">
      <c r="A2" s="254" t="s">
        <v>525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</row>
    <row r="3" spans="1:13" ht="18.75" x14ac:dyDescent="0.3">
      <c r="A3" s="255" t="s">
        <v>627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16"/>
    </row>
    <row r="4" spans="1:13" ht="19.5" thickBot="1" x14ac:dyDescent="0.35">
      <c r="A4" s="18"/>
      <c r="B4" s="18"/>
      <c r="C4" s="185"/>
      <c r="D4" s="18"/>
      <c r="E4" s="18"/>
      <c r="F4" s="18"/>
      <c r="G4" s="18"/>
      <c r="H4" s="18"/>
      <c r="I4" s="18"/>
      <c r="J4" s="18"/>
      <c r="K4" s="18"/>
      <c r="L4" s="18"/>
      <c r="M4" s="16"/>
    </row>
    <row r="5" spans="1:13" s="2" customFormat="1" ht="21" customHeight="1" thickBot="1" x14ac:dyDescent="0.25">
      <c r="B5" s="3"/>
      <c r="C5" s="197"/>
      <c r="D5" s="3"/>
      <c r="E5" s="4"/>
      <c r="F5" s="6"/>
      <c r="G5" s="291" t="s">
        <v>149</v>
      </c>
      <c r="H5" s="292"/>
    </row>
    <row r="6" spans="1:13" s="2" customFormat="1" ht="27" customHeight="1" x14ac:dyDescent="0.2">
      <c r="A6" s="13" t="s">
        <v>1</v>
      </c>
      <c r="B6" s="13" t="s">
        <v>462</v>
      </c>
      <c r="C6" s="38" t="s">
        <v>559</v>
      </c>
      <c r="D6" s="13" t="s">
        <v>156</v>
      </c>
      <c r="E6" s="13" t="s">
        <v>157</v>
      </c>
      <c r="F6" s="13" t="s">
        <v>154</v>
      </c>
      <c r="G6" s="13" t="s">
        <v>2</v>
      </c>
      <c r="H6" s="13" t="s">
        <v>3</v>
      </c>
      <c r="I6" s="14" t="s">
        <v>143</v>
      </c>
      <c r="J6" s="14" t="s">
        <v>145</v>
      </c>
      <c r="K6" s="14" t="s">
        <v>4</v>
      </c>
      <c r="L6" s="14" t="s">
        <v>144</v>
      </c>
    </row>
    <row r="7" spans="1:13" s="119" customFormat="1" ht="22.5" customHeight="1" x14ac:dyDescent="0.25">
      <c r="A7" s="114">
        <v>1</v>
      </c>
      <c r="B7" s="115" t="s">
        <v>9</v>
      </c>
      <c r="C7" s="114" t="s">
        <v>557</v>
      </c>
      <c r="D7" s="116" t="s">
        <v>535</v>
      </c>
      <c r="E7" s="115" t="s">
        <v>536</v>
      </c>
      <c r="F7" s="117">
        <v>210265</v>
      </c>
      <c r="G7" s="117">
        <f t="shared" ref="G7:G25" si="0">F7*2.87%</f>
        <v>6034.6054999999997</v>
      </c>
      <c r="H7" s="138">
        <v>4943.8</v>
      </c>
      <c r="I7" s="138">
        <v>38404.519999999997</v>
      </c>
      <c r="J7" s="118">
        <v>25</v>
      </c>
      <c r="K7" s="138">
        <f>+G7+H7+J7+I7</f>
        <v>49407.925499999998</v>
      </c>
      <c r="L7" s="118">
        <f t="shared" ref="L7:L25" si="1">+F7-K7</f>
        <v>160857.07449999999</v>
      </c>
    </row>
    <row r="8" spans="1:13" s="120" customFormat="1" ht="20.100000000000001" customHeight="1" x14ac:dyDescent="0.25">
      <c r="A8" s="114">
        <v>2</v>
      </c>
      <c r="B8" s="181" t="s">
        <v>538</v>
      </c>
      <c r="C8" s="198" t="s">
        <v>558</v>
      </c>
      <c r="D8" s="182" t="s">
        <v>537</v>
      </c>
      <c r="E8" s="182" t="s">
        <v>135</v>
      </c>
      <c r="F8" s="142">
        <v>155250</v>
      </c>
      <c r="G8" s="96">
        <f t="shared" si="0"/>
        <v>4455.6750000000002</v>
      </c>
      <c r="H8" s="96">
        <f t="shared" ref="H8:H18" si="2">+F8*3.04%</f>
        <v>4719.6000000000004</v>
      </c>
      <c r="I8" s="96">
        <v>24764.02</v>
      </c>
      <c r="J8" s="98">
        <v>1515.12</v>
      </c>
      <c r="K8" s="90">
        <f>SUM(G8:J8)</f>
        <v>35454.415000000001</v>
      </c>
      <c r="L8" s="91">
        <f t="shared" si="1"/>
        <v>119795.58499999999</v>
      </c>
    </row>
    <row r="9" spans="1:13" s="120" customFormat="1" ht="20.100000000000001" customHeight="1" x14ac:dyDescent="0.25">
      <c r="A9" s="114">
        <v>3</v>
      </c>
      <c r="B9" s="115" t="s">
        <v>81</v>
      </c>
      <c r="C9" s="114" t="s">
        <v>558</v>
      </c>
      <c r="D9" s="183" t="s">
        <v>552</v>
      </c>
      <c r="E9" s="115" t="s">
        <v>595</v>
      </c>
      <c r="F9" s="117">
        <v>138000</v>
      </c>
      <c r="G9" s="117">
        <f t="shared" si="0"/>
        <v>3960.6</v>
      </c>
      <c r="H9" s="117">
        <f t="shared" si="2"/>
        <v>4195.2</v>
      </c>
      <c r="I9" s="138">
        <v>21043.919999999998</v>
      </c>
      <c r="J9" s="118">
        <v>7205</v>
      </c>
      <c r="K9" s="138">
        <f>+G9+H9+J9+I9</f>
        <v>36404.720000000001</v>
      </c>
      <c r="L9" s="118">
        <f t="shared" si="1"/>
        <v>101595.28</v>
      </c>
    </row>
    <row r="10" spans="1:13" s="20" customFormat="1" ht="15.75" x14ac:dyDescent="0.25">
      <c r="A10" s="114">
        <v>4</v>
      </c>
      <c r="B10" s="95" t="s">
        <v>226</v>
      </c>
      <c r="C10" s="94" t="s">
        <v>557</v>
      </c>
      <c r="D10" s="183" t="s">
        <v>535</v>
      </c>
      <c r="E10" s="115" t="s">
        <v>539</v>
      </c>
      <c r="F10" s="96">
        <v>135000</v>
      </c>
      <c r="G10" s="96">
        <f t="shared" si="0"/>
        <v>3874.5</v>
      </c>
      <c r="H10" s="117">
        <f t="shared" si="2"/>
        <v>4104</v>
      </c>
      <c r="I10" s="96">
        <v>20338.240000000002</v>
      </c>
      <c r="J10" s="98">
        <v>3885.56</v>
      </c>
      <c r="K10" s="96">
        <f>SUM(G10:J10)</f>
        <v>32202.300000000003</v>
      </c>
      <c r="L10" s="98">
        <f t="shared" si="1"/>
        <v>102797.7</v>
      </c>
    </row>
    <row r="11" spans="1:13" s="20" customFormat="1" ht="15.75" x14ac:dyDescent="0.25">
      <c r="A11" s="114">
        <v>5</v>
      </c>
      <c r="B11" s="140" t="s">
        <v>237</v>
      </c>
      <c r="C11" s="41" t="s">
        <v>558</v>
      </c>
      <c r="D11" s="141" t="s">
        <v>134</v>
      </c>
      <c r="E11" s="140" t="s">
        <v>151</v>
      </c>
      <c r="F11" s="142">
        <v>126500</v>
      </c>
      <c r="G11" s="96">
        <f>F11*2.87%</f>
        <v>3630.55</v>
      </c>
      <c r="H11" s="96">
        <f>+F11*3.04%</f>
        <v>3845.6</v>
      </c>
      <c r="I11" s="96">
        <v>18001.3</v>
      </c>
      <c r="J11" s="98">
        <v>1375.12</v>
      </c>
      <c r="K11" s="90">
        <f>SUM(G11:J11)</f>
        <v>26852.569999999996</v>
      </c>
      <c r="L11" s="91">
        <f>+F11-K11</f>
        <v>99647.430000000008</v>
      </c>
    </row>
    <row r="12" spans="1:13" s="119" customFormat="1" ht="20.100000000000001" customHeight="1" x14ac:dyDescent="0.25">
      <c r="A12" s="114">
        <v>6</v>
      </c>
      <c r="B12" s="181" t="s">
        <v>540</v>
      </c>
      <c r="C12" s="198" t="s">
        <v>558</v>
      </c>
      <c r="D12" s="182" t="s">
        <v>158</v>
      </c>
      <c r="E12" s="181" t="s">
        <v>63</v>
      </c>
      <c r="F12" s="117">
        <v>95000</v>
      </c>
      <c r="G12" s="117">
        <f t="shared" si="0"/>
        <v>2726.5</v>
      </c>
      <c r="H12" s="117">
        <f t="shared" si="2"/>
        <v>2888</v>
      </c>
      <c r="I12" s="117">
        <v>10929.24</v>
      </c>
      <c r="J12" s="118">
        <v>1515.62</v>
      </c>
      <c r="K12" s="138">
        <f t="shared" ref="K12:K25" si="3">+G12+H12+J12+I12</f>
        <v>18059.36</v>
      </c>
      <c r="L12" s="118">
        <f t="shared" si="1"/>
        <v>76940.639999999999</v>
      </c>
    </row>
    <row r="13" spans="1:13" s="120" customFormat="1" ht="20.100000000000001" customHeight="1" x14ac:dyDescent="0.25">
      <c r="A13" s="114">
        <v>7</v>
      </c>
      <c r="B13" s="181" t="s">
        <v>541</v>
      </c>
      <c r="C13" s="198" t="s">
        <v>557</v>
      </c>
      <c r="D13" s="182" t="s">
        <v>542</v>
      </c>
      <c r="E13" s="181" t="s">
        <v>7</v>
      </c>
      <c r="F13" s="117">
        <v>77000</v>
      </c>
      <c r="G13" s="117">
        <f t="shared" si="0"/>
        <v>2209.9</v>
      </c>
      <c r="H13" s="117">
        <f t="shared" si="2"/>
        <v>2340.8000000000002</v>
      </c>
      <c r="I13" s="117">
        <v>6695.19</v>
      </c>
      <c r="J13" s="118">
        <v>4149.08</v>
      </c>
      <c r="K13" s="138">
        <f t="shared" si="3"/>
        <v>15394.970000000001</v>
      </c>
      <c r="L13" s="118">
        <f t="shared" si="1"/>
        <v>61605.03</v>
      </c>
    </row>
    <row r="14" spans="1:13" s="120" customFormat="1" ht="20.100000000000001" customHeight="1" x14ac:dyDescent="0.25">
      <c r="A14" s="114">
        <v>8</v>
      </c>
      <c r="B14" s="161" t="s">
        <v>6</v>
      </c>
      <c r="C14" s="41" t="s">
        <v>558</v>
      </c>
      <c r="D14" s="161" t="s">
        <v>153</v>
      </c>
      <c r="E14" s="161" t="s">
        <v>150</v>
      </c>
      <c r="F14" s="142">
        <v>70000</v>
      </c>
      <c r="G14" s="142">
        <f>F14*2.87%</f>
        <v>2009</v>
      </c>
      <c r="H14" s="142">
        <f>+F14*3.04%</f>
        <v>2128</v>
      </c>
      <c r="I14" s="142">
        <v>5368.48</v>
      </c>
      <c r="J14" s="143">
        <v>4751.8900000000003</v>
      </c>
      <c r="K14" s="139">
        <f>SUM(G14:J14)</f>
        <v>14257.369999999999</v>
      </c>
      <c r="L14" s="143">
        <f>+F14-K14</f>
        <v>55742.630000000005</v>
      </c>
    </row>
    <row r="15" spans="1:13" s="120" customFormat="1" ht="20.100000000000001" customHeight="1" x14ac:dyDescent="0.25">
      <c r="A15" s="114">
        <v>9</v>
      </c>
      <c r="B15" s="115" t="s">
        <v>543</v>
      </c>
      <c r="C15" s="114" t="s">
        <v>558</v>
      </c>
      <c r="D15" s="116" t="s">
        <v>544</v>
      </c>
      <c r="E15" s="182" t="s">
        <v>545</v>
      </c>
      <c r="F15" s="117">
        <v>63000</v>
      </c>
      <c r="G15" s="117">
        <f t="shared" si="0"/>
        <v>1808.1</v>
      </c>
      <c r="H15" s="117">
        <f t="shared" si="2"/>
        <v>1915.2</v>
      </c>
      <c r="I15" s="117">
        <v>4051.22</v>
      </c>
      <c r="J15" s="118">
        <v>25</v>
      </c>
      <c r="K15" s="138">
        <f t="shared" si="3"/>
        <v>7799.52</v>
      </c>
      <c r="L15" s="118">
        <f t="shared" si="1"/>
        <v>55200.479999999996</v>
      </c>
    </row>
    <row r="16" spans="1:13" s="119" customFormat="1" ht="20.100000000000001" customHeight="1" x14ac:dyDescent="0.25">
      <c r="A16" s="114">
        <v>10</v>
      </c>
      <c r="B16" s="95" t="s">
        <v>398</v>
      </c>
      <c r="C16" s="94" t="s">
        <v>558</v>
      </c>
      <c r="D16" s="119" t="s">
        <v>107</v>
      </c>
      <c r="E16" s="99" t="s">
        <v>241</v>
      </c>
      <c r="F16" s="96">
        <v>50000</v>
      </c>
      <c r="G16" s="96">
        <f>F16*2.87%</f>
        <v>1435</v>
      </c>
      <c r="H16" s="96">
        <f>+F16*3.04%</f>
        <v>1520</v>
      </c>
      <c r="I16" s="96">
        <v>1854</v>
      </c>
      <c r="J16" s="91">
        <v>2394.94</v>
      </c>
      <c r="K16" s="90">
        <f>SUM(G16:J16)</f>
        <v>7203.9400000000005</v>
      </c>
      <c r="L16" s="91">
        <f>+F16-K16</f>
        <v>42796.06</v>
      </c>
    </row>
    <row r="17" spans="1:12" s="120" customFormat="1" ht="20.100000000000001" customHeight="1" x14ac:dyDescent="0.25">
      <c r="A17" s="114">
        <v>11</v>
      </c>
      <c r="B17" s="115" t="s">
        <v>546</v>
      </c>
      <c r="C17" s="114" t="s">
        <v>557</v>
      </c>
      <c r="D17" s="116" t="s">
        <v>569</v>
      </c>
      <c r="E17" s="121" t="s">
        <v>547</v>
      </c>
      <c r="F17" s="117">
        <v>44000</v>
      </c>
      <c r="G17" s="117">
        <f t="shared" si="0"/>
        <v>1262.8</v>
      </c>
      <c r="H17" s="117">
        <f t="shared" si="2"/>
        <v>1337.6</v>
      </c>
      <c r="I17" s="117">
        <v>1007.19</v>
      </c>
      <c r="J17" s="118">
        <v>25</v>
      </c>
      <c r="K17" s="138">
        <f t="shared" si="3"/>
        <v>3632.5899999999997</v>
      </c>
      <c r="L17" s="118">
        <f t="shared" si="1"/>
        <v>40367.410000000003</v>
      </c>
    </row>
    <row r="18" spans="1:12" s="120" customFormat="1" ht="20.100000000000001" customHeight="1" x14ac:dyDescent="0.25">
      <c r="A18" s="114">
        <v>12</v>
      </c>
      <c r="B18" s="115" t="s">
        <v>52</v>
      </c>
      <c r="C18" s="114" t="s">
        <v>557</v>
      </c>
      <c r="D18" s="116" t="s">
        <v>569</v>
      </c>
      <c r="E18" s="208" t="s">
        <v>547</v>
      </c>
      <c r="F18" s="117">
        <v>44000</v>
      </c>
      <c r="G18" s="117">
        <f t="shared" si="0"/>
        <v>1262.8</v>
      </c>
      <c r="H18" s="117">
        <f t="shared" si="2"/>
        <v>1337.6</v>
      </c>
      <c r="I18" s="117">
        <v>143.56</v>
      </c>
      <c r="J18" s="118">
        <v>65</v>
      </c>
      <c r="K18" s="138">
        <f t="shared" si="3"/>
        <v>2808.9599999999996</v>
      </c>
      <c r="L18" s="118">
        <f t="shared" si="1"/>
        <v>41191.040000000001</v>
      </c>
    </row>
    <row r="19" spans="1:12" s="119" customFormat="1" ht="20.100000000000001" customHeight="1" x14ac:dyDescent="0.25">
      <c r="A19" s="114">
        <v>13</v>
      </c>
      <c r="B19" s="95" t="s">
        <v>428</v>
      </c>
      <c r="C19" s="94" t="s">
        <v>557</v>
      </c>
      <c r="D19" s="116" t="s">
        <v>423</v>
      </c>
      <c r="E19" s="95" t="s">
        <v>125</v>
      </c>
      <c r="F19" s="96">
        <v>28875</v>
      </c>
      <c r="G19" s="96">
        <f t="shared" ref="G19:G20" si="4">F19*2.87%</f>
        <v>828.71249999999998</v>
      </c>
      <c r="H19" s="96">
        <f t="shared" ref="H19:H20" si="5">+F19*3.04%</f>
        <v>877.8</v>
      </c>
      <c r="I19" s="96"/>
      <c r="J19" s="98">
        <v>7585.95</v>
      </c>
      <c r="K19" s="90">
        <f t="shared" ref="K19:K20" si="6">SUM(G19:J19)</f>
        <v>9292.4624999999996</v>
      </c>
      <c r="L19" s="98">
        <f t="shared" ref="L19:L20" si="7">+F19-K19</f>
        <v>19582.537499999999</v>
      </c>
    </row>
    <row r="20" spans="1:12" s="119" customFormat="1" ht="20.100000000000001" customHeight="1" x14ac:dyDescent="0.25">
      <c r="A20" s="114">
        <v>14</v>
      </c>
      <c r="B20" s="95" t="s">
        <v>432</v>
      </c>
      <c r="C20" s="94" t="s">
        <v>557</v>
      </c>
      <c r="D20" s="116" t="s">
        <v>423</v>
      </c>
      <c r="E20" s="95" t="s">
        <v>47</v>
      </c>
      <c r="F20" s="96">
        <v>26565</v>
      </c>
      <c r="G20" s="96">
        <f t="shared" si="4"/>
        <v>762.41549999999995</v>
      </c>
      <c r="H20" s="96">
        <f t="shared" si="5"/>
        <v>807.57600000000002</v>
      </c>
      <c r="I20" s="96"/>
      <c r="J20" s="98">
        <v>11583.03</v>
      </c>
      <c r="K20" s="90">
        <f t="shared" si="6"/>
        <v>13153.021500000001</v>
      </c>
      <c r="L20" s="98">
        <f t="shared" si="7"/>
        <v>13411.978499999999</v>
      </c>
    </row>
    <row r="21" spans="1:12" s="120" customFormat="1" ht="20.100000000000001" customHeight="1" x14ac:dyDescent="0.25">
      <c r="A21" s="114">
        <v>15</v>
      </c>
      <c r="B21" s="115" t="s">
        <v>96</v>
      </c>
      <c r="C21" s="114" t="s">
        <v>557</v>
      </c>
      <c r="D21" s="116" t="s">
        <v>548</v>
      </c>
      <c r="E21" s="115" t="s">
        <v>36</v>
      </c>
      <c r="F21" s="117">
        <v>26250</v>
      </c>
      <c r="G21" s="117">
        <f t="shared" si="0"/>
        <v>753.375</v>
      </c>
      <c r="H21" s="117">
        <f t="shared" ref="H21:H25" si="8">+F21*3.04%</f>
        <v>798</v>
      </c>
      <c r="I21" s="122"/>
      <c r="J21" s="118">
        <v>25</v>
      </c>
      <c r="K21" s="138">
        <f t="shared" si="3"/>
        <v>1576.375</v>
      </c>
      <c r="L21" s="118">
        <f t="shared" si="1"/>
        <v>24673.625</v>
      </c>
    </row>
    <row r="22" spans="1:12" s="120" customFormat="1" ht="20.100000000000001" customHeight="1" x14ac:dyDescent="0.25">
      <c r="A22" s="114">
        <v>16</v>
      </c>
      <c r="B22" s="115" t="s">
        <v>549</v>
      </c>
      <c r="C22" s="114" t="s">
        <v>558</v>
      </c>
      <c r="D22" s="116" t="s">
        <v>550</v>
      </c>
      <c r="E22" s="115" t="s">
        <v>152</v>
      </c>
      <c r="F22" s="117">
        <v>23313.15</v>
      </c>
      <c r="G22" s="117">
        <f t="shared" si="0"/>
        <v>669.08740499999999</v>
      </c>
      <c r="H22" s="117">
        <f t="shared" si="8"/>
        <v>708.71976000000006</v>
      </c>
      <c r="I22" s="117"/>
      <c r="J22" s="118">
        <v>25</v>
      </c>
      <c r="K22" s="138">
        <f t="shared" si="3"/>
        <v>1402.8071650000002</v>
      </c>
      <c r="L22" s="118">
        <f t="shared" si="1"/>
        <v>21910.342835000003</v>
      </c>
    </row>
    <row r="23" spans="1:12" s="119" customFormat="1" ht="20.100000000000001" customHeight="1" x14ac:dyDescent="0.25">
      <c r="A23" s="114">
        <v>17</v>
      </c>
      <c r="B23" s="115" t="s">
        <v>94</v>
      </c>
      <c r="C23" s="114" t="s">
        <v>558</v>
      </c>
      <c r="D23" s="116" t="s">
        <v>551</v>
      </c>
      <c r="E23" s="115" t="s">
        <v>452</v>
      </c>
      <c r="F23" s="117">
        <v>20356.599999999999</v>
      </c>
      <c r="G23" s="117">
        <f t="shared" si="0"/>
        <v>584.23442</v>
      </c>
      <c r="H23" s="117">
        <f t="shared" si="8"/>
        <v>618.84064000000001</v>
      </c>
      <c r="I23" s="117"/>
      <c r="J23" s="118">
        <v>25</v>
      </c>
      <c r="K23" s="138">
        <f t="shared" si="3"/>
        <v>1228.0750600000001</v>
      </c>
      <c r="L23" s="118">
        <f t="shared" si="1"/>
        <v>19128.524939999999</v>
      </c>
    </row>
    <row r="24" spans="1:12" s="119" customFormat="1" ht="20.100000000000001" customHeight="1" x14ac:dyDescent="0.25">
      <c r="A24" s="114">
        <v>18</v>
      </c>
      <c r="B24" s="115" t="s">
        <v>97</v>
      </c>
      <c r="C24" s="114" t="s">
        <v>558</v>
      </c>
      <c r="D24" s="116" t="s">
        <v>408</v>
      </c>
      <c r="E24" s="115" t="s">
        <v>99</v>
      </c>
      <c r="F24" s="117">
        <v>15400</v>
      </c>
      <c r="G24" s="117">
        <f t="shared" si="0"/>
        <v>441.98</v>
      </c>
      <c r="H24" s="117">
        <f t="shared" si="8"/>
        <v>468.16</v>
      </c>
      <c r="I24" s="117"/>
      <c r="J24" s="118">
        <v>45</v>
      </c>
      <c r="K24" s="138">
        <f t="shared" si="3"/>
        <v>955.1400000000001</v>
      </c>
      <c r="L24" s="118">
        <f t="shared" si="1"/>
        <v>14444.86</v>
      </c>
    </row>
    <row r="25" spans="1:12" s="119" customFormat="1" ht="21.75" customHeight="1" x14ac:dyDescent="0.25">
      <c r="A25" s="114">
        <v>19</v>
      </c>
      <c r="B25" s="115" t="s">
        <v>95</v>
      </c>
      <c r="C25" s="114" t="s">
        <v>558</v>
      </c>
      <c r="D25" s="116" t="s">
        <v>408</v>
      </c>
      <c r="E25" s="115" t="s">
        <v>99</v>
      </c>
      <c r="F25" s="117">
        <v>10000</v>
      </c>
      <c r="G25" s="117">
        <f t="shared" si="0"/>
        <v>287</v>
      </c>
      <c r="H25" s="117">
        <f t="shared" si="8"/>
        <v>304</v>
      </c>
      <c r="I25" s="117"/>
      <c r="J25" s="118">
        <v>25</v>
      </c>
      <c r="K25" s="138">
        <f t="shared" si="3"/>
        <v>616</v>
      </c>
      <c r="L25" s="118">
        <f t="shared" si="1"/>
        <v>9384</v>
      </c>
    </row>
    <row r="26" spans="1:12" s="123" customFormat="1" ht="20.100000000000001" customHeight="1" x14ac:dyDescent="0.25">
      <c r="A26" s="75"/>
      <c r="B26" s="76" t="s">
        <v>526</v>
      </c>
      <c r="C26" s="77"/>
      <c r="D26" s="76"/>
      <c r="E26" s="77"/>
      <c r="F26" s="78">
        <f t="shared" ref="F26:L26" si="9">SUM(F7:F25)</f>
        <v>1358774.75</v>
      </c>
      <c r="G26" s="78">
        <f t="shared" si="9"/>
        <v>38996.835325000007</v>
      </c>
      <c r="H26" s="78">
        <f t="shared" si="9"/>
        <v>39858.496400000011</v>
      </c>
      <c r="I26" s="78">
        <f t="shared" si="9"/>
        <v>152600.88</v>
      </c>
      <c r="J26" s="78">
        <f t="shared" si="9"/>
        <v>46246.31</v>
      </c>
      <c r="K26" s="78">
        <f t="shared" si="9"/>
        <v>277702.521725</v>
      </c>
      <c r="L26" s="78">
        <f t="shared" si="9"/>
        <v>1081072.2282750001</v>
      </c>
    </row>
    <row r="27" spans="1:12" ht="18" customHeight="1" x14ac:dyDescent="0.2"/>
    <row r="28" spans="1:12" ht="18" customHeight="1" x14ac:dyDescent="0.2"/>
    <row r="29" spans="1:12" ht="18" customHeight="1" x14ac:dyDescent="0.2"/>
    <row r="30" spans="1:12" ht="18" customHeight="1" x14ac:dyDescent="0.2"/>
    <row r="31" spans="1:12" ht="15.75" x14ac:dyDescent="0.25">
      <c r="D31" s="22"/>
      <c r="E31"/>
      <c r="F31" s="24"/>
    </row>
    <row r="32" spans="1:12" ht="15.75" x14ac:dyDescent="0.25">
      <c r="B32" s="23"/>
      <c r="C32" s="194"/>
      <c r="D32" s="24"/>
      <c r="E32" s="23"/>
      <c r="F32"/>
      <c r="H32"/>
    </row>
    <row r="33" spans="2:8" ht="15.75" x14ac:dyDescent="0.25">
      <c r="B33" s="25" t="s">
        <v>258</v>
      </c>
      <c r="C33" s="195"/>
      <c r="D33" s="24"/>
      <c r="E33" s="25" t="s">
        <v>387</v>
      </c>
      <c r="F33" s="24"/>
      <c r="H33" s="25"/>
    </row>
    <row r="34" spans="2:8" ht="15.75" x14ac:dyDescent="0.25">
      <c r="B34" s="25" t="s">
        <v>461</v>
      </c>
      <c r="C34" s="195"/>
      <c r="D34" s="24"/>
      <c r="E34" s="25" t="s">
        <v>638</v>
      </c>
      <c r="F34" s="24"/>
      <c r="H34" s="25"/>
    </row>
    <row r="38" spans="2:8" hidden="1" x14ac:dyDescent="0.2"/>
    <row r="877156" spans="11:11" x14ac:dyDescent="0.2">
      <c r="K877156" s="11" t="e">
        <f>SUM(#REF!)</f>
        <v>#REF!</v>
      </c>
    </row>
  </sheetData>
  <sortState xmlns:xlrd2="http://schemas.microsoft.com/office/spreadsheetml/2017/richdata2" ref="A7:L26">
    <sortCondition descending="1" ref="F7:F26"/>
  </sortState>
  <mergeCells count="4">
    <mergeCell ref="G5:H5"/>
    <mergeCell ref="A1:L1"/>
    <mergeCell ref="A2:L2"/>
    <mergeCell ref="A3:L3"/>
  </mergeCells>
  <pageMargins left="0.17" right="0.17" top="0.62" bottom="0.17" header="0.31496062992125984" footer="0.17"/>
  <pageSetup paperSize="5" scale="68" fitToHeight="0" orientation="landscape" r:id="rId1"/>
  <rowBreaks count="2" manualBreakCount="2">
    <brk id="37" max="10" man="1"/>
    <brk id="60" max="10" man="1"/>
  </rowBreaks>
  <ignoredErrors>
    <ignoredError sqref="K9:K10 K8 K1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SUPLENCIA FIJOS</vt:lpstr>
      <vt:lpstr>PERSONAL TEMPORAL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Eglis Ceballos M.</cp:lastModifiedBy>
  <cp:lastPrinted>2022-01-28T19:17:31Z</cp:lastPrinted>
  <dcterms:created xsi:type="dcterms:W3CDTF">2019-01-11T19:06:47Z</dcterms:created>
  <dcterms:modified xsi:type="dcterms:W3CDTF">2022-02-07T18:31:13Z</dcterms:modified>
</cp:coreProperties>
</file>