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https://dgprd-my.sharepoint.com/personal/ppaez_digepres_gob_do/Documents/Documentos/Nuevas Nominas/"/>
    </mc:Choice>
  </mc:AlternateContent>
  <xr:revisionPtr revIDLastSave="0" documentId="8_{1C1435FA-BAF9-4D61-BCF8-E6E3C0AF3035}" xr6:coauthVersionLast="47" xr6:coauthVersionMax="47" xr10:uidLastSave="{00000000-0000-0000-0000-000000000000}"/>
  <bookViews>
    <workbookView xWindow="28680" yWindow="-120" windowWidth="29040" windowHeight="15840" tabRatio="599" activeTab="1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'!$A$1:$L$413</definedName>
    <definedName name="_xlnm.Print_Area" localSheetId="2">'PERSONAL TEMPORAL'!$A$1:$N$237</definedName>
    <definedName name="_xlnm.Print_Area" localSheetId="1">'SUPLENCIA FIJOS'!$B$1:$L$122</definedName>
    <definedName name="_xlnm.Print_Area" localSheetId="3">'TRAMITE PENSION '!$A$2:$L$25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3" i="4" l="1"/>
  <c r="K330" i="4"/>
  <c r="L330" i="4" s="1"/>
  <c r="I331" i="4"/>
  <c r="J331" i="4"/>
  <c r="F331" i="4"/>
  <c r="G330" i="4"/>
  <c r="H330" i="4"/>
  <c r="I322" i="4"/>
  <c r="J322" i="4"/>
  <c r="F322" i="4"/>
  <c r="G321" i="4"/>
  <c r="H321" i="4"/>
  <c r="K321" i="4" s="1"/>
  <c r="L321" i="4" s="1"/>
  <c r="F19" i="14"/>
  <c r="H11" i="14"/>
  <c r="G11" i="14"/>
  <c r="K11" i="14" s="1"/>
  <c r="L11" i="14" s="1"/>
  <c r="K73" i="16" l="1"/>
  <c r="H110" i="16"/>
  <c r="I110" i="16"/>
  <c r="G110" i="16"/>
  <c r="B28" i="16"/>
  <c r="B24" i="16"/>
  <c r="B12" i="16"/>
  <c r="H231" i="13"/>
  <c r="H223" i="13"/>
  <c r="H219" i="13"/>
  <c r="H214" i="13"/>
  <c r="H210" i="13"/>
  <c r="H206" i="13"/>
  <c r="H202" i="13"/>
  <c r="H198" i="13"/>
  <c r="H194" i="13"/>
  <c r="H190" i="13"/>
  <c r="H186" i="13"/>
  <c r="H180" i="13"/>
  <c r="H175" i="13"/>
  <c r="H166" i="13"/>
  <c r="H162" i="13"/>
  <c r="H158" i="13"/>
  <c r="H153" i="13"/>
  <c r="H148" i="13"/>
  <c r="H144" i="13"/>
  <c r="H134" i="13"/>
  <c r="K130" i="13"/>
  <c r="L130" i="13"/>
  <c r="H130" i="13"/>
  <c r="H125" i="13"/>
  <c r="K121" i="13"/>
  <c r="L121" i="13"/>
  <c r="H121" i="13"/>
  <c r="H115" i="13"/>
  <c r="H105" i="13"/>
  <c r="H102" i="13"/>
  <c r="H98" i="13"/>
  <c r="H94" i="13"/>
  <c r="H88" i="13"/>
  <c r="H84" i="13"/>
  <c r="H79" i="13"/>
  <c r="H75" i="13"/>
  <c r="H71" i="13"/>
  <c r="H65" i="13"/>
  <c r="H57" i="13"/>
  <c r="H53" i="13"/>
  <c r="H49" i="13"/>
  <c r="H45" i="13"/>
  <c r="H38" i="13"/>
  <c r="H35" i="13"/>
  <c r="H30" i="13"/>
  <c r="H25" i="13"/>
  <c r="H21" i="13"/>
  <c r="H16" i="13"/>
  <c r="H11" i="13"/>
  <c r="J25" i="16" l="1"/>
  <c r="G25" i="16"/>
  <c r="I24" i="16"/>
  <c r="I25" i="16" s="1"/>
  <c r="H24" i="16"/>
  <c r="H25" i="16" s="1"/>
  <c r="K24" i="16" l="1"/>
  <c r="K25" i="16" s="1"/>
  <c r="L24" i="16"/>
  <c r="L25" i="16" s="1"/>
  <c r="I134" i="4" l="1"/>
  <c r="I26" i="4" l="1"/>
  <c r="J22" i="4" l="1"/>
  <c r="I22" i="4"/>
  <c r="F22" i="4"/>
  <c r="J120" i="13" l="1"/>
  <c r="I120" i="13"/>
  <c r="M120" i="13" s="1"/>
  <c r="N120" i="13" l="1"/>
  <c r="J129" i="13"/>
  <c r="I129" i="13"/>
  <c r="M129" i="13" s="1"/>
  <c r="N129" i="13" s="1"/>
  <c r="J179" i="13"/>
  <c r="M179" i="13" s="1"/>
  <c r="N179" i="13" s="1"/>
  <c r="I179" i="13"/>
  <c r="H227" i="13" l="1"/>
  <c r="H233" i="13" s="1"/>
  <c r="K110" i="13"/>
  <c r="L110" i="13"/>
  <c r="H110" i="13"/>
  <c r="K56" i="16"/>
  <c r="H74" i="16"/>
  <c r="I74" i="16"/>
  <c r="J74" i="16"/>
  <c r="G74" i="16"/>
  <c r="K60" i="16"/>
  <c r="L60" i="16" s="1"/>
  <c r="F373" i="4"/>
  <c r="F271" i="4"/>
  <c r="I193" i="4" l="1"/>
  <c r="J193" i="4"/>
  <c r="F193" i="4"/>
  <c r="L102" i="13"/>
  <c r="K102" i="13"/>
  <c r="J101" i="13"/>
  <c r="J102" i="13" s="1"/>
  <c r="I101" i="13"/>
  <c r="I108" i="13"/>
  <c r="J108" i="13"/>
  <c r="I171" i="13"/>
  <c r="J171" i="13"/>
  <c r="J43" i="13"/>
  <c r="I43" i="13"/>
  <c r="G253" i="4"/>
  <c r="K253" i="4" s="1"/>
  <c r="L253" i="4" s="1"/>
  <c r="H253" i="4"/>
  <c r="I373" i="4"/>
  <c r="J373" i="4"/>
  <c r="K94" i="13"/>
  <c r="L94" i="13"/>
  <c r="M101" i="13" l="1"/>
  <c r="M102" i="13" s="1"/>
  <c r="M43" i="13"/>
  <c r="N43" i="13" s="1"/>
  <c r="M108" i="13"/>
  <c r="N108" i="13" s="1"/>
  <c r="M171" i="13"/>
  <c r="I102" i="13"/>
  <c r="N171" i="13" l="1"/>
  <c r="N101" i="13"/>
  <c r="N102" i="13" s="1"/>
  <c r="J209" i="13"/>
  <c r="I209" i="13"/>
  <c r="J205" i="13"/>
  <c r="I205" i="13"/>
  <c r="J218" i="13"/>
  <c r="I218" i="13"/>
  <c r="J217" i="13"/>
  <c r="I217" i="13"/>
  <c r="I213" i="13"/>
  <c r="J201" i="13"/>
  <c r="I201" i="13"/>
  <c r="I197" i="13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386" i="4"/>
  <c r="G376" i="4"/>
  <c r="H376" i="4"/>
  <c r="G377" i="4"/>
  <c r="H377" i="4"/>
  <c r="I19" i="14"/>
  <c r="J19" i="14"/>
  <c r="I170" i="13"/>
  <c r="J170" i="13"/>
  <c r="L125" i="13"/>
  <c r="K125" i="13"/>
  <c r="J125" i="13"/>
  <c r="I124" i="13"/>
  <c r="M124" i="13" s="1"/>
  <c r="K115" i="13"/>
  <c r="L115" i="13"/>
  <c r="I113" i="13"/>
  <c r="J113" i="13"/>
  <c r="J109" i="13"/>
  <c r="J110" i="13" s="1"/>
  <c r="I109" i="13"/>
  <c r="I110" i="13" s="1"/>
  <c r="K71" i="13"/>
  <c r="L71" i="13"/>
  <c r="I70" i="13"/>
  <c r="J70" i="13"/>
  <c r="L57" i="13"/>
  <c r="K57" i="13"/>
  <c r="J56" i="13"/>
  <c r="J57" i="13" s="1"/>
  <c r="I56" i="13"/>
  <c r="I57" i="13" s="1"/>
  <c r="K35" i="13"/>
  <c r="L35" i="13"/>
  <c r="K30" i="13"/>
  <c r="L30" i="13"/>
  <c r="I29" i="13"/>
  <c r="J29" i="13"/>
  <c r="J24" i="13"/>
  <c r="I24" i="13"/>
  <c r="I9" i="13"/>
  <c r="M9" i="13" s="1"/>
  <c r="J10" i="13"/>
  <c r="I10" i="13"/>
  <c r="K11" i="13"/>
  <c r="L11" i="13"/>
  <c r="G104" i="16"/>
  <c r="J83" i="16"/>
  <c r="I83" i="16"/>
  <c r="H83" i="16"/>
  <c r="G83" i="16"/>
  <c r="K82" i="16"/>
  <c r="K83" i="16" s="1"/>
  <c r="J108" i="16"/>
  <c r="I108" i="16"/>
  <c r="H108" i="16"/>
  <c r="G108" i="16"/>
  <c r="K107" i="16"/>
  <c r="L107" i="16" s="1"/>
  <c r="L108" i="16" s="1"/>
  <c r="K86" i="16"/>
  <c r="K87" i="16" s="1"/>
  <c r="K32" i="16"/>
  <c r="K33" i="16" s="1"/>
  <c r="J33" i="16"/>
  <c r="I33" i="16"/>
  <c r="H33" i="16"/>
  <c r="G33" i="16"/>
  <c r="J21" i="16"/>
  <c r="G21" i="16"/>
  <c r="I20" i="16"/>
  <c r="I21" i="16" s="1"/>
  <c r="H20" i="16"/>
  <c r="G17" i="16"/>
  <c r="K16" i="16"/>
  <c r="K17" i="16" s="1"/>
  <c r="K12" i="16"/>
  <c r="J17" i="16"/>
  <c r="I17" i="16"/>
  <c r="H13" i="16"/>
  <c r="I13" i="16"/>
  <c r="J13" i="16"/>
  <c r="G13" i="16"/>
  <c r="I407" i="4"/>
  <c r="J407" i="4"/>
  <c r="I383" i="4"/>
  <c r="J383" i="4"/>
  <c r="I378" i="4"/>
  <c r="J378" i="4"/>
  <c r="I368" i="4"/>
  <c r="J368" i="4"/>
  <c r="I364" i="4"/>
  <c r="J364" i="4"/>
  <c r="I360" i="4"/>
  <c r="J360" i="4"/>
  <c r="I355" i="4"/>
  <c r="J355" i="4"/>
  <c r="I351" i="4"/>
  <c r="J351" i="4"/>
  <c r="I293" i="4"/>
  <c r="J293" i="4"/>
  <c r="I288" i="4"/>
  <c r="J288" i="4"/>
  <c r="I283" i="4"/>
  <c r="J283" i="4"/>
  <c r="I276" i="4"/>
  <c r="J276" i="4"/>
  <c r="I271" i="4"/>
  <c r="J271" i="4"/>
  <c r="I265" i="4"/>
  <c r="J265" i="4"/>
  <c r="I260" i="4"/>
  <c r="J260" i="4"/>
  <c r="I255" i="4"/>
  <c r="J255" i="4"/>
  <c r="I248" i="4"/>
  <c r="J248" i="4"/>
  <c r="I244" i="4"/>
  <c r="J244" i="4"/>
  <c r="I238" i="4"/>
  <c r="J238" i="4"/>
  <c r="I234" i="4"/>
  <c r="J234" i="4"/>
  <c r="I229" i="4"/>
  <c r="J229" i="4"/>
  <c r="G223" i="4"/>
  <c r="H223" i="4"/>
  <c r="I223" i="4"/>
  <c r="J223" i="4"/>
  <c r="I219" i="4"/>
  <c r="J219" i="4"/>
  <c r="I215" i="4"/>
  <c r="J215" i="4"/>
  <c r="I210" i="4"/>
  <c r="J210" i="4"/>
  <c r="I206" i="4"/>
  <c r="J206" i="4"/>
  <c r="I202" i="4"/>
  <c r="J202" i="4"/>
  <c r="I187" i="4"/>
  <c r="J187" i="4"/>
  <c r="I182" i="4"/>
  <c r="J182" i="4"/>
  <c r="I178" i="4"/>
  <c r="J178" i="4"/>
  <c r="I172" i="4"/>
  <c r="J172" i="4"/>
  <c r="I165" i="4"/>
  <c r="J165" i="4"/>
  <c r="I161" i="4"/>
  <c r="J161" i="4"/>
  <c r="I156" i="4"/>
  <c r="J156" i="4"/>
  <c r="I147" i="4"/>
  <c r="J147" i="4"/>
  <c r="I142" i="4"/>
  <c r="J142" i="4"/>
  <c r="J134" i="4"/>
  <c r="I127" i="4"/>
  <c r="J127" i="4"/>
  <c r="I120" i="4"/>
  <c r="J120" i="4"/>
  <c r="I116" i="4"/>
  <c r="J116" i="4"/>
  <c r="I108" i="4"/>
  <c r="J108" i="4"/>
  <c r="I104" i="4"/>
  <c r="J104" i="4"/>
  <c r="I100" i="4"/>
  <c r="J100" i="4"/>
  <c r="I95" i="4"/>
  <c r="J95" i="4"/>
  <c r="I88" i="4"/>
  <c r="J88" i="4"/>
  <c r="I81" i="4"/>
  <c r="J81" i="4"/>
  <c r="I76" i="4"/>
  <c r="J76" i="4"/>
  <c r="I72" i="4"/>
  <c r="J72" i="4"/>
  <c r="I63" i="4"/>
  <c r="J63" i="4"/>
  <c r="I57" i="4"/>
  <c r="J57" i="4"/>
  <c r="I50" i="4"/>
  <c r="J50" i="4"/>
  <c r="I45" i="4"/>
  <c r="J45" i="4"/>
  <c r="I38" i="4"/>
  <c r="J38" i="4"/>
  <c r="I32" i="4"/>
  <c r="J32" i="4"/>
  <c r="H26" i="4"/>
  <c r="J26" i="4"/>
  <c r="I17" i="4"/>
  <c r="J17" i="4"/>
  <c r="F407" i="4"/>
  <c r="F383" i="4"/>
  <c r="F378" i="4"/>
  <c r="F368" i="4"/>
  <c r="F364" i="4"/>
  <c r="F360" i="4"/>
  <c r="F355" i="4"/>
  <c r="F351" i="4"/>
  <c r="F293" i="4"/>
  <c r="F288" i="4"/>
  <c r="F283" i="4"/>
  <c r="F276" i="4"/>
  <c r="F260" i="4"/>
  <c r="F255" i="4"/>
  <c r="F248" i="4"/>
  <c r="F244" i="4"/>
  <c r="F238" i="4"/>
  <c r="F234" i="4"/>
  <c r="F229" i="4"/>
  <c r="F223" i="4"/>
  <c r="F219" i="4"/>
  <c r="F215" i="4"/>
  <c r="F210" i="4"/>
  <c r="F206" i="4"/>
  <c r="F202" i="4"/>
  <c r="F187" i="4"/>
  <c r="F182" i="4"/>
  <c r="F178" i="4"/>
  <c r="F172" i="4"/>
  <c r="F165" i="4"/>
  <c r="F161" i="4"/>
  <c r="F156" i="4"/>
  <c r="F147" i="4"/>
  <c r="F142" i="4"/>
  <c r="F134" i="4"/>
  <c r="F127" i="4"/>
  <c r="F120" i="4"/>
  <c r="F116" i="4"/>
  <c r="F108" i="4"/>
  <c r="F104" i="4"/>
  <c r="F100" i="4"/>
  <c r="F95" i="4"/>
  <c r="F88" i="4"/>
  <c r="F81" i="4"/>
  <c r="F76" i="4"/>
  <c r="F72" i="4"/>
  <c r="F63" i="4"/>
  <c r="F57" i="4"/>
  <c r="F50" i="4"/>
  <c r="F45" i="4"/>
  <c r="F38" i="4"/>
  <c r="F32" i="4"/>
  <c r="F26" i="4"/>
  <c r="F17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317" i="4"/>
  <c r="H317" i="4"/>
  <c r="G318" i="4"/>
  <c r="H318" i="4"/>
  <c r="G319" i="4"/>
  <c r="H319" i="4"/>
  <c r="G320" i="4"/>
  <c r="H320" i="4"/>
  <c r="G299" i="4"/>
  <c r="G297" i="4"/>
  <c r="G295" i="4"/>
  <c r="H295" i="4"/>
  <c r="G296" i="4"/>
  <c r="H296" i="4"/>
  <c r="H297" i="4"/>
  <c r="G298" i="4"/>
  <c r="H298" i="4"/>
  <c r="H299" i="4"/>
  <c r="H119" i="4"/>
  <c r="H120" i="4" s="1"/>
  <c r="H115" i="4"/>
  <c r="G113" i="4"/>
  <c r="H322" i="4" l="1"/>
  <c r="G322" i="4"/>
  <c r="K320" i="4"/>
  <c r="K301" i="4"/>
  <c r="K376" i="4"/>
  <c r="L376" i="4" s="1"/>
  <c r="K108" i="16"/>
  <c r="H407" i="4"/>
  <c r="M201" i="13"/>
  <c r="N201" i="13" s="1"/>
  <c r="M29" i="13"/>
  <c r="N29" i="13" s="1"/>
  <c r="K377" i="4"/>
  <c r="L377" i="4" s="1"/>
  <c r="M170" i="13"/>
  <c r="N170" i="13" s="1"/>
  <c r="I125" i="13"/>
  <c r="M125" i="13"/>
  <c r="N124" i="13"/>
  <c r="N125" i="13" s="1"/>
  <c r="M113" i="13"/>
  <c r="M109" i="13"/>
  <c r="M110" i="13" s="1"/>
  <c r="M70" i="13"/>
  <c r="N70" i="13" s="1"/>
  <c r="M56" i="13"/>
  <c r="M57" i="13" s="1"/>
  <c r="N9" i="13"/>
  <c r="L82" i="16"/>
  <c r="L83" i="16" s="1"/>
  <c r="K20" i="16"/>
  <c r="K21" i="16" s="1"/>
  <c r="L32" i="16"/>
  <c r="L33" i="16" s="1"/>
  <c r="H21" i="16"/>
  <c r="L16" i="16"/>
  <c r="L17" i="16" s="1"/>
  <c r="H17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K12" i="4" l="1"/>
  <c r="K11" i="4"/>
  <c r="G17" i="4"/>
  <c r="N113" i="13"/>
  <c r="N109" i="13"/>
  <c r="N110" i="13" s="1"/>
  <c r="N56" i="13"/>
  <c r="N57" i="13" s="1"/>
  <c r="L20" i="16"/>
  <c r="L21" i="16" s="1"/>
  <c r="M209" i="13" l="1"/>
  <c r="N209" i="13" s="1"/>
  <c r="K153" i="13"/>
  <c r="L153" i="13"/>
  <c r="J151" i="13"/>
  <c r="I151" i="13"/>
  <c r="I92" i="13"/>
  <c r="M151" i="13" l="1"/>
  <c r="N151" i="13" s="1"/>
  <c r="M92" i="13"/>
  <c r="H104" i="16"/>
  <c r="I104" i="16"/>
  <c r="J104" i="16"/>
  <c r="K102" i="16"/>
  <c r="L102" i="16" s="1"/>
  <c r="N92" i="13" l="1"/>
  <c r="K72" i="16"/>
  <c r="K68" i="16"/>
  <c r="K103" i="16"/>
  <c r="K104" i="16" s="1"/>
  <c r="K13" i="16"/>
  <c r="K8" i="16"/>
  <c r="J204" i="13"/>
  <c r="I189" i="13"/>
  <c r="J189" i="13"/>
  <c r="J93" i="13"/>
  <c r="J94" i="13" s="1"/>
  <c r="H209" i="4"/>
  <c r="H210" i="4" s="1"/>
  <c r="J79" i="16"/>
  <c r="I79" i="16"/>
  <c r="H79" i="16"/>
  <c r="G79" i="16"/>
  <c r="K78" i="16"/>
  <c r="K79" i="16" s="1"/>
  <c r="J95" i="16"/>
  <c r="I95" i="16"/>
  <c r="H95" i="16"/>
  <c r="G95" i="16"/>
  <c r="K94" i="16"/>
  <c r="K95" i="16" s="1"/>
  <c r="J57" i="16"/>
  <c r="I57" i="16"/>
  <c r="H57" i="16"/>
  <c r="G57" i="16"/>
  <c r="K57" i="16"/>
  <c r="L72" i="16" l="1"/>
  <c r="K74" i="16"/>
  <c r="L78" i="16"/>
  <c r="L79" i="16" s="1"/>
  <c r="L73" i="16"/>
  <c r="L94" i="16"/>
  <c r="L95" i="16" s="1"/>
  <c r="L56" i="16"/>
  <c r="L57" i="16" s="1"/>
  <c r="L74" i="16" l="1"/>
  <c r="F265" i="4"/>
  <c r="G382" i="4"/>
  <c r="H382" i="4"/>
  <c r="K297" i="4"/>
  <c r="L297" i="4" s="1"/>
  <c r="G349" i="4"/>
  <c r="H349" i="4"/>
  <c r="K144" i="13"/>
  <c r="L144" i="13"/>
  <c r="K65" i="13"/>
  <c r="L65" i="13"/>
  <c r="K16" i="13"/>
  <c r="L16" i="13"/>
  <c r="L49" i="13"/>
  <c r="K49" i="13"/>
  <c r="J48" i="13"/>
  <c r="J49" i="13" s="1"/>
  <c r="I48" i="13"/>
  <c r="I49" i="13" s="1"/>
  <c r="I64" i="13"/>
  <c r="J64" i="13"/>
  <c r="K190" i="13"/>
  <c r="L190" i="13"/>
  <c r="J114" i="13"/>
  <c r="J115" i="13" s="1"/>
  <c r="I114" i="13"/>
  <c r="I115" i="13" s="1"/>
  <c r="H354" i="4"/>
  <c r="H355" i="4" s="1"/>
  <c r="G354" i="4"/>
  <c r="G355" i="4" s="1"/>
  <c r="H201" i="4"/>
  <c r="G201" i="4"/>
  <c r="K134" i="13"/>
  <c r="L134" i="13"/>
  <c r="L148" i="13"/>
  <c r="K148" i="13"/>
  <c r="J148" i="13"/>
  <c r="I147" i="13"/>
  <c r="I148" i="13" s="1"/>
  <c r="G10" i="14"/>
  <c r="H10" i="14"/>
  <c r="H9" i="14"/>
  <c r="G9" i="14"/>
  <c r="K349" i="4" l="1"/>
  <c r="L349" i="4" s="1"/>
  <c r="K10" i="14"/>
  <c r="K318" i="4"/>
  <c r="L318" i="4" s="1"/>
  <c r="K382" i="4"/>
  <c r="L382" i="4" s="1"/>
  <c r="L320" i="4"/>
  <c r="K319" i="4"/>
  <c r="L319" i="4" s="1"/>
  <c r="K354" i="4"/>
  <c r="K355" i="4" s="1"/>
  <c r="M48" i="13"/>
  <c r="M64" i="13"/>
  <c r="N64" i="13" s="1"/>
  <c r="M114" i="13"/>
  <c r="M115" i="13" s="1"/>
  <c r="K201" i="4"/>
  <c r="L201" i="4" s="1"/>
  <c r="K9" i="14"/>
  <c r="L9" i="14" s="1"/>
  <c r="M147" i="13"/>
  <c r="N147" i="13" s="1"/>
  <c r="L10" i="14" l="1"/>
  <c r="L354" i="4"/>
  <c r="L355" i="4" s="1"/>
  <c r="M49" i="13"/>
  <c r="N48" i="13"/>
  <c r="N49" i="13" s="1"/>
  <c r="N114" i="13"/>
  <c r="N115" i="13" s="1"/>
  <c r="M148" i="13"/>
  <c r="N148" i="13"/>
  <c r="B16" i="16" l="1"/>
  <c r="J45" i="16"/>
  <c r="I45" i="16"/>
  <c r="H45" i="16"/>
  <c r="G45" i="16"/>
  <c r="K44" i="16"/>
  <c r="L44" i="16" s="1"/>
  <c r="L45" i="16" s="1"/>
  <c r="K45" i="13"/>
  <c r="L45" i="13"/>
  <c r="I44" i="13"/>
  <c r="J44" i="13"/>
  <c r="J52" i="13"/>
  <c r="J53" i="13" s="1"/>
  <c r="L53" i="13"/>
  <c r="K53" i="13"/>
  <c r="I52" i="13"/>
  <c r="G160" i="4"/>
  <c r="G161" i="4" s="1"/>
  <c r="H160" i="4"/>
  <c r="H161" i="4" s="1"/>
  <c r="G155" i="4"/>
  <c r="B20" i="16" l="1"/>
  <c r="B32" i="16" s="1"/>
  <c r="B36" i="16" s="1"/>
  <c r="M44" i="13"/>
  <c r="N44" i="13" s="1"/>
  <c r="K160" i="4"/>
  <c r="L160" i="4" s="1"/>
  <c r="K45" i="16"/>
  <c r="M52" i="13"/>
  <c r="N52" i="13" s="1"/>
  <c r="N53" i="13" s="1"/>
  <c r="I53" i="13"/>
  <c r="M53" i="13" l="1"/>
  <c r="I183" i="13" l="1"/>
  <c r="I169" i="13"/>
  <c r="J169" i="13"/>
  <c r="K84" i="13"/>
  <c r="L84" i="13"/>
  <c r="K79" i="13"/>
  <c r="L79" i="13"/>
  <c r="K175" i="13"/>
  <c r="L175" i="13"/>
  <c r="K186" i="13"/>
  <c r="L186" i="13"/>
  <c r="K222" i="4"/>
  <c r="K223" i="4" s="1"/>
  <c r="G69" i="4"/>
  <c r="H69" i="4"/>
  <c r="K14" i="4"/>
  <c r="K15" i="4"/>
  <c r="A20" i="4"/>
  <c r="H15" i="14"/>
  <c r="G15" i="14"/>
  <c r="H14" i="14"/>
  <c r="G14" i="14"/>
  <c r="H12" i="14"/>
  <c r="G12" i="14"/>
  <c r="J183" i="13"/>
  <c r="J78" i="13"/>
  <c r="J79" i="13" s="1"/>
  <c r="I78" i="13"/>
  <c r="I79" i="13" s="1"/>
  <c r="I83" i="13"/>
  <c r="J83" i="13"/>
  <c r="I82" i="13"/>
  <c r="I74" i="13"/>
  <c r="H287" i="4"/>
  <c r="G287" i="4"/>
  <c r="G264" i="4"/>
  <c r="G329" i="4"/>
  <c r="H329" i="4"/>
  <c r="A21" i="4" l="1"/>
  <c r="A25" i="4" s="1"/>
  <c r="L222" i="4"/>
  <c r="L223" i="4" s="1"/>
  <c r="M183" i="13"/>
  <c r="N183" i="13" s="1"/>
  <c r="K295" i="4"/>
  <c r="K69" i="4"/>
  <c r="K16" i="4"/>
  <c r="L16" i="4" s="1"/>
  <c r="K287" i="4"/>
  <c r="L287" i="4" s="1"/>
  <c r="I84" i="13"/>
  <c r="M169" i="13"/>
  <c r="M78" i="13"/>
  <c r="K12" i="14"/>
  <c r="L12" i="14" s="1"/>
  <c r="K15" i="14"/>
  <c r="L15" i="14" s="1"/>
  <c r="L14" i="14"/>
  <c r="M83" i="13"/>
  <c r="N83" i="13" s="1"/>
  <c r="K329" i="4"/>
  <c r="L329" i="4" s="1"/>
  <c r="A29" i="4" l="1"/>
  <c r="A30" i="4" s="1"/>
  <c r="A31" i="4" s="1"/>
  <c r="A35" i="4" s="1"/>
  <c r="A36" i="4" s="1"/>
  <c r="A37" i="4" s="1"/>
  <c r="L295" i="4"/>
  <c r="N169" i="13"/>
  <c r="N78" i="13"/>
  <c r="N79" i="13" s="1"/>
  <c r="M79" i="13"/>
  <c r="L11" i="4"/>
  <c r="N202" i="13" l="1"/>
  <c r="M202" i="13"/>
  <c r="L202" i="13"/>
  <c r="K202" i="13"/>
  <c r="J202" i="13"/>
  <c r="I202" i="13"/>
  <c r="J185" i="13"/>
  <c r="I185" i="13"/>
  <c r="I178" i="13"/>
  <c r="J178" i="13"/>
  <c r="I174" i="13"/>
  <c r="I173" i="13"/>
  <c r="J173" i="13"/>
  <c r="J174" i="13"/>
  <c r="I172" i="13"/>
  <c r="J172" i="13"/>
  <c r="J165" i="13"/>
  <c r="I165" i="13"/>
  <c r="J164" i="13"/>
  <c r="I164" i="13"/>
  <c r="I161" i="13"/>
  <c r="K166" i="13"/>
  <c r="K158" i="13"/>
  <c r="L158" i="13"/>
  <c r="J156" i="13"/>
  <c r="I156" i="13"/>
  <c r="I42" i="13"/>
  <c r="J42" i="13"/>
  <c r="J34" i="13"/>
  <c r="I34" i="13"/>
  <c r="J25" i="13"/>
  <c r="I28" i="13"/>
  <c r="I30" i="13" s="1"/>
  <c r="J28" i="13"/>
  <c r="J30" i="13" s="1"/>
  <c r="L25" i="13"/>
  <c r="K25" i="13"/>
  <c r="L8" i="16"/>
  <c r="H334" i="4"/>
  <c r="H335" i="4"/>
  <c r="H336" i="4"/>
  <c r="H337" i="4"/>
  <c r="H338" i="4"/>
  <c r="H339" i="4"/>
  <c r="H340" i="4"/>
  <c r="H341" i="4"/>
  <c r="H346" i="4"/>
  <c r="H342" i="4"/>
  <c r="H345" i="4"/>
  <c r="H348" i="4"/>
  <c r="H343" i="4"/>
  <c r="H344" i="4"/>
  <c r="H347" i="4"/>
  <c r="H350" i="4"/>
  <c r="G334" i="4"/>
  <c r="K334" i="4" s="1"/>
  <c r="L334" i="4" s="1"/>
  <c r="G335" i="4"/>
  <c r="G336" i="4"/>
  <c r="K336" i="4" s="1"/>
  <c r="L336" i="4" s="1"/>
  <c r="G337" i="4"/>
  <c r="G338" i="4"/>
  <c r="K338" i="4" s="1"/>
  <c r="L338" i="4" s="1"/>
  <c r="G339" i="4"/>
  <c r="K339" i="4" s="1"/>
  <c r="L339" i="4" s="1"/>
  <c r="G340" i="4"/>
  <c r="K340" i="4" s="1"/>
  <c r="L340" i="4" s="1"/>
  <c r="G341" i="4"/>
  <c r="K341" i="4" s="1"/>
  <c r="L341" i="4" s="1"/>
  <c r="G346" i="4"/>
  <c r="K346" i="4" s="1"/>
  <c r="L346" i="4" s="1"/>
  <c r="G342" i="4"/>
  <c r="G345" i="4"/>
  <c r="K345" i="4" s="1"/>
  <c r="L345" i="4" s="1"/>
  <c r="G348" i="4"/>
  <c r="G343" i="4"/>
  <c r="K343" i="4" s="1"/>
  <c r="L343" i="4" s="1"/>
  <c r="G344" i="4"/>
  <c r="K344" i="4" s="1"/>
  <c r="L344" i="4" s="1"/>
  <c r="G347" i="4"/>
  <c r="K347" i="4" s="1"/>
  <c r="L347" i="4" s="1"/>
  <c r="G350" i="4"/>
  <c r="K350" i="4" s="1"/>
  <c r="L350" i="4" s="1"/>
  <c r="G333" i="4"/>
  <c r="H333" i="4"/>
  <c r="H327" i="4"/>
  <c r="G327" i="4"/>
  <c r="G328" i="4"/>
  <c r="H328" i="4"/>
  <c r="K233" i="4"/>
  <c r="H164" i="4"/>
  <c r="H165" i="4" s="1"/>
  <c r="G74" i="4"/>
  <c r="H74" i="4"/>
  <c r="H66" i="4"/>
  <c r="G66" i="4"/>
  <c r="K48" i="4"/>
  <c r="G21" i="4"/>
  <c r="H21" i="4"/>
  <c r="H22" i="4" s="1"/>
  <c r="B40" i="16"/>
  <c r="B44" i="16" s="1"/>
  <c r="B48" i="16" s="1"/>
  <c r="K999961" i="16"/>
  <c r="C16636" i="16"/>
  <c r="C16638" i="16" s="1"/>
  <c r="J99" i="16"/>
  <c r="G99" i="16"/>
  <c r="K98" i="16"/>
  <c r="J91" i="16"/>
  <c r="G91" i="16"/>
  <c r="K90" i="16"/>
  <c r="L90" i="16" s="1"/>
  <c r="I91" i="16"/>
  <c r="J87" i="16"/>
  <c r="G87" i="16"/>
  <c r="L86" i="16"/>
  <c r="I87" i="16"/>
  <c r="J69" i="16"/>
  <c r="I69" i="16"/>
  <c r="H69" i="16"/>
  <c r="G69" i="16"/>
  <c r="K69" i="16"/>
  <c r="J65" i="16"/>
  <c r="G65" i="16"/>
  <c r="K64" i="16"/>
  <c r="L64" i="16" s="1"/>
  <c r="J61" i="16"/>
  <c r="G61" i="16"/>
  <c r="J53" i="16"/>
  <c r="G53" i="16"/>
  <c r="I53" i="16"/>
  <c r="H53" i="16"/>
  <c r="K52" i="16"/>
  <c r="L52" i="16" s="1"/>
  <c r="J49" i="16"/>
  <c r="G49" i="16"/>
  <c r="K48" i="16"/>
  <c r="L48" i="16" s="1"/>
  <c r="J41" i="16"/>
  <c r="G41" i="16"/>
  <c r="I41" i="16"/>
  <c r="K40" i="16"/>
  <c r="J37" i="16"/>
  <c r="J110" i="16" s="1"/>
  <c r="G37" i="16"/>
  <c r="K36" i="16"/>
  <c r="L36" i="16" s="1"/>
  <c r="J29" i="16"/>
  <c r="G29" i="16"/>
  <c r="I29" i="16"/>
  <c r="H29" i="16"/>
  <c r="K28" i="16"/>
  <c r="L28" i="16" s="1"/>
  <c r="J9" i="16"/>
  <c r="G9" i="16"/>
  <c r="I9" i="16"/>
  <c r="M178" i="13" l="1"/>
  <c r="M180" i="13" s="1"/>
  <c r="K335" i="4"/>
  <c r="L335" i="4" s="1"/>
  <c r="K337" i="4"/>
  <c r="L337" i="4" s="1"/>
  <c r="K348" i="4"/>
  <c r="L348" i="4" s="1"/>
  <c r="K342" i="4"/>
  <c r="L342" i="4" s="1"/>
  <c r="K333" i="4"/>
  <c r="H351" i="4"/>
  <c r="G351" i="4"/>
  <c r="I175" i="13"/>
  <c r="M185" i="13"/>
  <c r="N185" i="13" s="1"/>
  <c r="J175" i="13"/>
  <c r="K328" i="4"/>
  <c r="L328" i="4" s="1"/>
  <c r="K327" i="4"/>
  <c r="L327" i="4" s="1"/>
  <c r="M174" i="13"/>
  <c r="M156" i="13"/>
  <c r="N156" i="13" s="1"/>
  <c r="M42" i="13"/>
  <c r="N42" i="13" s="1"/>
  <c r="M28" i="13"/>
  <c r="M34" i="13"/>
  <c r="N34" i="13" s="1"/>
  <c r="M24" i="13"/>
  <c r="N24" i="13" s="1"/>
  <c r="N25" i="13" s="1"/>
  <c r="I25" i="13"/>
  <c r="L91" i="16"/>
  <c r="I49" i="16"/>
  <c r="I99" i="16"/>
  <c r="L68" i="16"/>
  <c r="L69" i="16" s="1"/>
  <c r="H91" i="16"/>
  <c r="H49" i="16"/>
  <c r="I61" i="16"/>
  <c r="K9" i="16"/>
  <c r="I37" i="16"/>
  <c r="H41" i="16"/>
  <c r="H9" i="16"/>
  <c r="L12" i="16"/>
  <c r="H61" i="16"/>
  <c r="I65" i="16"/>
  <c r="H87" i="16"/>
  <c r="L40" i="16"/>
  <c r="H37" i="16"/>
  <c r="H65" i="16"/>
  <c r="H99" i="16"/>
  <c r="L103" i="16"/>
  <c r="L104" i="16" s="1"/>
  <c r="L98" i="16"/>
  <c r="N174" i="13" l="1"/>
  <c r="K351" i="4"/>
  <c r="N28" i="13"/>
  <c r="N30" i="13" s="1"/>
  <c r="M30" i="13"/>
  <c r="L13" i="16"/>
  <c r="L333" i="4"/>
  <c r="L351" i="4" s="1"/>
  <c r="M25" i="13"/>
  <c r="L41" i="16"/>
  <c r="K91" i="16"/>
  <c r="L65" i="16"/>
  <c r="K53" i="16"/>
  <c r="K29" i="16"/>
  <c r="K41" i="16"/>
  <c r="L87" i="16"/>
  <c r="K65" i="16"/>
  <c r="L29" i="16"/>
  <c r="K49" i="16"/>
  <c r="L49" i="16"/>
  <c r="L99" i="16"/>
  <c r="L53" i="16"/>
  <c r="K99" i="16"/>
  <c r="L9" i="16"/>
  <c r="K61" i="16"/>
  <c r="L37" i="16"/>
  <c r="K37" i="16"/>
  <c r="K110" i="16" s="1"/>
  <c r="L61" i="16"/>
  <c r="L110" i="16" l="1"/>
  <c r="K66" i="4"/>
  <c r="L12" i="4"/>
  <c r="G86" i="4"/>
  <c r="H86" i="4"/>
  <c r="G375" i="4"/>
  <c r="H375" i="4"/>
  <c r="H378" i="4" s="1"/>
  <c r="G263" i="4"/>
  <c r="G265" i="4" s="1"/>
  <c r="H263" i="4"/>
  <c r="K198" i="13"/>
  <c r="L198" i="13"/>
  <c r="J104" i="13"/>
  <c r="I104" i="13"/>
  <c r="M104" i="13" s="1"/>
  <c r="K133" i="4"/>
  <c r="K375" i="4" l="1"/>
  <c r="G378" i="4"/>
  <c r="K86" i="4"/>
  <c r="L86" i="4" s="1"/>
  <c r="K263" i="4"/>
  <c r="K105" i="13"/>
  <c r="L105" i="13"/>
  <c r="I11" i="13"/>
  <c r="J11" i="13"/>
  <c r="J69" i="13"/>
  <c r="I69" i="13"/>
  <c r="J213" i="13"/>
  <c r="J214" i="13" s="1"/>
  <c r="L214" i="13"/>
  <c r="K214" i="13"/>
  <c r="L210" i="13"/>
  <c r="K210" i="13"/>
  <c r="J210" i="13"/>
  <c r="I210" i="13"/>
  <c r="I180" i="13"/>
  <c r="J180" i="13"/>
  <c r="K180" i="13"/>
  <c r="L180" i="13"/>
  <c r="I152" i="13"/>
  <c r="I153" i="13" s="1"/>
  <c r="J152" i="13"/>
  <c r="J153" i="13" s="1"/>
  <c r="H8" i="14"/>
  <c r="G8" i="14"/>
  <c r="H264" i="4"/>
  <c r="H265" i="4" s="1"/>
  <c r="H282" i="4"/>
  <c r="G282" i="4"/>
  <c r="H281" i="4"/>
  <c r="G281" i="4"/>
  <c r="H280" i="4"/>
  <c r="G280" i="4"/>
  <c r="H279" i="4"/>
  <c r="G279" i="4"/>
  <c r="G259" i="4"/>
  <c r="H259" i="4"/>
  <c r="K231" i="13"/>
  <c r="L231" i="13"/>
  <c r="K227" i="13"/>
  <c r="L227" i="13"/>
  <c r="K223" i="13"/>
  <c r="L223" i="13"/>
  <c r="I219" i="13"/>
  <c r="J219" i="13"/>
  <c r="K219" i="13"/>
  <c r="L219" i="13"/>
  <c r="K206" i="13"/>
  <c r="L206" i="13"/>
  <c r="I166" i="13"/>
  <c r="J166" i="13"/>
  <c r="L166" i="13"/>
  <c r="K162" i="13"/>
  <c r="L162" i="13"/>
  <c r="K98" i="13"/>
  <c r="L98" i="13"/>
  <c r="K88" i="13"/>
  <c r="L88" i="13"/>
  <c r="K75" i="13"/>
  <c r="L75" i="13"/>
  <c r="K38" i="13"/>
  <c r="L38" i="13"/>
  <c r="K21" i="13"/>
  <c r="L21" i="13"/>
  <c r="J197" i="13"/>
  <c r="M197" i="13" s="1"/>
  <c r="J162" i="13"/>
  <c r="J141" i="13"/>
  <c r="I141" i="13"/>
  <c r="J190" i="13"/>
  <c r="G283" i="4" l="1"/>
  <c r="H283" i="4"/>
  <c r="L263" i="4"/>
  <c r="K8" i="14"/>
  <c r="L375" i="4"/>
  <c r="M69" i="13"/>
  <c r="N69" i="13" s="1"/>
  <c r="M213" i="13"/>
  <c r="N213" i="13" s="1"/>
  <c r="N214" i="13" s="1"/>
  <c r="I214" i="13"/>
  <c r="M152" i="13"/>
  <c r="N104" i="13"/>
  <c r="K264" i="4"/>
  <c r="L264" i="4" s="1"/>
  <c r="K313" i="4"/>
  <c r="L313" i="4" s="1"/>
  <c r="K280" i="4"/>
  <c r="K282" i="4"/>
  <c r="L282" i="4" s="1"/>
  <c r="K281" i="4"/>
  <c r="L281" i="4" s="1"/>
  <c r="K279" i="4"/>
  <c r="K259" i="4"/>
  <c r="L259" i="4" s="1"/>
  <c r="M218" i="13"/>
  <c r="N218" i="13" s="1"/>
  <c r="J15" i="13"/>
  <c r="I15" i="13"/>
  <c r="I204" i="13"/>
  <c r="J230" i="13"/>
  <c r="J231" i="13" s="1"/>
  <c r="I230" i="13"/>
  <c r="I231" i="13" s="1"/>
  <c r="M173" i="13"/>
  <c r="N173" i="13" s="1"/>
  <c r="J184" i="13"/>
  <c r="J186" i="13" s="1"/>
  <c r="I184" i="13"/>
  <c r="I186" i="13" s="1"/>
  <c r="L265" i="4" l="1"/>
  <c r="K265" i="4"/>
  <c r="L280" i="4"/>
  <c r="K283" i="4"/>
  <c r="L8" i="14"/>
  <c r="M205" i="13"/>
  <c r="N205" i="13" s="1"/>
  <c r="N152" i="13"/>
  <c r="N153" i="13" s="1"/>
  <c r="M153" i="13"/>
  <c r="J198" i="13"/>
  <c r="I198" i="13"/>
  <c r="M214" i="13"/>
  <c r="M210" i="13"/>
  <c r="N210" i="13"/>
  <c r="I206" i="13"/>
  <c r="L279" i="4"/>
  <c r="J206" i="13"/>
  <c r="M15" i="13"/>
  <c r="N15" i="13" s="1"/>
  <c r="M10" i="13"/>
  <c r="M11" i="13" s="1"/>
  <c r="M204" i="13"/>
  <c r="M230" i="13"/>
  <c r="M231" i="13" s="1"/>
  <c r="M184" i="13"/>
  <c r="M186" i="13" s="1"/>
  <c r="L283" i="4" l="1"/>
  <c r="N10" i="13"/>
  <c r="N11" i="13" s="1"/>
  <c r="M198" i="13"/>
  <c r="M206" i="13"/>
  <c r="N184" i="13"/>
  <c r="N186" i="13" s="1"/>
  <c r="N197" i="13"/>
  <c r="N204" i="13"/>
  <c r="N206" i="13" s="1"/>
  <c r="N230" i="13"/>
  <c r="N231" i="13" s="1"/>
  <c r="N198" i="13" l="1"/>
  <c r="J157" i="13"/>
  <c r="J158" i="13" s="1"/>
  <c r="I157" i="13"/>
  <c r="I158" i="13" s="1"/>
  <c r="J137" i="13"/>
  <c r="I137" i="13"/>
  <c r="J97" i="13"/>
  <c r="J98" i="13" s="1"/>
  <c r="I97" i="13"/>
  <c r="I98" i="13" s="1"/>
  <c r="I87" i="13"/>
  <c r="J87" i="13"/>
  <c r="J82" i="13"/>
  <c r="J84" i="13" s="1"/>
  <c r="J41" i="13"/>
  <c r="I41" i="13"/>
  <c r="I20" i="13"/>
  <c r="J20" i="13"/>
  <c r="I19" i="13"/>
  <c r="J19" i="13"/>
  <c r="J45" i="13" l="1"/>
  <c r="I45" i="13"/>
  <c r="M157" i="13"/>
  <c r="M158" i="13" s="1"/>
  <c r="M137" i="13"/>
  <c r="M141" i="13"/>
  <c r="M97" i="13"/>
  <c r="M87" i="13"/>
  <c r="N87" i="13" s="1"/>
  <c r="M82" i="13"/>
  <c r="M84" i="13" s="1"/>
  <c r="M41" i="13"/>
  <c r="M20" i="13"/>
  <c r="N20" i="13" s="1"/>
  <c r="M19" i="13"/>
  <c r="M45" i="13" l="1"/>
  <c r="N157" i="13"/>
  <c r="N158" i="13" s="1"/>
  <c r="N97" i="13"/>
  <c r="N98" i="13" s="1"/>
  <c r="M98" i="13"/>
  <c r="N137" i="13"/>
  <c r="N41" i="13"/>
  <c r="N19" i="13"/>
  <c r="N141" i="13"/>
  <c r="N82" i="13"/>
  <c r="N84" i="13" s="1"/>
  <c r="N45" i="13" l="1"/>
  <c r="H13" i="14"/>
  <c r="G403" i="4"/>
  <c r="G406" i="4"/>
  <c r="G405" i="4"/>
  <c r="G404" i="4"/>
  <c r="G399" i="4"/>
  <c r="G398" i="4"/>
  <c r="G393" i="4"/>
  <c r="G402" i="4"/>
  <c r="G397" i="4"/>
  <c r="G396" i="4"/>
  <c r="G395" i="4"/>
  <c r="G391" i="4"/>
  <c r="G401" i="4"/>
  <c r="G392" i="4"/>
  <c r="G400" i="4"/>
  <c r="G394" i="4"/>
  <c r="G390" i="4"/>
  <c r="G389" i="4"/>
  <c r="G388" i="4"/>
  <c r="G214" i="4"/>
  <c r="G387" i="4"/>
  <c r="G386" i="4"/>
  <c r="G371" i="4"/>
  <c r="K296" i="4"/>
  <c r="G407" i="4" l="1"/>
  <c r="K392" i="4"/>
  <c r="L296" i="4"/>
  <c r="K315" i="4"/>
  <c r="L315" i="4" s="1"/>
  <c r="K317" i="4"/>
  <c r="L317" i="4" s="1"/>
  <c r="K312" i="4"/>
  <c r="L312" i="4" s="1"/>
  <c r="K316" i="4"/>
  <c r="L316" i="4" s="1"/>
  <c r="L392" i="4" l="1"/>
  <c r="G232" i="4"/>
  <c r="K102" i="4"/>
  <c r="L14" i="4"/>
  <c r="H381" i="4"/>
  <c r="H383" i="4" s="1"/>
  <c r="G381" i="4"/>
  <c r="G383" i="4" s="1"/>
  <c r="H367" i="4"/>
  <c r="H368" i="4" s="1"/>
  <c r="G367" i="4"/>
  <c r="G368" i="4" s="1"/>
  <c r="H363" i="4"/>
  <c r="H364" i="4" s="1"/>
  <c r="G363" i="4"/>
  <c r="G364" i="4" s="1"/>
  <c r="H326" i="4"/>
  <c r="G326" i="4"/>
  <c r="H325" i="4"/>
  <c r="H331" i="4" s="1"/>
  <c r="G325" i="4"/>
  <c r="G331" i="4" s="1"/>
  <c r="H242" i="4"/>
  <c r="G242" i="4"/>
  <c r="H237" i="4"/>
  <c r="H238" i="4" s="1"/>
  <c r="G237" i="4"/>
  <c r="G238" i="4" s="1"/>
  <c r="G234" i="4" l="1"/>
  <c r="L15" i="4"/>
  <c r="K237" i="4"/>
  <c r="K242" i="4"/>
  <c r="L233" i="4"/>
  <c r="K381" i="4"/>
  <c r="K383" i="4" s="1"/>
  <c r="K367" i="4"/>
  <c r="K368" i="4" s="1"/>
  <c r="K363" i="4"/>
  <c r="K364" i="4" s="1"/>
  <c r="K325" i="4"/>
  <c r="K326" i="4"/>
  <c r="K331" i="4" l="1"/>
  <c r="L237" i="4"/>
  <c r="L238" i="4" s="1"/>
  <c r="K238" i="4"/>
  <c r="L363" i="4"/>
  <c r="L364" i="4" s="1"/>
  <c r="L326" i="4"/>
  <c r="L367" i="4"/>
  <c r="L368" i="4" s="1"/>
  <c r="L242" i="4"/>
  <c r="L325" i="4"/>
  <c r="L331" i="4" s="1"/>
  <c r="L381" i="4"/>
  <c r="L383" i="4" s="1"/>
  <c r="H35" i="4" l="1"/>
  <c r="H103" i="4"/>
  <c r="H104" i="4" s="1"/>
  <c r="G103" i="4"/>
  <c r="G104" i="4" s="1"/>
  <c r="H138" i="4"/>
  <c r="G138" i="4"/>
  <c r="K103" i="4" l="1"/>
  <c r="K104" i="4" s="1"/>
  <c r="K138" i="4"/>
  <c r="L138" i="4" s="1"/>
  <c r="L103" i="4" l="1"/>
  <c r="K194" i="13"/>
  <c r="K233" i="13" s="1"/>
  <c r="L194" i="13"/>
  <c r="L233" i="13" s="1"/>
  <c r="J86" i="13"/>
  <c r="J88" i="13" s="1"/>
  <c r="I86" i="13"/>
  <c r="I88" i="13" s="1"/>
  <c r="I63" i="13"/>
  <c r="J63" i="13"/>
  <c r="L48" i="4"/>
  <c r="M86" i="13" l="1"/>
  <c r="M88" i="13" s="1"/>
  <c r="M63" i="13"/>
  <c r="N63" i="13" s="1"/>
  <c r="N86" i="13" l="1"/>
  <c r="N88" i="13" s="1"/>
  <c r="K403" i="4" l="1"/>
  <c r="L403" i="4" s="1"/>
  <c r="L133" i="4" l="1"/>
  <c r="G154" i="4" l="1"/>
  <c r="H154" i="4"/>
  <c r="G191" i="4"/>
  <c r="H191" i="4"/>
  <c r="G192" i="4"/>
  <c r="H192" i="4"/>
  <c r="K308" i="4" l="1"/>
  <c r="L308" i="4" s="1"/>
  <c r="K192" i="4"/>
  <c r="L192" i="4" s="1"/>
  <c r="K191" i="4"/>
  <c r="L191" i="4" s="1"/>
  <c r="K154" i="4"/>
  <c r="L154" i="4" s="1"/>
  <c r="G126" i="4"/>
  <c r="H126" i="4"/>
  <c r="G146" i="4"/>
  <c r="H146" i="4"/>
  <c r="K146" i="4" l="1"/>
  <c r="L146" i="4" s="1"/>
  <c r="K126" i="4"/>
  <c r="G132" i="4"/>
  <c r="G49" i="4"/>
  <c r="G50" i="4" s="1"/>
  <c r="L126" i="4" l="1"/>
  <c r="I162" i="13"/>
  <c r="I139" i="13"/>
  <c r="J139" i="13"/>
  <c r="J68" i="13"/>
  <c r="J71" i="13" s="1"/>
  <c r="I68" i="13"/>
  <c r="I71" i="13" s="1"/>
  <c r="M164" i="13"/>
  <c r="J21" i="13" l="1"/>
  <c r="I21" i="13"/>
  <c r="M161" i="13"/>
  <c r="N161" i="13" l="1"/>
  <c r="N162" i="13" s="1"/>
  <c r="M162" i="13"/>
  <c r="H169" i="4"/>
  <c r="H170" i="4" l="1"/>
  <c r="G131" i="4" l="1"/>
  <c r="H131" i="4"/>
  <c r="G124" i="4"/>
  <c r="H124" i="4"/>
  <c r="K124" i="4" l="1"/>
  <c r="L124" i="4" s="1"/>
  <c r="K131" i="4"/>
  <c r="L131" i="4" s="1"/>
  <c r="M217" i="13" l="1"/>
  <c r="M219" i="13" s="1"/>
  <c r="I222" i="13"/>
  <c r="I223" i="13" s="1"/>
  <c r="N178" i="13"/>
  <c r="N180" i="13" s="1"/>
  <c r="J142" i="13"/>
  <c r="I142" i="13"/>
  <c r="J143" i="13"/>
  <c r="I143" i="13"/>
  <c r="J74" i="13"/>
  <c r="J75" i="13" s="1"/>
  <c r="I75" i="13"/>
  <c r="H113" i="4"/>
  <c r="G107" i="4"/>
  <c r="G108" i="4" s="1"/>
  <c r="H107" i="4"/>
  <c r="H108" i="4" s="1"/>
  <c r="H111" i="4"/>
  <c r="G111" i="4"/>
  <c r="G114" i="4"/>
  <c r="H137" i="4"/>
  <c r="G170" i="4"/>
  <c r="K170" i="4" s="1"/>
  <c r="G137" i="4"/>
  <c r="G68" i="4"/>
  <c r="H68" i="4"/>
  <c r="G171" i="4"/>
  <c r="G164" i="4"/>
  <c r="G165" i="4" s="1"/>
  <c r="G36" i="4"/>
  <c r="H36" i="4"/>
  <c r="G35" i="4"/>
  <c r="H60" i="4"/>
  <c r="G60" i="4"/>
  <c r="H55" i="4"/>
  <c r="G55" i="4"/>
  <c r="G205" i="4"/>
  <c r="G206" i="4" s="1"/>
  <c r="H205" i="4"/>
  <c r="H206" i="4" s="1"/>
  <c r="H49" i="4"/>
  <c r="H50" i="4" s="1"/>
  <c r="H171" i="4"/>
  <c r="G30" i="4"/>
  <c r="H30" i="4"/>
  <c r="G40" i="4"/>
  <c r="H40" i="4"/>
  <c r="G44" i="4"/>
  <c r="H44" i="4"/>
  <c r="G94" i="4"/>
  <c r="H94" i="4"/>
  <c r="K30" i="4" l="1"/>
  <c r="K40" i="4"/>
  <c r="K44" i="4"/>
  <c r="L44" i="4" s="1"/>
  <c r="K10" i="4"/>
  <c r="K9" i="4"/>
  <c r="L9" i="4" s="1"/>
  <c r="K8" i="4"/>
  <c r="N217" i="13"/>
  <c r="N219" i="13" s="1"/>
  <c r="K94" i="4"/>
  <c r="K171" i="4"/>
  <c r="M172" i="13"/>
  <c r="M175" i="13" s="1"/>
  <c r="M143" i="13"/>
  <c r="N143" i="13" s="1"/>
  <c r="M142" i="13"/>
  <c r="N142" i="13" s="1"/>
  <c r="M74" i="13"/>
  <c r="M75" i="13" s="1"/>
  <c r="K113" i="4"/>
  <c r="L113" i="4" s="1"/>
  <c r="K111" i="4"/>
  <c r="L10" i="4" l="1"/>
  <c r="L8" i="4"/>
  <c r="N172" i="13"/>
  <c r="N175" i="13" s="1"/>
  <c r="L111" i="4"/>
  <c r="N74" i="13"/>
  <c r="N75" i="13" s="1"/>
  <c r="K205" i="4" l="1"/>
  <c r="K206" i="4" s="1"/>
  <c r="J62" i="13"/>
  <c r="I62" i="13"/>
  <c r="I61" i="13"/>
  <c r="I65" i="13" l="1"/>
  <c r="L205" i="4"/>
  <c r="L206" i="4" s="1"/>
  <c r="K184" i="4"/>
  <c r="M62" i="13"/>
  <c r="L184" i="4" l="1"/>
  <c r="N62" i="13"/>
  <c r="M165" i="13" l="1"/>
  <c r="M68" i="13"/>
  <c r="M71" i="13" s="1"/>
  <c r="M21" i="13" l="1"/>
  <c r="N165" i="13"/>
  <c r="M166" i="13"/>
  <c r="N68" i="13"/>
  <c r="N71" i="13" s="1"/>
  <c r="N164" i="13"/>
  <c r="N21" i="13" l="1"/>
  <c r="N166" i="13"/>
  <c r="K107" i="4"/>
  <c r="K108" i="4" s="1"/>
  <c r="L107" i="4" l="1"/>
  <c r="L108" i="4" s="1"/>
  <c r="K68" i="4"/>
  <c r="L68" i="4" s="1"/>
  <c r="L69" i="4"/>
  <c r="K36" i="4"/>
  <c r="L36" i="4" s="1"/>
  <c r="K164" i="4"/>
  <c r="K165" i="4" s="1"/>
  <c r="K35" i="4"/>
  <c r="L164" i="4" l="1"/>
  <c r="L165" i="4" s="1"/>
  <c r="L35" i="4"/>
  <c r="A15" i="13"/>
  <c r="A19" i="13" s="1"/>
  <c r="A20" i="13" s="1"/>
  <c r="I140" i="13"/>
  <c r="J140" i="13"/>
  <c r="I133" i="13"/>
  <c r="I134" i="13" s="1"/>
  <c r="J133" i="13"/>
  <c r="J134" i="13" s="1"/>
  <c r="M133" i="13" l="1"/>
  <c r="M134" i="13" s="1"/>
  <c r="M140" i="13"/>
  <c r="N140" i="13" s="1"/>
  <c r="N133" i="13" l="1"/>
  <c r="N134" i="13" s="1"/>
  <c r="J61" i="13"/>
  <c r="J65" i="13" s="1"/>
  <c r="J14" i="13"/>
  <c r="I14" i="13"/>
  <c r="J226" i="13"/>
  <c r="J227" i="13" s="1"/>
  <c r="I226" i="13"/>
  <c r="I227" i="13" s="1"/>
  <c r="J16" i="13" l="1"/>
  <c r="I16" i="13"/>
  <c r="M14" i="13"/>
  <c r="N14" i="13" s="1"/>
  <c r="M226" i="13"/>
  <c r="M227" i="13" s="1"/>
  <c r="M61" i="13"/>
  <c r="M65" i="13" s="1"/>
  <c r="M16" i="13" l="1"/>
  <c r="N226" i="13"/>
  <c r="N227" i="13" s="1"/>
  <c r="N61" i="13"/>
  <c r="N16" i="13"/>
  <c r="H62" i="4"/>
  <c r="H197" i="4"/>
  <c r="H198" i="4"/>
  <c r="H199" i="4"/>
  <c r="H200" i="4"/>
  <c r="H196" i="4"/>
  <c r="G196" i="4"/>
  <c r="G62" i="4"/>
  <c r="G197" i="4"/>
  <c r="G198" i="4"/>
  <c r="G199" i="4"/>
  <c r="G200" i="4"/>
  <c r="G202" i="4" l="1"/>
  <c r="H202" i="4"/>
  <c r="N65" i="13"/>
  <c r="K196" i="4"/>
  <c r="K62" i="4"/>
  <c r="K200" i="4"/>
  <c r="L200" i="4" s="1"/>
  <c r="K199" i="4"/>
  <c r="L199" i="4" s="1"/>
  <c r="K198" i="4"/>
  <c r="L198" i="4" s="1"/>
  <c r="K197" i="4"/>
  <c r="L197" i="4" s="1"/>
  <c r="H181" i="4"/>
  <c r="H182" i="4" s="1"/>
  <c r="G181" i="4"/>
  <c r="G182" i="4" s="1"/>
  <c r="K202" i="4" l="1"/>
  <c r="L196" i="4"/>
  <c r="L202" i="4" s="1"/>
  <c r="L62" i="4"/>
  <c r="L94" i="4"/>
  <c r="K181" i="4"/>
  <c r="K182" i="4" s="1"/>
  <c r="L181" i="4" l="1"/>
  <c r="L182" i="4" s="1"/>
  <c r="J193" i="13" l="1"/>
  <c r="I193" i="13"/>
  <c r="J128" i="13"/>
  <c r="J130" i="13" s="1"/>
  <c r="I128" i="13"/>
  <c r="I130" i="13" s="1"/>
  <c r="I190" i="13"/>
  <c r="J138" i="13"/>
  <c r="J144" i="13" s="1"/>
  <c r="I138" i="13"/>
  <c r="I144" i="13" s="1"/>
  <c r="J119" i="13"/>
  <c r="J121" i="13" s="1"/>
  <c r="I119" i="13"/>
  <c r="I118" i="13"/>
  <c r="I121" i="13" s="1"/>
  <c r="J37" i="13"/>
  <c r="J38" i="13" s="1"/>
  <c r="I37" i="13"/>
  <c r="I38" i="13" s="1"/>
  <c r="J33" i="13"/>
  <c r="J35" i="13" s="1"/>
  <c r="I33" i="13"/>
  <c r="I35" i="13" s="1"/>
  <c r="H371" i="4"/>
  <c r="K400" i="4"/>
  <c r="L400" i="4" s="1"/>
  <c r="H359" i="4"/>
  <c r="G359" i="4"/>
  <c r="H358" i="4"/>
  <c r="G358" i="4"/>
  <c r="G360" i="4" l="1"/>
  <c r="H360" i="4"/>
  <c r="M118" i="13"/>
  <c r="K394" i="4"/>
  <c r="L394" i="4" s="1"/>
  <c r="M193" i="13"/>
  <c r="I194" i="13"/>
  <c r="J194" i="13"/>
  <c r="K389" i="4"/>
  <c r="L389" i="4" s="1"/>
  <c r="K371" i="4"/>
  <c r="K358" i="4"/>
  <c r="K359" i="4"/>
  <c r="L359" i="4" s="1"/>
  <c r="K387" i="4"/>
  <c r="L387" i="4" s="1"/>
  <c r="K396" i="4"/>
  <c r="L396" i="4" s="1"/>
  <c r="K397" i="4"/>
  <c r="K405" i="4"/>
  <c r="L405" i="4" s="1"/>
  <c r="K386" i="4"/>
  <c r="L386" i="4" s="1"/>
  <c r="K395" i="4"/>
  <c r="K393" i="4"/>
  <c r="L393" i="4" s="1"/>
  <c r="K402" i="4"/>
  <c r="L402" i="4" s="1"/>
  <c r="K404" i="4"/>
  <c r="L404" i="4" s="1"/>
  <c r="K406" i="4"/>
  <c r="L406" i="4" s="1"/>
  <c r="K398" i="4"/>
  <c r="L398" i="4" s="1"/>
  <c r="M33" i="13"/>
  <c r="M35" i="13" s="1"/>
  <c r="M37" i="13"/>
  <c r="M38" i="13" s="1"/>
  <c r="M128" i="13"/>
  <c r="M130" i="13" s="1"/>
  <c r="M189" i="13"/>
  <c r="M190" i="13" s="1"/>
  <c r="M138" i="13"/>
  <c r="N138" i="13" s="1"/>
  <c r="M119" i="13"/>
  <c r="G291" i="4"/>
  <c r="H291" i="4"/>
  <c r="G292" i="4"/>
  <c r="H292" i="4"/>
  <c r="H372" i="4"/>
  <c r="H373" i="4" s="1"/>
  <c r="G372" i="4"/>
  <c r="G373" i="4" s="1"/>
  <c r="G268" i="4"/>
  <c r="H268" i="4"/>
  <c r="G269" i="4"/>
  <c r="H269" i="4"/>
  <c r="G274" i="4"/>
  <c r="H274" i="4"/>
  <c r="G275" i="4"/>
  <c r="H275" i="4"/>
  <c r="G270" i="4"/>
  <c r="H270" i="4"/>
  <c r="H286" i="4"/>
  <c r="H288" i="4" s="1"/>
  <c r="G286" i="4"/>
  <c r="G288" i="4" s="1"/>
  <c r="H13" i="4"/>
  <c r="H17" i="4" s="1"/>
  <c r="G258" i="4"/>
  <c r="G260" i="4" s="1"/>
  <c r="H258" i="4"/>
  <c r="H260" i="4" s="1"/>
  <c r="H254" i="4"/>
  <c r="G254" i="4"/>
  <c r="H251" i="4"/>
  <c r="G251" i="4"/>
  <c r="H243" i="4"/>
  <c r="H244" i="4" s="1"/>
  <c r="G243" i="4"/>
  <c r="G244" i="4" s="1"/>
  <c r="H232" i="4"/>
  <c r="H228" i="4"/>
  <c r="G228" i="4"/>
  <c r="H227" i="4"/>
  <c r="G227" i="4"/>
  <c r="H252" i="4"/>
  <c r="G252" i="4"/>
  <c r="H190" i="4"/>
  <c r="G190" i="4"/>
  <c r="H218" i="4"/>
  <c r="H219" i="4" s="1"/>
  <c r="G218" i="4"/>
  <c r="G219" i="4" s="1"/>
  <c r="H185" i="4"/>
  <c r="G185" i="4"/>
  <c r="H213" i="4"/>
  <c r="G213" i="4"/>
  <c r="H212" i="4"/>
  <c r="G212" i="4"/>
  <c r="H214" i="4"/>
  <c r="G209" i="4"/>
  <c r="G210" i="4" s="1"/>
  <c r="H186" i="4"/>
  <c r="G186" i="4"/>
  <c r="H177" i="4"/>
  <c r="G177" i="4"/>
  <c r="H140" i="4"/>
  <c r="G140" i="4"/>
  <c r="H151" i="4"/>
  <c r="G151" i="4"/>
  <c r="H152" i="4"/>
  <c r="G152" i="4"/>
  <c r="H129" i="4"/>
  <c r="G129" i="4"/>
  <c r="H125" i="4"/>
  <c r="G125" i="4"/>
  <c r="H141" i="4"/>
  <c r="G141" i="4"/>
  <c r="H155" i="4"/>
  <c r="H139" i="4"/>
  <c r="G139" i="4"/>
  <c r="H123" i="4"/>
  <c r="G123" i="4"/>
  <c r="H132" i="4"/>
  <c r="H145" i="4"/>
  <c r="H147" i="4" s="1"/>
  <c r="G145" i="4"/>
  <c r="G147" i="4" s="1"/>
  <c r="G115" i="4"/>
  <c r="H92" i="4"/>
  <c r="G92" i="4"/>
  <c r="H130" i="4"/>
  <c r="G130" i="4"/>
  <c r="H42" i="4"/>
  <c r="G42" i="4"/>
  <c r="H112" i="4"/>
  <c r="G112" i="4"/>
  <c r="G116" i="4" s="1"/>
  <c r="H114" i="4"/>
  <c r="H70" i="4"/>
  <c r="G70" i="4"/>
  <c r="H153" i="4"/>
  <c r="G153" i="4"/>
  <c r="H168" i="4"/>
  <c r="H172" i="4" s="1"/>
  <c r="G168" i="4"/>
  <c r="G119" i="4"/>
  <c r="G120" i="4" s="1"/>
  <c r="G84" i="4"/>
  <c r="H84" i="4"/>
  <c r="G29" i="4"/>
  <c r="H29" i="4"/>
  <c r="G53" i="4"/>
  <c r="H53" i="4"/>
  <c r="G87" i="4"/>
  <c r="H87" i="4"/>
  <c r="G41" i="4"/>
  <c r="H41" i="4"/>
  <c r="G80" i="4"/>
  <c r="H80" i="4"/>
  <c r="G20" i="4"/>
  <c r="G22" i="4" s="1"/>
  <c r="G25" i="4"/>
  <c r="G26" i="4" s="1"/>
  <c r="G79" i="4"/>
  <c r="H79" i="4"/>
  <c r="G75" i="4"/>
  <c r="G76" i="4" s="1"/>
  <c r="H75" i="4"/>
  <c r="H76" i="4" s="1"/>
  <c r="G99" i="4"/>
  <c r="H99" i="4"/>
  <c r="G31" i="4"/>
  <c r="H31" i="4"/>
  <c r="G37" i="4"/>
  <c r="G38" i="4" s="1"/>
  <c r="H37" i="4"/>
  <c r="H38" i="4" s="1"/>
  <c r="G61" i="4"/>
  <c r="G63" i="4" s="1"/>
  <c r="H61" i="4"/>
  <c r="H63" i="4" s="1"/>
  <c r="G67" i="4"/>
  <c r="H67" i="4"/>
  <c r="G98" i="4"/>
  <c r="H98" i="4"/>
  <c r="G169" i="4"/>
  <c r="K169" i="4" s="1"/>
  <c r="H93" i="4"/>
  <c r="G93" i="4"/>
  <c r="H71" i="4"/>
  <c r="G71" i="4"/>
  <c r="H85" i="4"/>
  <c r="G85" i="4"/>
  <c r="H56" i="4"/>
  <c r="G56" i="4"/>
  <c r="H54" i="4"/>
  <c r="G54" i="4"/>
  <c r="M121" i="13" l="1"/>
  <c r="G187" i="4"/>
  <c r="H81" i="4"/>
  <c r="H100" i="4"/>
  <c r="K42" i="4"/>
  <c r="H116" i="4"/>
  <c r="H293" i="4"/>
  <c r="N128" i="13"/>
  <c r="N130" i="13" s="1"/>
  <c r="N119" i="13"/>
  <c r="H234" i="4"/>
  <c r="K232" i="4"/>
  <c r="K234" i="4" s="1"/>
  <c r="G193" i="4"/>
  <c r="H193" i="4"/>
  <c r="H229" i="4"/>
  <c r="G156" i="4"/>
  <c r="H187" i="4"/>
  <c r="G127" i="4"/>
  <c r="G72" i="4"/>
  <c r="G32" i="4"/>
  <c r="H127" i="4"/>
  <c r="G134" i="4"/>
  <c r="H276" i="4"/>
  <c r="K360" i="4"/>
  <c r="H45" i="4"/>
  <c r="G142" i="4"/>
  <c r="G81" i="4"/>
  <c r="G172" i="4"/>
  <c r="G293" i="4"/>
  <c r="H57" i="4"/>
  <c r="H156" i="4"/>
  <c r="G100" i="4"/>
  <c r="G57" i="4"/>
  <c r="G215" i="4"/>
  <c r="H271" i="4"/>
  <c r="H72" i="4"/>
  <c r="H32" i="4"/>
  <c r="H215" i="4"/>
  <c r="G271" i="4"/>
  <c r="H88" i="4"/>
  <c r="K92" i="4"/>
  <c r="G95" i="4"/>
  <c r="H134" i="4"/>
  <c r="G255" i="4"/>
  <c r="G276" i="4"/>
  <c r="G45" i="4"/>
  <c r="G88" i="4"/>
  <c r="H95" i="4"/>
  <c r="H142" i="4"/>
  <c r="G229" i="4"/>
  <c r="H255" i="4"/>
  <c r="L397" i="4"/>
  <c r="L395" i="4"/>
  <c r="L371" i="4"/>
  <c r="K213" i="4"/>
  <c r="L213" i="4" s="1"/>
  <c r="K70" i="4"/>
  <c r="L70" i="4" s="1"/>
  <c r="K13" i="4"/>
  <c r="K17" i="4" s="1"/>
  <c r="K299" i="4"/>
  <c r="L299" i="4" s="1"/>
  <c r="K309" i="4"/>
  <c r="L309" i="4" s="1"/>
  <c r="K310" i="4"/>
  <c r="L310" i="4" s="1"/>
  <c r="K306" i="4"/>
  <c r="L306" i="4" s="1"/>
  <c r="N118" i="13"/>
  <c r="N121" i="13" s="1"/>
  <c r="K41" i="4"/>
  <c r="K291" i="4"/>
  <c r="K300" i="4"/>
  <c r="L300" i="4" s="1"/>
  <c r="K298" i="4"/>
  <c r="K311" i="4"/>
  <c r="L311" i="4" s="1"/>
  <c r="K314" i="4"/>
  <c r="K307" i="4"/>
  <c r="L307" i="4" s="1"/>
  <c r="K305" i="4"/>
  <c r="L305" i="4" s="1"/>
  <c r="K303" i="4"/>
  <c r="L303" i="4" s="1"/>
  <c r="K258" i="4"/>
  <c r="K260" i="4" s="1"/>
  <c r="K251" i="4"/>
  <c r="K304" i="4"/>
  <c r="L304" i="4" s="1"/>
  <c r="K302" i="4"/>
  <c r="L302" i="4" s="1"/>
  <c r="L301" i="4"/>
  <c r="M194" i="13"/>
  <c r="K29" i="4"/>
  <c r="K132" i="4"/>
  <c r="K168" i="4"/>
  <c r="K172" i="4" s="1"/>
  <c r="K129" i="4"/>
  <c r="K159" i="4"/>
  <c r="K161" i="4" s="1"/>
  <c r="L358" i="4"/>
  <c r="L360" i="4" s="1"/>
  <c r="N33" i="13"/>
  <c r="N35" i="13" s="1"/>
  <c r="N37" i="13"/>
  <c r="N38" i="13" s="1"/>
  <c r="N193" i="13"/>
  <c r="N194" i="13" s="1"/>
  <c r="N189" i="13"/>
  <c r="N190" i="13" s="1"/>
  <c r="K185" i="4"/>
  <c r="K186" i="4"/>
  <c r="K155" i="4"/>
  <c r="L155" i="4" s="1"/>
  <c r="K112" i="4"/>
  <c r="K130" i="4"/>
  <c r="L130" i="4" s="1"/>
  <c r="K115" i="4"/>
  <c r="L115" i="4" s="1"/>
  <c r="K150" i="4"/>
  <c r="K145" i="4"/>
  <c r="K147" i="4" s="1"/>
  <c r="K123" i="4"/>
  <c r="K125" i="4"/>
  <c r="K152" i="4"/>
  <c r="L152" i="4" s="1"/>
  <c r="K151" i="4"/>
  <c r="K21" i="4"/>
  <c r="K56" i="4"/>
  <c r="L56" i="4" s="1"/>
  <c r="K137" i="4"/>
  <c r="K71" i="4"/>
  <c r="K372" i="4"/>
  <c r="L372" i="4" s="1"/>
  <c r="K378" i="4"/>
  <c r="K80" i="4"/>
  <c r="K87" i="4"/>
  <c r="L87" i="4" s="1"/>
  <c r="K53" i="4"/>
  <c r="K74" i="4"/>
  <c r="K139" i="4"/>
  <c r="K141" i="4"/>
  <c r="L141" i="4" s="1"/>
  <c r="K91" i="4"/>
  <c r="K140" i="4"/>
  <c r="L140" i="4" s="1"/>
  <c r="K177" i="4"/>
  <c r="L177" i="4" s="1"/>
  <c r="K286" i="4"/>
  <c r="K288" i="4" s="1"/>
  <c r="K49" i="4"/>
  <c r="K50" i="4" s="1"/>
  <c r="K54" i="4"/>
  <c r="K85" i="4"/>
  <c r="L170" i="4"/>
  <c r="K93" i="4"/>
  <c r="L93" i="4" s="1"/>
  <c r="K388" i="4"/>
  <c r="L388" i="4" s="1"/>
  <c r="K55" i="4"/>
  <c r="L171" i="4"/>
  <c r="K98" i="4"/>
  <c r="K61" i="4"/>
  <c r="L61" i="4" s="1"/>
  <c r="K37" i="4"/>
  <c r="K38" i="4" s="1"/>
  <c r="K99" i="4"/>
  <c r="L99" i="4" s="1"/>
  <c r="K79" i="4"/>
  <c r="K20" i="4"/>
  <c r="K84" i="4"/>
  <c r="L102" i="4"/>
  <c r="L104" i="4" s="1"/>
  <c r="K119" i="4"/>
  <c r="K120" i="4" s="1"/>
  <c r="K209" i="4"/>
  <c r="K210" i="4" s="1"/>
  <c r="K212" i="4"/>
  <c r="K190" i="4"/>
  <c r="K228" i="4"/>
  <c r="L228" i="4" s="1"/>
  <c r="K254" i="4"/>
  <c r="L254" i="4" s="1"/>
  <c r="K390" i="4"/>
  <c r="L390" i="4" s="1"/>
  <c r="K401" i="4"/>
  <c r="L401" i="4" s="1"/>
  <c r="K275" i="4"/>
  <c r="K292" i="4"/>
  <c r="L292" i="4" s="1"/>
  <c r="K60" i="4"/>
  <c r="L169" i="4"/>
  <c r="K67" i="4"/>
  <c r="K31" i="4"/>
  <c r="L31" i="4" s="1"/>
  <c r="K75" i="4"/>
  <c r="L75" i="4" s="1"/>
  <c r="K25" i="4"/>
  <c r="K26" i="4" s="1"/>
  <c r="K153" i="4"/>
  <c r="L153" i="4" s="1"/>
  <c r="K114" i="4"/>
  <c r="K214" i="4"/>
  <c r="L214" i="4" s="1"/>
  <c r="K218" i="4"/>
  <c r="K219" i="4" s="1"/>
  <c r="K252" i="4"/>
  <c r="K227" i="4"/>
  <c r="K243" i="4"/>
  <c r="K244" i="4" s="1"/>
  <c r="K391" i="4"/>
  <c r="L391" i="4" s="1"/>
  <c r="K270" i="4"/>
  <c r="K274" i="4"/>
  <c r="L274" i="4" s="1"/>
  <c r="K269" i="4"/>
  <c r="L269" i="4" s="1"/>
  <c r="K268" i="4"/>
  <c r="G18" i="14"/>
  <c r="H18" i="14"/>
  <c r="G17" i="14"/>
  <c r="H17" i="14"/>
  <c r="G16" i="14"/>
  <c r="H16" i="14"/>
  <c r="G13" i="14"/>
  <c r="K322" i="4" l="1"/>
  <c r="K22" i="4"/>
  <c r="G19" i="14"/>
  <c r="K193" i="4"/>
  <c r="L373" i="4"/>
  <c r="K373" i="4"/>
  <c r="K229" i="4"/>
  <c r="K187" i="4"/>
  <c r="K72" i="4"/>
  <c r="K116" i="4"/>
  <c r="K127" i="4"/>
  <c r="K215" i="4"/>
  <c r="K156" i="4"/>
  <c r="K293" i="4"/>
  <c r="K88" i="4"/>
  <c r="K81" i="4"/>
  <c r="K63" i="4"/>
  <c r="K255" i="4"/>
  <c r="K142" i="4"/>
  <c r="L74" i="4"/>
  <c r="L76" i="4" s="1"/>
  <c r="K76" i="4"/>
  <c r="K45" i="4"/>
  <c r="K276" i="4"/>
  <c r="K100" i="4"/>
  <c r="K57" i="4"/>
  <c r="K32" i="4"/>
  <c r="K95" i="4"/>
  <c r="L270" i="4"/>
  <c r="K271" i="4"/>
  <c r="K134" i="4"/>
  <c r="H19" i="14"/>
  <c r="L67" i="4"/>
  <c r="L218" i="4"/>
  <c r="L219" i="4" s="1"/>
  <c r="L123" i="4"/>
  <c r="L114" i="4"/>
  <c r="L159" i="4"/>
  <c r="L161" i="4" s="1"/>
  <c r="L13" i="4"/>
  <c r="L17" i="4" s="1"/>
  <c r="L314" i="4"/>
  <c r="L275" i="4"/>
  <c r="L276" i="4" s="1"/>
  <c r="L298" i="4"/>
  <c r="L42" i="4"/>
  <c r="L378" i="4"/>
  <c r="L243" i="4"/>
  <c r="L244" i="4" s="1"/>
  <c r="L286" i="4"/>
  <c r="L288" i="4" s="1"/>
  <c r="L54" i="4"/>
  <c r="L251" i="4"/>
  <c r="K13" i="14"/>
  <c r="K16" i="14"/>
  <c r="L16" i="14" s="1"/>
  <c r="K17" i="14"/>
  <c r="L17" i="14" s="1"/>
  <c r="L232" i="4"/>
  <c r="L234" i="4" s="1"/>
  <c r="L252" i="4"/>
  <c r="L185" i="4"/>
  <c r="L227" i="4"/>
  <c r="L229" i="4" s="1"/>
  <c r="L258" i="4"/>
  <c r="L260" i="4" s="1"/>
  <c r="L212" i="4"/>
  <c r="L215" i="4" s="1"/>
  <c r="L186" i="4"/>
  <c r="L119" i="4"/>
  <c r="L120" i="4" s="1"/>
  <c r="L80" i="4"/>
  <c r="L71" i="4"/>
  <c r="L55" i="4"/>
  <c r="L49" i="4"/>
  <c r="L50" i="4" s="1"/>
  <c r="L41" i="4"/>
  <c r="L30" i="4"/>
  <c r="L92" i="4"/>
  <c r="L137" i="4"/>
  <c r="L132" i="4"/>
  <c r="L84" i="4"/>
  <c r="L29" i="4"/>
  <c r="L40" i="4"/>
  <c r="L168" i="4"/>
  <c r="L172" i="4" s="1"/>
  <c r="L150" i="4"/>
  <c r="L79" i="4"/>
  <c r="L98" i="4"/>
  <c r="L100" i="4" s="1"/>
  <c r="L129" i="4"/>
  <c r="L145" i="4"/>
  <c r="L147" i="4" s="1"/>
  <c r="L112" i="4"/>
  <c r="L125" i="4"/>
  <c r="L139" i="4"/>
  <c r="L151" i="4"/>
  <c r="L91" i="4"/>
  <c r="L43" i="4"/>
  <c r="L85" i="4"/>
  <c r="L53" i="4"/>
  <c r="L37" i="4"/>
  <c r="L38" i="4" s="1"/>
  <c r="L21" i="4"/>
  <c r="L25" i="4"/>
  <c r="L26" i="4" s="1"/>
  <c r="K18" i="14"/>
  <c r="L18" i="14" s="1"/>
  <c r="L190" i="4"/>
  <c r="L209" i="4"/>
  <c r="L210" i="4" s="1"/>
  <c r="L66" i="4"/>
  <c r="L60" i="4"/>
  <c r="L63" i="4" s="1"/>
  <c r="L291" i="4"/>
  <c r="L293" i="4" s="1"/>
  <c r="L268" i="4"/>
  <c r="L20" i="4"/>
  <c r="L322" i="4" l="1"/>
  <c r="L22" i="4"/>
  <c r="L13" i="14"/>
  <c r="K19" i="14"/>
  <c r="L193" i="4"/>
  <c r="L134" i="4"/>
  <c r="L187" i="4"/>
  <c r="L142" i="4"/>
  <c r="L57" i="4"/>
  <c r="L88" i="4"/>
  <c r="L72" i="4"/>
  <c r="L255" i="4"/>
  <c r="L81" i="4"/>
  <c r="L95" i="4"/>
  <c r="L271" i="4"/>
  <c r="L156" i="4"/>
  <c r="L116" i="4"/>
  <c r="L127" i="4"/>
  <c r="L45" i="4"/>
  <c r="L32" i="4"/>
  <c r="L19" i="14"/>
  <c r="I93" i="13" l="1"/>
  <c r="I94" i="13" s="1"/>
  <c r="M93" i="13" l="1"/>
  <c r="M94" i="13" s="1"/>
  <c r="N93" i="13" l="1"/>
  <c r="N94" i="13" s="1"/>
  <c r="M1048175" i="13" l="1"/>
  <c r="B64846" i="13"/>
  <c r="B64848" i="13" s="1"/>
  <c r="J222" i="13"/>
  <c r="J223" i="13" s="1"/>
  <c r="J105" i="13"/>
  <c r="I105" i="13"/>
  <c r="I233" i="13" s="1"/>
  <c r="J233" i="13" l="1"/>
  <c r="M222" i="13"/>
  <c r="M223" i="13" s="1"/>
  <c r="M139" i="13"/>
  <c r="M144" i="13" s="1"/>
  <c r="M105" i="13"/>
  <c r="M233" i="13" l="1"/>
  <c r="A24" i="13"/>
  <c r="A28" i="13" s="1"/>
  <c r="A29" i="13" s="1"/>
  <c r="A33" i="13" s="1"/>
  <c r="N139" i="13"/>
  <c r="N144" i="13" s="1"/>
  <c r="N105" i="13"/>
  <c r="N222" i="13"/>
  <c r="N223" i="13" s="1"/>
  <c r="K1000256" i="4"/>
  <c r="B16931" i="4"/>
  <c r="B16933" i="4" s="1"/>
  <c r="H247" i="4"/>
  <c r="H248" i="4" s="1"/>
  <c r="G247" i="4"/>
  <c r="G248" i="4" s="1"/>
  <c r="H176" i="4"/>
  <c r="H178" i="4" s="1"/>
  <c r="G176" i="4"/>
  <c r="G178" i="4" s="1"/>
  <c r="N233" i="13" l="1"/>
  <c r="K247" i="4"/>
  <c r="K248" i="4" s="1"/>
  <c r="K399" i="4"/>
  <c r="K407" i="4" s="1"/>
  <c r="K176" i="4"/>
  <c r="K178" i="4" s="1"/>
  <c r="L399" i="4" l="1"/>
  <c r="L407" i="4" s="1"/>
  <c r="A34" i="13"/>
  <c r="A37" i="13" s="1"/>
  <c r="A41" i="13" s="1"/>
  <c r="A42" i="13" s="1"/>
  <c r="A43" i="13" s="1"/>
  <c r="A44" i="13" s="1"/>
  <c r="L247" i="4"/>
  <c r="L248" i="4" s="1"/>
  <c r="L176" i="4"/>
  <c r="L178" i="4" s="1"/>
  <c r="A48" i="13" l="1"/>
  <c r="A52" i="13" s="1"/>
  <c r="A56" i="13" s="1"/>
  <c r="A61" i="13" s="1"/>
  <c r="K877146" i="14"/>
  <c r="A62" i="13" l="1"/>
  <c r="A63" i="13" l="1"/>
  <c r="A64" i="13" s="1"/>
  <c r="A68" i="13" s="1"/>
  <c r="A69" i="13" s="1"/>
  <c r="A70" i="13" l="1"/>
  <c r="A74" i="13" s="1"/>
  <c r="A78" i="13" s="1"/>
  <c r="A82" i="13" s="1"/>
  <c r="A83" i="13" s="1"/>
  <c r="A86" i="13" s="1"/>
  <c r="A87" i="13" s="1"/>
  <c r="A92" i="13" s="1"/>
  <c r="A93" i="13" s="1"/>
  <c r="A97" i="13" s="1"/>
  <c r="A101" i="13" s="1"/>
  <c r="A104" i="13" s="1"/>
  <c r="A108" i="13" s="1"/>
  <c r="A109" i="13" s="1"/>
  <c r="A113" i="13" l="1"/>
  <c r="A114" i="13" s="1"/>
  <c r="A118" i="13" s="1"/>
  <c r="A119" i="13" s="1"/>
  <c r="A120" i="13" s="1"/>
  <c r="A124" i="13" s="1"/>
  <c r="A128" i="13" l="1"/>
  <c r="A129" i="13" l="1"/>
  <c r="A133" i="13" s="1"/>
  <c r="A137" i="13" s="1"/>
  <c r="A138" i="13" s="1"/>
  <c r="A139" i="13" s="1"/>
  <c r="A140" i="13" s="1"/>
  <c r="A141" i="13" s="1"/>
  <c r="A142" i="13" s="1"/>
  <c r="A143" i="13" s="1"/>
  <c r="A147" i="13" s="1"/>
  <c r="A40" i="4"/>
  <c r="A151" i="13" l="1"/>
  <c r="A152" i="13" s="1"/>
  <c r="A156" i="13" s="1"/>
  <c r="A157" i="13" s="1"/>
  <c r="A161" i="13" s="1"/>
  <c r="A164" i="13" s="1"/>
  <c r="A165" i="13" s="1"/>
  <c r="A169" i="13" s="1"/>
  <c r="A41" i="4"/>
  <c r="A170" i="13" l="1"/>
  <c r="A42" i="4"/>
  <c r="A43" i="4" s="1"/>
  <c r="A44" i="4" s="1"/>
  <c r="A171" i="13" l="1"/>
  <c r="A172" i="13" s="1"/>
  <c r="A173" i="13" s="1"/>
  <c r="A174" i="13" s="1"/>
  <c r="A178" i="13" s="1"/>
  <c r="A179" i="13" l="1"/>
  <c r="A183" i="13" s="1"/>
  <c r="A184" i="13" s="1"/>
  <c r="A185" i="13" s="1"/>
  <c r="A189" i="13" s="1"/>
  <c r="A193" i="13" s="1"/>
  <c r="A197" i="13" s="1"/>
  <c r="A201" i="13" s="1"/>
  <c r="A204" i="13" s="1"/>
  <c r="A205" i="13" s="1"/>
  <c r="A209" i="13" s="1"/>
  <c r="A213" i="13" s="1"/>
  <c r="A217" i="13" s="1"/>
  <c r="A218" i="13" s="1"/>
  <c r="A222" i="13" s="1"/>
  <c r="A226" i="13" s="1"/>
  <c r="A230" i="13" s="1"/>
  <c r="A48" i="4"/>
  <c r="A49" i="4" l="1"/>
  <c r="A53" i="4" s="1"/>
  <c r="A54" i="4" l="1"/>
  <c r="A55" i="4" s="1"/>
  <c r="A56" i="4" s="1"/>
  <c r="A60" i="4" l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0" i="4" s="1"/>
  <c r="A84" i="4" s="1"/>
  <c r="A85" i="4" s="1"/>
  <c r="A86" i="4" s="1"/>
  <c r="A87" i="4" s="1"/>
  <c r="A91" i="4" s="1"/>
  <c r="A92" i="4" s="1"/>
  <c r="A93" i="4" s="1"/>
  <c r="A94" i="4" s="1"/>
  <c r="A98" i="4" s="1"/>
  <c r="A99" i="4" s="1"/>
  <c r="A102" i="4" s="1"/>
  <c r="A103" i="4" s="1"/>
  <c r="A107" i="4" s="1"/>
  <c r="A111" i="4" s="1"/>
  <c r="A112" i="4" s="1"/>
  <c r="A113" i="4" s="1"/>
  <c r="A114" i="4" s="1"/>
  <c r="A115" i="4" s="1"/>
  <c r="A119" i="4" s="1"/>
  <c r="A123" i="4" s="1"/>
  <c r="A124" i="4" l="1"/>
  <c r="A125" i="4" s="1"/>
  <c r="A126" i="4" s="1"/>
  <c r="A129" i="4" s="1"/>
  <c r="A130" i="4" l="1"/>
  <c r="A131" i="4" s="1"/>
  <c r="A132" i="4" s="1"/>
  <c r="A133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5" i="4" s="1"/>
  <c r="A159" i="4" s="1"/>
  <c r="A160" i="4" s="1"/>
  <c r="A164" i="4" s="1"/>
  <c r="A168" i="4" l="1"/>
  <c r="A169" i="4" s="1"/>
  <c r="A170" i="4" s="1"/>
  <c r="A171" i="4" s="1"/>
  <c r="A176" i="4" s="1"/>
  <c r="A177" i="4" s="1"/>
  <c r="A181" i="4" s="1"/>
  <c r="A184" i="4" s="1"/>
  <c r="A185" i="4" s="1"/>
  <c r="A186" i="4" s="1"/>
  <c r="A190" i="4" s="1"/>
  <c r="A191" i="4" l="1"/>
  <c r="A192" i="4" s="1"/>
  <c r="A196" i="4" s="1"/>
  <c r="A197" i="4" l="1"/>
  <c r="B52" i="16"/>
  <c r="A198" i="4" l="1"/>
  <c r="A199" i="4" s="1"/>
  <c r="A200" i="4" s="1"/>
  <c r="A201" i="4" s="1"/>
  <c r="A205" i="4" s="1"/>
  <c r="A209" i="4" s="1"/>
  <c r="A212" i="4" s="1"/>
  <c r="A213" i="4" s="1"/>
  <c r="A214" i="4" s="1"/>
  <c r="A218" i="4" s="1"/>
  <c r="A222" i="4" s="1"/>
  <c r="A227" i="4" s="1"/>
  <c r="B56" i="16"/>
  <c r="B60" i="16" s="1"/>
  <c r="B64" i="16" s="1"/>
  <c r="B68" i="16" s="1"/>
  <c r="B72" i="16" s="1"/>
  <c r="A228" i="4" l="1"/>
  <c r="A232" i="4" s="1"/>
  <c r="A233" i="4" s="1"/>
  <c r="A237" i="4" s="1"/>
  <c r="A242" i="4" s="1"/>
  <c r="A243" i="4" s="1"/>
  <c r="A247" i="4" s="1"/>
  <c r="A251" i="4" s="1"/>
  <c r="A252" i="4" s="1"/>
  <c r="A253" i="4" s="1"/>
  <c r="B73" i="16"/>
  <c r="B78" i="16" s="1"/>
  <c r="B82" i="16" l="1"/>
  <c r="B86" i="16" s="1"/>
  <c r="B90" i="16" s="1"/>
  <c r="B94" i="16" s="1"/>
  <c r="B98" i="16" s="1"/>
  <c r="B102" i="16" s="1"/>
  <c r="B103" i="16" s="1"/>
  <c r="B107" i="16" s="1"/>
  <c r="A254" i="4" l="1"/>
  <c r="A258" i="4" s="1"/>
  <c r="A259" i="4" s="1"/>
  <c r="A263" i="4" s="1"/>
  <c r="A264" i="4" s="1"/>
  <c r="A268" i="4" s="1"/>
  <c r="A269" i="4" s="1"/>
  <c r="A270" i="4" s="1"/>
  <c r="A274" i="4" l="1"/>
  <c r="A275" i="4" s="1"/>
  <c r="A279" i="4" s="1"/>
  <c r="A280" i="4" s="1"/>
  <c r="A281" i="4" s="1"/>
  <c r="A282" i="4" s="1"/>
  <c r="A286" i="4" l="1"/>
  <c r="A287" i="4" s="1"/>
  <c r="A291" i="4" s="1"/>
  <c r="A292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F409" i="4"/>
  <c r="G409" i="4"/>
  <c r="H409" i="4"/>
  <c r="I409" i="4"/>
  <c r="J409" i="4"/>
  <c r="K409" i="4"/>
  <c r="L409" i="4"/>
  <c r="A321" i="4" l="1"/>
  <c r="A325" i="4" s="1"/>
  <c r="A326" i="4" s="1"/>
  <c r="A327" i="4" s="1"/>
  <c r="A328" i="4" s="1"/>
  <c r="A329" i="4" s="1"/>
  <c r="A330" i="4" l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4" i="4" s="1"/>
  <c r="A358" i="4" s="1"/>
  <c r="A359" i="4" s="1"/>
  <c r="A363" i="4" s="1"/>
  <c r="A367" i="4" s="1"/>
  <c r="A371" i="4" s="1"/>
  <c r="A372" i="4" s="1"/>
  <c r="A375" i="4" s="1"/>
  <c r="A376" i="4" s="1"/>
  <c r="A377" i="4" s="1"/>
  <c r="A381" i="4" s="1"/>
  <c r="A382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</calcChain>
</file>

<file path=xl/sharedStrings.xml><?xml version="1.0" encoding="utf-8"?>
<sst xmlns="http://schemas.openxmlformats.org/spreadsheetml/2006/main" count="1925" uniqueCount="671">
  <si>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</si>
  <si>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</si>
  <si>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</si>
  <si>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</si>
  <si>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</si>
  <si>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</si>
  <si>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</si>
  <si>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</si>
  <si>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</si>
  <si>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</si>
  <si>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</si>
  <si>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</si>
  <si>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</si>
  <si>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</si>
  <si>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</si>
  <si>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</si>
  <si>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</si>
  <si>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</si>
  <si>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</si>
  <si>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</si>
  <si>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</si>
  <si>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</si>
  <si>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</si>
  <si>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</si>
  <si>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</si>
  <si>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</si>
  <si>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</si>
  <si>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</si>
  <si>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</si>
  <si>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</si>
  <si>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</si>
  <si>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</si>
  <si>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</si>
  <si>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</si>
  <si>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</si>
  <si>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</si>
  <si>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</si>
  <si>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</si>
  <si>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</si>
  <si>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</si>
  <si>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</si>
  <si>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</si>
  <si>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</si>
  <si>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</si>
  <si>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</si>
  <si>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</si>
  <si>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</si>
  <si>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</si>
  <si>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</si>
  <si>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</si>
  <si>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</si>
  <si>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</si>
  <si>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</si>
  <si>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</si>
  <si>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</si>
  <si>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</si>
  <si>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</si>
  <si>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</si>
  <si>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</si>
  <si>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</si>
  <si>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</si>
  <si>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</si>
  <si>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</si>
  <si>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</si>
  <si>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</si>
  <si>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</si>
  <si>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</si>
  <si>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</si>
  <si>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</si>
  <si>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</si>
  <si>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</si>
  <si>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</si>
  <si>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</si>
  <si>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</si>
  <si>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</si>
  <si>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</si>
  <si>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</si>
  <si>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</si>
  <si>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</si>
  <si>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</si>
  <si>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</si>
  <si>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</si>
  <si>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</si>
  <si>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</si>
  <si>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</si>
  <si>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</si>
  <si>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</si>
  <si>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</si>
  <si>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</si>
  <si>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</si>
  <si>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</si>
  <si>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</si>
  <si>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</si>
  <si>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</si>
  <si>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</si>
  <si>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</si>
  <si>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</si>
  <si>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</si>
  <si>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</si>
  <si>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</si>
  <si>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</si>
  <si>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</si>
  <si>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</si>
  <si>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</si>
  <si>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</si>
  <si>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</si>
  <si>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</si>
  <si>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</si>
  <si>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</si>
  <si>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</si>
  <si>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</si>
  <si>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</si>
  <si>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</si>
  <si>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</si>
  <si>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</si>
  <si>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</si>
  <si>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</si>
  <si>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</si>
  <si>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</si>
  <si>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</si>
  <si>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</si>
  <si>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</si>
  <si>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</si>
  <si>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</si>
  <si>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</si>
  <si>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</si>
  <si>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</si>
  <si>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</si>
  <si>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</si>
  <si>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</si>
  <si>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</si>
  <si>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</si>
  <si>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</si>
  <si>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</si>
  <si>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</si>
  <si>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</si>
  <si>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</si>
  <si>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</si>
  <si>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</si>
  <si>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</si>
  <si>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</si>
  <si>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</si>
  <si>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</si>
  <si>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</si>
  <si>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</si>
  <si>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</si>
  <si>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</si>
  <si>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</si>
  <si>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</si>
  <si>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</si>
  <si>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</si>
  <si>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</si>
  <si>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</si>
  <si>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</si>
  <si>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</si>
  <si>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</si>
  <si>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</si>
  <si>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</si>
  <si>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</si>
  <si>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</si>
  <si>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</si>
  <si>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</si>
  <si>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</si>
  <si>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</si>
  <si>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</si>
  <si>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</si>
  <si>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</si>
  <si>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</si>
  <si>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</si>
  <si>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</si>
  <si>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</si>
  <si>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</si>
  <si>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</si>
  <si>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</si>
  <si>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</si>
  <si>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</si>
  <si>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</si>
  <si>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</si>
  <si>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</si>
  <si>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</si>
  <si>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</si>
  <si>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</si>
  <si>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</si>
  <si>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</si>
  <si>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</si>
  <si>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</si>
  <si>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</si>
  <si>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</si>
  <si>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</si>
  <si>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</si>
  <si>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</si>
  <si>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</si>
  <si>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</si>
  <si>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</si>
  <si>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</si>
  <si>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</si>
  <si>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</si>
  <si>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</si>
  <si>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</si>
  <si>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</si>
  <si>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</si>
  <si>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</si>
  <si>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</si>
  <si>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</si>
  <si>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</si>
  <si>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</si>
  <si>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</si>
  <si>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</si>
  <si>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</si>
  <si>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</si>
  <si>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</si>
  <si>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</si>
  <si>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</si>
  <si>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</si>
  <si>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</si>
  <si>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</si>
  <si>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</si>
  <si>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</si>
  <si>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</si>
  <si>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</si>
  <si>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ENCARGADO DEPARTAMENTO ADMINISTRATIVO Y FINANCIERO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</si>
  <si>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</si>
  <si>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</si>
  <si>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</si>
  <si>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</si>
  <si>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</si>
  <si>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</si>
  <si>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</si>
  <si>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</si>
  <si>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</si>
  <si>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</si>
  <si>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</si>
  <si>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</si>
  <si>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>25 DE FEBRERO DEL 2022</t>
  </si>
  <si>
    <t>17 DE FEBRERO DEL 2022</t>
  </si>
  <si>
    <t>10 DE FEBRERO DEL 2022</t>
  </si>
  <si>
    <t>22 DE FEBRERO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</si>
  <si>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</si>
  <si>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</si>
  <si>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</si>
  <si>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</si>
  <si>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</si>
  <si>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</si>
  <si>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</si>
  <si>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</si>
  <si>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</si>
  <si>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</si>
  <si>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</si>
  <si>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</si>
  <si>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</si>
  <si>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</si>
  <si>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</si>
  <si>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</si>
  <si>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</si>
  <si>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</si>
  <si>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</si>
  <si>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</si>
  <si>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</si>
  <si>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</si>
  <si>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</si>
  <si>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</si>
  <si>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</si>
  <si>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</si>
  <si>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</si>
  <si>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</si>
  <si>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>02 DE FEBRERO DEL 2022</t>
  </si>
  <si>
    <t>26 DE ENERO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</si>
  <si>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</si>
  <si>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</si>
  <si>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</si>
  <si>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</si>
  <si>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</si>
  <si>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</si>
  <si>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</si>
  <si>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</si>
  <si>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</si>
  <si>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</si>
  <si>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</si>
  <si>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</si>
  <si>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</si>
  <si>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</si>
  <si>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</si>
  <si>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</si>
  <si>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</si>
  <si>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</si>
  <si>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</si>
  <si>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</si>
  <si>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</si>
  <si>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</si>
  <si>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</si>
  <si>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</si>
  <si>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</si>
  <si>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</si>
  <si>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</si>
  <si>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</si>
  <si>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</si>
  <si>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</si>
  <si>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</si>
  <si>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</si>
  <si>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</si>
  <si>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</si>
  <si>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</si>
  <si>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</si>
  <si>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</si>
  <si>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</si>
  <si>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</si>
  <si>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</si>
  <si>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</si>
  <si>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</si>
  <si>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</si>
  <si>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</si>
  <si>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</si>
  <si>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</si>
  <si>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</si>
  <si>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</si>
  <si>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</si>
  <si>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</si>
  <si>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</si>
  <si>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</si>
  <si>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</si>
  <si>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</si>
  <si>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</si>
  <si>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</si>
  <si>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</si>
  <si>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</si>
  <si>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</si>
  <si>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</si>
  <si>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</si>
  <si>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</si>
  <si>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</si>
  <si>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</si>
  <si>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</si>
  <si>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</si>
  <si>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</si>
  <si>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</si>
  <si>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</si>
  <si>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</si>
  <si>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</si>
  <si>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</si>
  <si>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</si>
  <si>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</si>
  <si>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</si>
  <si>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</si>
  <si>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</si>
  <si>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</si>
  <si>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</si>
  <si>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</si>
  <si>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</si>
  <si>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</si>
  <si>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</si>
  <si>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</si>
  <si>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</si>
  <si>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</si>
  <si>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</si>
  <si>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</si>
  <si>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</si>
  <si>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</si>
  <si>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</si>
  <si>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</si>
  <si>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</si>
  <si>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</si>
  <si>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</si>
  <si>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</si>
  <si>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</si>
  <si>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</si>
  <si>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</si>
  <si>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</si>
  <si>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</si>
  <si>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</si>
  <si>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</si>
  <si>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</si>
  <si>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</si>
  <si>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</si>
  <si>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</si>
  <si>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</si>
  <si>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</si>
  <si>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</si>
  <si>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</si>
  <si>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</si>
  <si>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</si>
  <si>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</si>
  <si>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</si>
  <si>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</si>
  <si>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</si>
  <si>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</si>
  <si>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</si>
  <si>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</si>
  <si>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</si>
  <si>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</si>
  <si>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</si>
  <si>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</si>
  <si>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</si>
  <si>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</si>
  <si>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</si>
  <si>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</si>
  <si>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</si>
  <si>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</si>
  <si>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</si>
  <si>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</si>
  <si>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</si>
  <si>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</si>
  <si>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</si>
  <si>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</si>
  <si>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</si>
  <si>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</si>
  <si>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</si>
  <si>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</si>
  <si>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</si>
  <si>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</si>
  <si>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</si>
  <si>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</si>
  <si>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</si>
  <si>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</si>
  <si>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</si>
  <si>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</si>
  <si>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</si>
  <si>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</si>
  <si>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</si>
  <si>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</si>
  <si>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</si>
  <si>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</si>
  <si>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</si>
  <si>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</si>
  <si>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</si>
  <si>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</si>
  <si>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</si>
  <si>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</si>
  <si>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</si>
  <si>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</si>
  <si>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</si>
  <si>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</si>
  <si>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</si>
  <si>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</si>
  <si>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</si>
  <si>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</si>
  <si>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</si>
  <si>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</si>
  <si>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</si>
  <si>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</si>
  <si>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</si>
  <si>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</si>
  <si>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</si>
  <si>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</si>
  <si>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</si>
  <si>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</si>
  <si>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</si>
  <si>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</si>
  <si>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</si>
  <si>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</si>
  <si>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</si>
  <si>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</si>
  <si>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</si>
  <si>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</si>
  <si>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</si>
  <si>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</si>
  <si>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</si>
  <si>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</si>
  <si>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</si>
  <si>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</si>
  <si>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</si>
  <si>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</si>
  <si>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</si>
  <si>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</si>
  <si>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</si>
  <si>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</si>
  <si>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</si>
  <si>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</si>
  <si>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</si>
  <si>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</si>
  <si>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</si>
  <si>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</si>
  <si>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</si>
  <si>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</si>
  <si>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</si>
  <si>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</si>
  <si>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</si>
  <si>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</si>
  <si>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</si>
  <si>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</si>
  <si>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</si>
  <si>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</si>
  <si>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</si>
  <si>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</si>
  <si>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</si>
  <si>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</si>
  <si>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>18 DE FEBRERO DEL 2022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</si>
  <si>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</si>
  <si>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</si>
  <si>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</si>
  <si>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</si>
  <si>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</si>
  <si>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</si>
  <si>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</si>
  <si>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</si>
  <si>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</si>
  <si>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</si>
  <si>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</si>
  <si>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</si>
  <si>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</si>
  <si>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</si>
  <si>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</si>
  <si>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</si>
  <si>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</si>
  <si>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</si>
  <si>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</si>
  <si>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</si>
  <si>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</si>
  <si>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</si>
  <si>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</si>
  <si>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</si>
  <si>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</si>
  <si>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</si>
  <si>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</si>
  <si>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</si>
  <si>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</si>
  <si>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</si>
  <si>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</si>
  <si>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</si>
  <si>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</si>
  <si>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</si>
  <si>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ABRIL DEL 2022</t>
  </si>
  <si>
    <t>Funcion</t>
  </si>
  <si>
    <t>DE LIBRE NOMBRAMIENTO Y REMOCIÓN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</si>
  <si>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</si>
  <si>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</si>
  <si>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</si>
  <si>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</si>
  <si>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</si>
  <si>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</si>
  <si>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</si>
  <si>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</si>
  <si>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</si>
  <si>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</si>
  <si>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</si>
  <si>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</si>
  <si>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</si>
  <si>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</si>
  <si>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</si>
  <si>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</si>
  <si>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</si>
  <si>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</si>
  <si>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</si>
  <si>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12 DE MAYO DEL 2022</t>
  </si>
  <si>
    <t>18 DE ABRIL DEL 2022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</si>
  <si>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</si>
  <si>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</si>
  <si>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</si>
  <si>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</si>
  <si>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</si>
  <si>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</si>
  <si>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</si>
  <si>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</si>
  <si>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</si>
  <si>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</si>
  <si>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</si>
  <si>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</si>
  <si>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</si>
  <si>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</si>
  <si>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</si>
  <si>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</si>
  <si>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</si>
  <si>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</si>
  <si>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</si>
  <si>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</si>
  <si>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</si>
  <si>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</si>
  <si>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</si>
  <si>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</si>
  <si>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</si>
  <si>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</si>
  <si>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</si>
  <si>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</si>
  <si>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</si>
  <si>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</si>
  <si>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</si>
  <si>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</si>
  <si>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</si>
  <si>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</si>
  <si>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</si>
  <si>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ENERO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</si>
  <si>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</si>
  <si>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</si>
  <si>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</si>
  <si>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</si>
  <si>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</si>
  <si>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</si>
  <si>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</si>
  <si>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</si>
  <si>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2 DE ENERO DEL 2022</t>
  </si>
  <si>
    <t>2 DE JULIO DEL 2022</t>
  </si>
  <si>
    <t>ESPECIALISTA SECTORIAL DE PRESUPUESTO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</si>
  <si>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</si>
  <si>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</si>
  <si>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</si>
  <si>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</si>
  <si>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</si>
  <si>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RAMÓN ROLANDO REYES LUNA</t>
  </si>
  <si>
    <t>DIRECTOR DE ESTUDIOS ECONÓMICOS Y SEGUIMIENTO FINANCIERO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</si>
  <si>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</si>
  <si>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</si>
  <si>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</si>
  <si>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</si>
  <si>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</si>
  <si>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</si>
  <si>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</si>
  <si>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</si>
  <si>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</si>
  <si>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</si>
  <si>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</si>
  <si>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</si>
  <si>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</si>
  <si>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</si>
  <si>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</si>
  <si>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14 DE FEBRERO DEL 2022</t>
  </si>
  <si>
    <t>02 DE MARZO DEL 2022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</si>
  <si>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</si>
  <si>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</si>
  <si>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</si>
  <si>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</si>
  <si>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</si>
  <si>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</si>
  <si>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</si>
  <si>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</si>
  <si>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</si>
  <si>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01 DE MARZO DEL 2022</t>
  </si>
  <si>
    <t>25 DE AGOSTO DEL 2022</t>
  </si>
  <si>
    <t>24 DE AGOSTO DEL 2022</t>
  </si>
  <si>
    <t>09 DE MARZO DEL 2022</t>
  </si>
  <si>
    <t>09 DE SEPTIEMBRE DEL 2022</t>
  </si>
  <si>
    <t>05 DE OCTUBRE DEL 2022</t>
  </si>
  <si>
    <t>10 DE AGOSTO DEL 2022</t>
  </si>
  <si>
    <t>22 DE AGOSTO DEL 2022</t>
  </si>
  <si>
    <t>17 DE AGOSTO DEL 2022</t>
  </si>
  <si>
    <t>03 DE MARZO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</si>
  <si>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</si>
  <si>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</si>
  <si>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</si>
  <si>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</si>
  <si>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</si>
  <si>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</si>
  <si>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</si>
  <si>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</si>
  <si>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</si>
  <si>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ABRIL DEL 2022</t>
  </si>
  <si>
    <t>01 DE OCTUBRE DEL 2022</t>
  </si>
  <si>
    <t>18 DE OCTUBRE DEL 2022</t>
  </si>
  <si>
    <t>05 DE ABRIL DEL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</si>
  <si>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</si>
  <si>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</si>
  <si>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</si>
  <si>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</si>
  <si>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</si>
  <si>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</si>
  <si>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ABRIL DEL 2022</t>
  </si>
  <si>
    <t>11 DE OCTUBRE DEL 2022</t>
  </si>
  <si>
    <t xml:space="preserve">PARALEGAL </t>
  </si>
  <si>
    <t>01 DE MAYO DE 2022</t>
  </si>
  <si>
    <t>PATRICIA CAROLINA PERDOMO GARCIA</t>
  </si>
  <si>
    <t>ENCARGADA DIVISIÓN DE MINISTERIOS DE LA MUJER, JUVENTUD, CULTURA, DEPORTES Y RECREACIÓN</t>
  </si>
  <si>
    <t>12 DE NOVIEMBRE DEL 2022</t>
  </si>
  <si>
    <t>ANALISTA DE ANÁLISIS Y ESTUDIOS ECONÓMICOS II</t>
  </si>
  <si>
    <t xml:space="preserve">ANALISTA DE RELACIONES LABORALES </t>
  </si>
  <si>
    <t xml:space="preserve">MÉDICO </t>
  </si>
  <si>
    <t xml:space="preserve">ANALISTA DE GESTIÓN FINANCIERA DE FORMULACIÓN Y EJECUCIÓN </t>
  </si>
  <si>
    <t xml:space="preserve">ENCARGADA  DE DIVISION REGISTRO, CONTROL Y NÓMINA </t>
  </si>
  <si>
    <t>Correspondiente al mes de Junio del año 2022</t>
  </si>
  <si>
    <t>CARLOS ALFREDO VIZCAINO ARIAS</t>
  </si>
  <si>
    <t>IVÁN GÁLVEZ DE LA CRUZ</t>
  </si>
  <si>
    <t xml:space="preserve"> 01 DE DICIEMBRE DEL 2022</t>
  </si>
  <si>
    <t>09 DE JUNIO DEL 2022</t>
  </si>
  <si>
    <t xml:space="preserve"> 09 DE DICIEMBRE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</si>
</sst>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295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6" fillId="2" borderId="0" xfId="0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 applyBorder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0" fontId="4" fillId="2" borderId="0" xfId="0" applyFont="1" applyFill="1" applyBorder="1" applyAlignment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 applyBorder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 applyBorder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 applyBorder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Border="1" applyAlignment="1">
      <alignment horizontal="left"/>
    </xf>
    <xf numFmtId="165" fontId="12" fillId="2" borderId="0" xfId="0" applyNumberFormat="1" applyFont="1" applyFill="1" applyBorder="1" applyAlignment="1">
      <alignment horizontal="left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Border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Border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16" fillId="0" borderId="5" xfId="0" applyFont="1" applyFill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Border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Fill="1" applyBorder="1" applyAlignment="1">
      <alignment horizontal="center"/>
    </xf>
    <xf numFmtId="43" fontId="3" fillId="0" borderId="1" xfId="0" applyNumberFormat="1" applyFont="1" applyFill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Fill="1" applyBorder="1"/>
    <xf numFmtId="43" fontId="15" fillId="0" borderId="0" xfId="0" applyNumberFormat="1" applyFont="1" applyFill="1" applyBorder="1"/>
    <xf numFmtId="0" fontId="15" fillId="0" borderId="0" xfId="0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Fill="1" applyBorder="1" applyAlignment="1">
      <alignment horizontal="left" wrapText="1"/>
    </xf>
    <xf numFmtId="43" fontId="15" fillId="0" borderId="1" xfId="0" applyNumberFormat="1" applyFont="1" applyFill="1" applyBorder="1"/>
    <xf numFmtId="165" fontId="12" fillId="0" borderId="1" xfId="0" applyNumberFormat="1" applyFont="1" applyFill="1" applyBorder="1" applyAlignment="1">
      <alignment horizontal="left" wrapText="1"/>
    </xf>
    <xf numFmtId="43" fontId="16" fillId="0" borderId="0" xfId="1" applyFont="1" applyFill="1" applyBorder="1"/>
    <xf numFmtId="0" fontId="13" fillId="0" borderId="0" xfId="0" applyFont="1" applyFill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Fill="1" applyBorder="1" applyAlignment="1">
      <alignment wrapText="1"/>
    </xf>
    <xf numFmtId="0" fontId="16" fillId="0" borderId="0" xfId="0" applyFont="1" applyFill="1" applyBorder="1"/>
    <xf numFmtId="43" fontId="15" fillId="0" borderId="1" xfId="1" applyFont="1" applyFill="1" applyBorder="1" applyAlignment="1"/>
    <xf numFmtId="43" fontId="15" fillId="0" borderId="2" xfId="0" applyNumberFormat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Fill="1" applyBorder="1"/>
    <xf numFmtId="0" fontId="10" fillId="0" borderId="1" xfId="0" applyFont="1" applyFill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Fill="1" applyBorder="1"/>
    <xf numFmtId="43" fontId="10" fillId="0" borderId="0" xfId="1" applyFont="1" applyFill="1" applyBorder="1"/>
    <xf numFmtId="0" fontId="10" fillId="0" borderId="0" xfId="0" applyFont="1" applyFill="1" applyBorder="1"/>
    <xf numFmtId="43" fontId="5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43" fontId="3" fillId="0" borderId="2" xfId="1" applyFont="1" applyFill="1" applyBorder="1"/>
    <xf numFmtId="0" fontId="3" fillId="0" borderId="14" xfId="0" applyFont="1" applyFill="1" applyBorder="1" applyAlignment="1">
      <alignment horizontal="center"/>
    </xf>
    <xf numFmtId="43" fontId="3" fillId="0" borderId="14" xfId="0" applyNumberFormat="1" applyFont="1" applyFill="1" applyBorder="1"/>
    <xf numFmtId="0" fontId="3" fillId="0" borderId="0" xfId="0" applyFont="1" applyFill="1" applyBorder="1"/>
    <xf numFmtId="0" fontId="3" fillId="0" borderId="1" xfId="0" applyFont="1" applyFill="1" applyBorder="1" applyAlignment="1">
      <alignment horizontal="left" wrapText="1"/>
    </xf>
    <xf numFmtId="164" fontId="3" fillId="0" borderId="2" xfId="0" applyNumberFormat="1" applyFont="1" applyFill="1" applyBorder="1"/>
    <xf numFmtId="43" fontId="3" fillId="0" borderId="7" xfId="1" applyFont="1" applyFill="1" applyBorder="1"/>
    <xf numFmtId="164" fontId="3" fillId="0" borderId="1" xfId="0" applyNumberFormat="1" applyFont="1" applyFill="1" applyBorder="1"/>
    <xf numFmtId="0" fontId="3" fillId="0" borderId="1" xfId="0" applyFont="1" applyFill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164" fontId="3" fillId="0" borderId="0" xfId="0" applyNumberFormat="1" applyFont="1" applyFill="1" applyBorder="1"/>
    <xf numFmtId="43" fontId="3" fillId="0" borderId="0" xfId="0" applyNumberFormat="1" applyFont="1" applyFill="1" applyBorder="1"/>
    <xf numFmtId="43" fontId="6" fillId="2" borderId="20" xfId="1" applyFont="1" applyFill="1" applyBorder="1"/>
    <xf numFmtId="43" fontId="6" fillId="2" borderId="21" xfId="1" applyFont="1" applyFill="1" applyBorder="1"/>
    <xf numFmtId="43" fontId="3" fillId="2" borderId="1" xfId="1" applyFont="1" applyFill="1" applyBorder="1" applyAlignment="1">
      <alignment horizontal="left"/>
    </xf>
    <xf numFmtId="0" fontId="3" fillId="2" borderId="2" xfId="0" applyFont="1" applyFill="1" applyBorder="1" applyAlignment="1"/>
    <xf numFmtId="0" fontId="3" fillId="2" borderId="14" xfId="0" applyFont="1" applyFill="1" applyBorder="1" applyAlignment="1"/>
    <xf numFmtId="43" fontId="15" fillId="2" borderId="14" xfId="1" applyFont="1" applyFill="1" applyBorder="1"/>
    <xf numFmtId="43" fontId="15" fillId="0" borderId="14" xfId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4" fillId="2" borderId="0" xfId="0" applyFont="1" applyFill="1" applyBorder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43" fontId="20" fillId="2" borderId="1" xfId="3" applyFont="1" applyFill="1" applyBorder="1" applyAlignment="1">
      <alignment horizontal="center"/>
    </xf>
    <xf numFmtId="43" fontId="21" fillId="2" borderId="1" xfId="3" applyFont="1" applyFill="1" applyBorder="1"/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Fill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0" fontId="16" fillId="2" borderId="0" xfId="0" applyFont="1" applyFill="1" applyBorder="1" applyAlignment="1">
      <alignment horizontal="center"/>
    </xf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horizontal="center"/>
    </xf>
    <xf numFmtId="43" fontId="6" fillId="2" borderId="0" xfId="0" applyNumberFormat="1" applyFont="1" applyFill="1" applyBorder="1"/>
    <xf numFmtId="0" fontId="16" fillId="2" borderId="0" xfId="0" applyFont="1" applyFill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0" fontId="3" fillId="2" borderId="1" xfId="0" applyFont="1" applyFill="1" applyBorder="1" applyAlignment="1"/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0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0" fontId="15" fillId="2" borderId="1" xfId="0" applyFont="1" applyFill="1" applyBorder="1" applyAlignment="1"/>
    <xf numFmtId="43" fontId="15" fillId="2" borderId="2" xfId="1" applyFont="1" applyFill="1" applyBorder="1" applyAlignment="1"/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0" fontId="3" fillId="2" borderId="2" xfId="0" applyFont="1" applyFill="1" applyBorder="1"/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3" fillId="0" borderId="22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0" fillId="0" borderId="0" xfId="0" applyFill="1"/>
    <xf numFmtId="0" fontId="3" fillId="0" borderId="1" xfId="0" applyFont="1" applyFill="1" applyBorder="1"/>
    <xf numFmtId="0" fontId="3" fillId="0" borderId="1" xfId="0" applyFont="1" applyFill="1" applyBorder="1" applyAlignment="1">
      <alignment horizontal="left"/>
    </xf>
    <xf numFmtId="43" fontId="24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16" fillId="0" borderId="1" xfId="0" applyFont="1" applyFill="1" applyBorder="1"/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23" fillId="2" borderId="0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4" xfId="0" applyFont="1" applyFill="1" applyBorder="1" applyAlignment="1"/>
    <xf numFmtId="0" fontId="14" fillId="2" borderId="3" xfId="0" applyFont="1" applyFill="1" applyBorder="1" applyAlignment="1"/>
    <xf numFmtId="0" fontId="14" fillId="2" borderId="5" xfId="0" applyFont="1" applyFill="1" applyBorder="1" applyAlignment="1"/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left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2" borderId="16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2380403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1694775</xdr:colOff>
      <xdr:row>4</xdr:row>
      <xdr:rowOff>92498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1696983</xdr:colOff>
      <xdr:row>4</xdr:row>
      <xdr:rowOff>53976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1</xdr:row>
      <xdr:rowOff>0</xdr:rowOff>
    </xdr:from>
    <xdr:to>
      <xdr:col>1</xdr:col>
      <xdr:colOff>1541501</xdr:colOff>
      <xdr:row>5</xdr:row>
      <xdr:rowOff>95501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0256"/>
  <sheetViews>
    <sheetView showGridLines="0" zoomScale="70" zoomScaleNormal="70" zoomScaleSheetLayoutView="5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M1" sqref="M1:T1048576"/>
    </sheetView>
  </sheetViews>
  <sheetFormatPr baseColWidth="10" defaultColWidth="11.42578125" defaultRowHeight="12.75" x14ac:dyDescent="0.2"/>
  <cols>
    <col min="1" max="1" width="6.85546875" style="4" customWidth="1"/>
    <col min="2" max="2" width="43.42578125" style="27" customWidth="1"/>
    <col min="3" max="3" width="9.140625" style="4" customWidth="1"/>
    <col min="4" max="4" width="46.42578125" style="27" customWidth="1"/>
    <col min="5" max="5" width="29.28515625" style="27" customWidth="1"/>
    <col min="6" max="6" width="18.710937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6384" width="11.42578125" style="1"/>
  </cols>
  <sheetData>
    <row r="1" spans="1:12" ht="23.25" x14ac:dyDescent="0.35">
      <c r="A1" s="252" t="s">
        <v>478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</row>
    <row r="2" spans="1:12" ht="21" x14ac:dyDescent="0.35">
      <c r="A2" s="253" t="s">
        <v>482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</row>
    <row r="3" spans="1:12" ht="18.75" x14ac:dyDescent="0.3">
      <c r="A3" s="254" t="s">
        <v>665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</row>
    <row r="4" spans="1:12" ht="19.5" thickBot="1" x14ac:dyDescent="0.35">
      <c r="A4" s="254"/>
      <c r="B4" s="254"/>
      <c r="C4" s="162"/>
      <c r="D4" s="26"/>
      <c r="E4" s="26"/>
      <c r="F4" s="19"/>
    </row>
    <row r="5" spans="1:12" ht="25.5" customHeight="1" thickBot="1" x14ac:dyDescent="0.3">
      <c r="A5" s="34"/>
      <c r="B5" s="35"/>
      <c r="C5" s="34"/>
      <c r="D5" s="35"/>
      <c r="E5" s="35"/>
      <c r="F5" s="36"/>
      <c r="G5" s="255" t="s">
        <v>137</v>
      </c>
      <c r="H5" s="256"/>
      <c r="I5" s="37"/>
      <c r="J5" s="37"/>
      <c r="K5" s="37"/>
      <c r="L5" s="37"/>
    </row>
    <row r="6" spans="1:12" s="20" customFormat="1" ht="30" customHeight="1" thickBot="1" x14ac:dyDescent="0.3">
      <c r="A6" s="38" t="s">
        <v>0</v>
      </c>
      <c r="B6" s="38" t="s">
        <v>419</v>
      </c>
      <c r="C6" s="38" t="s">
        <v>497</v>
      </c>
      <c r="D6" s="38" t="s">
        <v>521</v>
      </c>
      <c r="E6" s="38" t="s">
        <v>131</v>
      </c>
      <c r="F6" s="38" t="s">
        <v>141</v>
      </c>
      <c r="G6" s="39" t="s">
        <v>1</v>
      </c>
      <c r="H6" s="39" t="s">
        <v>2</v>
      </c>
      <c r="I6" s="40" t="s">
        <v>132</v>
      </c>
      <c r="J6" s="40" t="s">
        <v>134</v>
      </c>
      <c r="K6" s="40" t="s">
        <v>3</v>
      </c>
      <c r="L6" s="40" t="s">
        <v>133</v>
      </c>
    </row>
    <row r="7" spans="1:12" s="35" customFormat="1" ht="30" customHeight="1" thickBot="1" x14ac:dyDescent="0.3">
      <c r="A7" s="249" t="s">
        <v>279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1"/>
    </row>
    <row r="8" spans="1:12" s="37" customFormat="1" ht="30" customHeight="1" x14ac:dyDescent="0.25">
      <c r="A8" s="144">
        <v>1</v>
      </c>
      <c r="B8" s="134" t="s">
        <v>277</v>
      </c>
      <c r="C8" s="144" t="s">
        <v>495</v>
      </c>
      <c r="D8" s="134" t="s">
        <v>272</v>
      </c>
      <c r="E8" s="148" t="s">
        <v>522</v>
      </c>
      <c r="F8" s="128">
        <v>245000</v>
      </c>
      <c r="G8" s="128">
        <f t="shared" ref="G8:G16" si="0">F8*2.87%</f>
        <v>7031.5</v>
      </c>
      <c r="H8" s="128">
        <v>4943.8</v>
      </c>
      <c r="I8" s="128">
        <v>46839.040000000001</v>
      </c>
      <c r="J8" s="132">
        <v>25</v>
      </c>
      <c r="K8" s="128">
        <f t="shared" ref="K8:K16" si="1">SUM(G8:J8)</f>
        <v>58839.34</v>
      </c>
      <c r="L8" s="132">
        <f t="shared" ref="L8:L16" si="2">+F8-K8</f>
        <v>186160.66</v>
      </c>
    </row>
    <row r="9" spans="1:12" s="44" customFormat="1" ht="30" customHeight="1" x14ac:dyDescent="0.25">
      <c r="A9" s="41">
        <v>2</v>
      </c>
      <c r="B9" s="92" t="s">
        <v>273</v>
      </c>
      <c r="C9" s="91" t="s">
        <v>496</v>
      </c>
      <c r="D9" s="92" t="s">
        <v>120</v>
      </c>
      <c r="E9" s="230" t="s">
        <v>139</v>
      </c>
      <c r="F9" s="93">
        <v>140000</v>
      </c>
      <c r="G9" s="131">
        <f t="shared" si="0"/>
        <v>4018</v>
      </c>
      <c r="H9" s="131">
        <f t="shared" ref="H9:H16" si="3">+F9*3.04%</f>
        <v>4256</v>
      </c>
      <c r="I9" s="131">
        <v>21514.37</v>
      </c>
      <c r="J9" s="132">
        <v>25</v>
      </c>
      <c r="K9" s="128">
        <f t="shared" si="1"/>
        <v>29813.37</v>
      </c>
      <c r="L9" s="132">
        <f t="shared" si="2"/>
        <v>110186.63</v>
      </c>
    </row>
    <row r="10" spans="1:12" s="44" customFormat="1" ht="30" customHeight="1" x14ac:dyDescent="0.25">
      <c r="A10" s="144">
        <v>3</v>
      </c>
      <c r="B10" s="129" t="s">
        <v>274</v>
      </c>
      <c r="C10" s="41" t="s">
        <v>496</v>
      </c>
      <c r="D10" s="148" t="s">
        <v>140</v>
      </c>
      <c r="E10" s="148" t="s">
        <v>138</v>
      </c>
      <c r="F10" s="131">
        <v>90000</v>
      </c>
      <c r="G10" s="131">
        <f t="shared" si="0"/>
        <v>2583</v>
      </c>
      <c r="H10" s="131">
        <f t="shared" si="3"/>
        <v>2736</v>
      </c>
      <c r="I10" s="131">
        <v>9753.1200000000008</v>
      </c>
      <c r="J10" s="132">
        <v>3274.26</v>
      </c>
      <c r="K10" s="128">
        <f t="shared" si="1"/>
        <v>18346.38</v>
      </c>
      <c r="L10" s="132">
        <f t="shared" si="2"/>
        <v>71653.62</v>
      </c>
    </row>
    <row r="11" spans="1:12" s="44" customFormat="1" ht="33" customHeight="1" x14ac:dyDescent="0.25">
      <c r="A11" s="41">
        <v>4</v>
      </c>
      <c r="B11" s="205" t="s">
        <v>229</v>
      </c>
      <c r="C11" s="144" t="s">
        <v>496</v>
      </c>
      <c r="D11" s="205" t="s">
        <v>230</v>
      </c>
      <c r="E11" s="129" t="s">
        <v>268</v>
      </c>
      <c r="F11" s="128">
        <v>55000</v>
      </c>
      <c r="G11" s="87">
        <f t="shared" si="0"/>
        <v>1578.5</v>
      </c>
      <c r="H11" s="87">
        <f t="shared" si="3"/>
        <v>1672</v>
      </c>
      <c r="I11" s="87"/>
      <c r="J11" s="88">
        <v>2725.24</v>
      </c>
      <c r="K11" s="128">
        <f t="shared" si="1"/>
        <v>5975.74</v>
      </c>
      <c r="L11" s="88">
        <f t="shared" si="2"/>
        <v>49024.26</v>
      </c>
    </row>
    <row r="12" spans="1:12" s="44" customFormat="1" ht="30" customHeight="1" x14ac:dyDescent="0.25">
      <c r="A12" s="144">
        <v>5</v>
      </c>
      <c r="B12" s="129" t="s">
        <v>155</v>
      </c>
      <c r="C12" s="41" t="s">
        <v>496</v>
      </c>
      <c r="D12" s="129" t="s">
        <v>74</v>
      </c>
      <c r="E12" s="129" t="s">
        <v>268</v>
      </c>
      <c r="F12" s="131">
        <v>45000</v>
      </c>
      <c r="G12" s="131">
        <f t="shared" si="0"/>
        <v>1291.5</v>
      </c>
      <c r="H12" s="131">
        <f t="shared" si="3"/>
        <v>1368</v>
      </c>
      <c r="I12" s="131"/>
      <c r="J12" s="132">
        <v>25</v>
      </c>
      <c r="K12" s="128">
        <f t="shared" si="1"/>
        <v>2684.5</v>
      </c>
      <c r="L12" s="132">
        <f t="shared" si="2"/>
        <v>42315.5</v>
      </c>
    </row>
    <row r="13" spans="1:12" s="44" customFormat="1" ht="30" customHeight="1" x14ac:dyDescent="0.25">
      <c r="A13" s="41">
        <v>6</v>
      </c>
      <c r="B13" s="129" t="s">
        <v>30</v>
      </c>
      <c r="C13" s="41" t="s">
        <v>496</v>
      </c>
      <c r="D13" s="129" t="s">
        <v>102</v>
      </c>
      <c r="E13" s="148" t="s">
        <v>139</v>
      </c>
      <c r="F13" s="131">
        <v>35000</v>
      </c>
      <c r="G13" s="131">
        <f t="shared" si="0"/>
        <v>1004.5</v>
      </c>
      <c r="H13" s="131">
        <f t="shared" si="3"/>
        <v>1064</v>
      </c>
      <c r="I13" s="131">
        <v>0</v>
      </c>
      <c r="J13" s="132">
        <v>1025</v>
      </c>
      <c r="K13" s="128">
        <f t="shared" si="1"/>
        <v>3093.5</v>
      </c>
      <c r="L13" s="132">
        <f t="shared" si="2"/>
        <v>31906.5</v>
      </c>
    </row>
    <row r="14" spans="1:12" s="44" customFormat="1" ht="30" customHeight="1" x14ac:dyDescent="0.25">
      <c r="A14" s="144">
        <v>7</v>
      </c>
      <c r="B14" s="129" t="s">
        <v>275</v>
      </c>
      <c r="C14" s="41" t="s">
        <v>496</v>
      </c>
      <c r="D14" s="129" t="s">
        <v>102</v>
      </c>
      <c r="E14" s="148" t="s">
        <v>139</v>
      </c>
      <c r="F14" s="131">
        <v>35000</v>
      </c>
      <c r="G14" s="131">
        <f t="shared" si="0"/>
        <v>1004.5</v>
      </c>
      <c r="H14" s="131">
        <f t="shared" si="3"/>
        <v>1064</v>
      </c>
      <c r="I14" s="131"/>
      <c r="J14" s="132">
        <v>125</v>
      </c>
      <c r="K14" s="128">
        <f t="shared" si="1"/>
        <v>2193.5</v>
      </c>
      <c r="L14" s="132">
        <f t="shared" si="2"/>
        <v>32806.5</v>
      </c>
    </row>
    <row r="15" spans="1:12" s="44" customFormat="1" ht="30" customHeight="1" x14ac:dyDescent="0.25">
      <c r="A15" s="41">
        <v>8</v>
      </c>
      <c r="B15" s="129" t="s">
        <v>276</v>
      </c>
      <c r="C15" s="41" t="s">
        <v>496</v>
      </c>
      <c r="D15" s="129" t="s">
        <v>102</v>
      </c>
      <c r="E15" s="148" t="s">
        <v>139</v>
      </c>
      <c r="F15" s="131">
        <v>35000</v>
      </c>
      <c r="G15" s="131">
        <f t="shared" si="0"/>
        <v>1004.5</v>
      </c>
      <c r="H15" s="131">
        <f t="shared" si="3"/>
        <v>1064</v>
      </c>
      <c r="I15" s="131"/>
      <c r="J15" s="132">
        <v>6637.02</v>
      </c>
      <c r="K15" s="128">
        <f t="shared" si="1"/>
        <v>8705.52</v>
      </c>
      <c r="L15" s="132">
        <f t="shared" si="2"/>
        <v>26294.48</v>
      </c>
    </row>
    <row r="16" spans="1:12" s="44" customFormat="1" ht="30" customHeight="1" x14ac:dyDescent="0.25">
      <c r="A16" s="144">
        <v>9</v>
      </c>
      <c r="B16" s="134" t="s">
        <v>101</v>
      </c>
      <c r="C16" s="144" t="s">
        <v>496</v>
      </c>
      <c r="D16" s="134" t="s">
        <v>102</v>
      </c>
      <c r="E16" s="129" t="s">
        <v>268</v>
      </c>
      <c r="F16" s="128">
        <v>35000</v>
      </c>
      <c r="G16" s="131">
        <f t="shared" si="0"/>
        <v>1004.5</v>
      </c>
      <c r="H16" s="131">
        <f t="shared" si="3"/>
        <v>1064</v>
      </c>
      <c r="I16" s="93">
        <v>0</v>
      </c>
      <c r="J16" s="88">
        <v>25</v>
      </c>
      <c r="K16" s="128">
        <f t="shared" si="1"/>
        <v>2093.5</v>
      </c>
      <c r="L16" s="88">
        <f t="shared" si="2"/>
        <v>32906.5</v>
      </c>
    </row>
    <row r="17" spans="1:12" s="45" customFormat="1" ht="30" customHeight="1" x14ac:dyDescent="0.25">
      <c r="A17" s="240" t="s">
        <v>142</v>
      </c>
      <c r="B17" s="241"/>
      <c r="C17" s="241"/>
      <c r="D17" s="241"/>
      <c r="E17" s="241"/>
      <c r="F17" s="42">
        <f t="shared" ref="F17:L17" si="4">SUM(F8:F16)</f>
        <v>715000</v>
      </c>
      <c r="G17" s="42">
        <f t="shared" si="4"/>
        <v>20520.5</v>
      </c>
      <c r="H17" s="42">
        <f t="shared" si="4"/>
        <v>19231.8</v>
      </c>
      <c r="I17" s="42">
        <f t="shared" si="4"/>
        <v>78106.53</v>
      </c>
      <c r="J17" s="42">
        <f t="shared" si="4"/>
        <v>13886.52</v>
      </c>
      <c r="K17" s="42">
        <f t="shared" si="4"/>
        <v>131745.35</v>
      </c>
      <c r="L17" s="42">
        <f t="shared" si="4"/>
        <v>583254.65</v>
      </c>
    </row>
    <row r="18" spans="1:12" s="36" customFormat="1" ht="22.5" customHeight="1" thickBot="1" x14ac:dyDescent="0.3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2" s="79" customFormat="1" ht="28.5" customHeight="1" thickBot="1" x14ac:dyDescent="0.3">
      <c r="A19" s="243" t="s">
        <v>173</v>
      </c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5"/>
    </row>
    <row r="20" spans="1:12" s="44" customFormat="1" ht="30" customHeight="1" x14ac:dyDescent="0.25">
      <c r="A20" s="144">
        <f>+A16+1</f>
        <v>10</v>
      </c>
      <c r="B20" s="134" t="s">
        <v>204</v>
      </c>
      <c r="C20" s="144" t="s">
        <v>496</v>
      </c>
      <c r="D20" s="145" t="s">
        <v>122</v>
      </c>
      <c r="E20" s="129" t="s">
        <v>139</v>
      </c>
      <c r="F20" s="128">
        <v>200000</v>
      </c>
      <c r="G20" s="128">
        <f>F20*2.87%</f>
        <v>5740</v>
      </c>
      <c r="H20" s="128">
        <v>4943.8</v>
      </c>
      <c r="I20" s="128">
        <v>35236.86</v>
      </c>
      <c r="J20" s="133">
        <v>2725.24</v>
      </c>
      <c r="K20" s="128">
        <f>SUM(G20:J20)</f>
        <v>48645.9</v>
      </c>
      <c r="L20" s="132">
        <f>+F20-K20</f>
        <v>151354.1</v>
      </c>
    </row>
    <row r="21" spans="1:12" s="44" customFormat="1" ht="30" customHeight="1" x14ac:dyDescent="0.25">
      <c r="A21" s="144">
        <f>+A20+1</f>
        <v>11</v>
      </c>
      <c r="B21" s="134" t="s">
        <v>278</v>
      </c>
      <c r="C21" s="144" t="s">
        <v>496</v>
      </c>
      <c r="D21" s="145" t="s">
        <v>216</v>
      </c>
      <c r="E21" s="148" t="s">
        <v>139</v>
      </c>
      <c r="F21" s="128">
        <v>126500</v>
      </c>
      <c r="G21" s="131">
        <f>F21*2.87%</f>
        <v>3630.55</v>
      </c>
      <c r="H21" s="131">
        <f>+F21*3.04%</f>
        <v>3845.6</v>
      </c>
      <c r="I21" s="128">
        <v>18338.830000000002</v>
      </c>
      <c r="J21" s="133">
        <v>25</v>
      </c>
      <c r="K21" s="128">
        <f>SUM(G21:J21)</f>
        <v>25839.980000000003</v>
      </c>
      <c r="L21" s="132">
        <f>+F21-K21</f>
        <v>100660.01999999999</v>
      </c>
    </row>
    <row r="22" spans="1:12" s="45" customFormat="1" ht="30" customHeight="1" x14ac:dyDescent="0.25">
      <c r="A22" s="240" t="s">
        <v>142</v>
      </c>
      <c r="B22" s="241"/>
      <c r="C22" s="241"/>
      <c r="D22" s="241"/>
      <c r="E22" s="241"/>
      <c r="F22" s="42">
        <f t="shared" ref="F22:L22" si="5">SUM(F20:F21)</f>
        <v>326500</v>
      </c>
      <c r="G22" s="42">
        <f t="shared" si="5"/>
        <v>9370.5499999999993</v>
      </c>
      <c r="H22" s="42">
        <f t="shared" si="5"/>
        <v>8789.4</v>
      </c>
      <c r="I22" s="42">
        <f t="shared" si="5"/>
        <v>53575.69</v>
      </c>
      <c r="J22" s="42">
        <f t="shared" si="5"/>
        <v>2750.24</v>
      </c>
      <c r="K22" s="42">
        <f t="shared" si="5"/>
        <v>74485.88</v>
      </c>
      <c r="L22" s="42">
        <f t="shared" si="5"/>
        <v>252014.12</v>
      </c>
    </row>
    <row r="23" spans="1:12" s="36" customFormat="1" ht="15" customHeight="1" thickBot="1" x14ac:dyDescent="0.3">
      <c r="A23" s="46"/>
      <c r="B23" s="47"/>
      <c r="C23" s="49"/>
      <c r="D23" s="48"/>
      <c r="E23" s="48"/>
      <c r="F23" s="44"/>
      <c r="G23" s="44"/>
      <c r="H23" s="44"/>
      <c r="I23" s="44"/>
      <c r="J23" s="44"/>
      <c r="K23" s="44"/>
      <c r="L23" s="44"/>
    </row>
    <row r="24" spans="1:12" s="35" customFormat="1" ht="30" customHeight="1" thickBot="1" x14ac:dyDescent="0.3">
      <c r="A24" s="243" t="s">
        <v>200</v>
      </c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245"/>
    </row>
    <row r="25" spans="1:12" s="45" customFormat="1" ht="30" customHeight="1" x14ac:dyDescent="0.25">
      <c r="A25" s="41">
        <f>+A21+1</f>
        <v>12</v>
      </c>
      <c r="B25" s="129" t="s">
        <v>157</v>
      </c>
      <c r="C25" s="41" t="s">
        <v>496</v>
      </c>
      <c r="D25" s="130" t="s">
        <v>551</v>
      </c>
      <c r="E25" s="129" t="s">
        <v>138</v>
      </c>
      <c r="F25" s="131">
        <v>170500</v>
      </c>
      <c r="G25" s="131">
        <f>F25*2.87%</f>
        <v>4893.3500000000004</v>
      </c>
      <c r="H25" s="128">
        <v>4943.8</v>
      </c>
      <c r="I25" s="131">
        <v>28748.58</v>
      </c>
      <c r="J25" s="133">
        <v>7527.87</v>
      </c>
      <c r="K25" s="128">
        <f>SUM(G25:J25)</f>
        <v>46113.600000000006</v>
      </c>
      <c r="L25" s="132">
        <f>+F25-K25</f>
        <v>124386.4</v>
      </c>
    </row>
    <row r="26" spans="1:12" s="45" customFormat="1" ht="22.5" customHeight="1" x14ac:dyDescent="0.25">
      <c r="A26" s="240" t="s">
        <v>142</v>
      </c>
      <c r="B26" s="241"/>
      <c r="C26" s="241"/>
      <c r="D26" s="241"/>
      <c r="E26" s="241"/>
      <c r="F26" s="42">
        <f t="shared" ref="F26:L26" si="6">SUM(F25)</f>
        <v>170500</v>
      </c>
      <c r="G26" s="42">
        <f t="shared" si="6"/>
        <v>4893.3500000000004</v>
      </c>
      <c r="H26" s="42">
        <f t="shared" si="6"/>
        <v>4943.8</v>
      </c>
      <c r="I26" s="42">
        <f t="shared" si="6"/>
        <v>28748.58</v>
      </c>
      <c r="J26" s="42">
        <f t="shared" si="6"/>
        <v>7527.87</v>
      </c>
      <c r="K26" s="42">
        <f t="shared" si="6"/>
        <v>46113.600000000006</v>
      </c>
      <c r="L26" s="42">
        <f t="shared" si="6"/>
        <v>124386.4</v>
      </c>
    </row>
    <row r="27" spans="1:12" s="36" customFormat="1" ht="18" customHeight="1" thickBot="1" x14ac:dyDescent="0.3">
      <c r="A27" s="46"/>
      <c r="B27" s="47"/>
      <c r="C27" s="49"/>
      <c r="D27" s="48"/>
      <c r="E27" s="48"/>
      <c r="F27" s="44"/>
      <c r="G27" s="44"/>
      <c r="H27" s="44"/>
      <c r="I27" s="44"/>
      <c r="J27" s="44"/>
      <c r="K27" s="44"/>
      <c r="L27" s="44"/>
    </row>
    <row r="28" spans="1:12" s="79" customFormat="1" ht="30" customHeight="1" thickBot="1" x14ac:dyDescent="0.3">
      <c r="A28" s="243" t="s">
        <v>174</v>
      </c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5"/>
    </row>
    <row r="29" spans="1:12" s="44" customFormat="1" ht="46.5" customHeight="1" x14ac:dyDescent="0.25">
      <c r="A29" s="91">
        <f>+A25+1</f>
        <v>13</v>
      </c>
      <c r="B29" s="129" t="s">
        <v>292</v>
      </c>
      <c r="C29" s="41" t="s">
        <v>496</v>
      </c>
      <c r="D29" s="130" t="s">
        <v>58</v>
      </c>
      <c r="E29" s="129" t="s">
        <v>139</v>
      </c>
      <c r="F29" s="131">
        <v>104000</v>
      </c>
      <c r="G29" s="93">
        <f>F29*2.87%</f>
        <v>2984.8</v>
      </c>
      <c r="H29" s="93">
        <f>+F29*3.04%</f>
        <v>3161.6</v>
      </c>
      <c r="I29" s="93">
        <v>12371.21</v>
      </c>
      <c r="J29" s="95">
        <v>7779.81</v>
      </c>
      <c r="K29" s="87">
        <f>SUM(G29:J29)</f>
        <v>26297.420000000002</v>
      </c>
      <c r="L29" s="88">
        <f>+F29-K29</f>
        <v>77702.58</v>
      </c>
    </row>
    <row r="30" spans="1:12" s="146" customFormat="1" ht="30" customHeight="1" x14ac:dyDescent="0.25">
      <c r="A30" s="144">
        <f>+A29+1</f>
        <v>14</v>
      </c>
      <c r="B30" s="129" t="s">
        <v>75</v>
      </c>
      <c r="C30" s="144" t="s">
        <v>496</v>
      </c>
      <c r="D30" s="129" t="s">
        <v>58</v>
      </c>
      <c r="E30" s="129" t="s">
        <v>138</v>
      </c>
      <c r="F30" s="131">
        <v>90000</v>
      </c>
      <c r="G30" s="131">
        <f>F30*2.87%</f>
        <v>2583</v>
      </c>
      <c r="H30" s="131">
        <f>+F30*3.04%</f>
        <v>2736</v>
      </c>
      <c r="I30" s="131">
        <v>9753.1200000000008</v>
      </c>
      <c r="J30" s="133">
        <v>125</v>
      </c>
      <c r="K30" s="128">
        <f>SUM(G30:J30)</f>
        <v>15197.12</v>
      </c>
      <c r="L30" s="132">
        <f>+F30-K30</f>
        <v>74802.880000000005</v>
      </c>
    </row>
    <row r="31" spans="1:12" s="52" customFormat="1" ht="30" customHeight="1" x14ac:dyDescent="0.25">
      <c r="A31" s="144">
        <f>+A30+1</f>
        <v>15</v>
      </c>
      <c r="B31" s="129" t="s">
        <v>65</v>
      </c>
      <c r="C31" s="144" t="s">
        <v>496</v>
      </c>
      <c r="D31" s="130" t="s">
        <v>58</v>
      </c>
      <c r="E31" s="129" t="s">
        <v>138</v>
      </c>
      <c r="F31" s="131">
        <v>80000</v>
      </c>
      <c r="G31" s="131">
        <f>F31*2.87%</f>
        <v>2296</v>
      </c>
      <c r="H31" s="131">
        <f>+F31*3.04%</f>
        <v>2432</v>
      </c>
      <c r="I31" s="5">
        <v>7063.34</v>
      </c>
      <c r="J31" s="133">
        <v>3475.12</v>
      </c>
      <c r="K31" s="128">
        <f>SUM(G31:J31)</f>
        <v>15266.46</v>
      </c>
      <c r="L31" s="132">
        <f>+F31-K31</f>
        <v>64733.54</v>
      </c>
    </row>
    <row r="32" spans="1:12" s="44" customFormat="1" ht="27" customHeight="1" x14ac:dyDescent="0.25">
      <c r="A32" s="240" t="s">
        <v>142</v>
      </c>
      <c r="B32" s="241"/>
      <c r="C32" s="241"/>
      <c r="D32" s="241"/>
      <c r="E32" s="242"/>
      <c r="F32" s="42">
        <f t="shared" ref="F32:L32" si="7">SUM(F29:F31)</f>
        <v>274000</v>
      </c>
      <c r="G32" s="42">
        <f t="shared" si="7"/>
        <v>7863.8</v>
      </c>
      <c r="H32" s="42">
        <f t="shared" si="7"/>
        <v>8329.6</v>
      </c>
      <c r="I32" s="42">
        <f t="shared" si="7"/>
        <v>29187.670000000002</v>
      </c>
      <c r="J32" s="42">
        <f t="shared" si="7"/>
        <v>11379.93</v>
      </c>
      <c r="K32" s="42">
        <f t="shared" si="7"/>
        <v>56761</v>
      </c>
      <c r="L32" s="42">
        <f t="shared" si="7"/>
        <v>217239.00000000003</v>
      </c>
    </row>
    <row r="33" spans="1:12" s="44" customFormat="1" ht="13.5" customHeight="1" thickBot="1" x14ac:dyDescent="0.3">
      <c r="A33" s="55"/>
      <c r="B33" s="55"/>
      <c r="C33" s="55"/>
      <c r="D33" s="55"/>
      <c r="E33" s="55"/>
      <c r="F33" s="45"/>
      <c r="G33" s="45"/>
      <c r="H33" s="45"/>
      <c r="I33" s="45"/>
      <c r="J33" s="45"/>
      <c r="K33" s="45"/>
      <c r="L33" s="45"/>
    </row>
    <row r="34" spans="1:12" s="37" customFormat="1" ht="30" customHeight="1" thickBot="1" x14ac:dyDescent="0.3">
      <c r="A34" s="243" t="s">
        <v>175</v>
      </c>
      <c r="B34" s="244"/>
      <c r="C34" s="244"/>
      <c r="D34" s="244"/>
      <c r="E34" s="244"/>
      <c r="F34" s="244"/>
      <c r="G34" s="244"/>
      <c r="H34" s="244"/>
      <c r="I34" s="244"/>
      <c r="J34" s="244"/>
      <c r="K34" s="244"/>
      <c r="L34" s="245"/>
    </row>
    <row r="35" spans="1:12" s="44" customFormat="1" ht="32.25" customHeight="1" x14ac:dyDescent="0.25">
      <c r="A35" s="144">
        <f>+A31+1</f>
        <v>16</v>
      </c>
      <c r="B35" s="134" t="s">
        <v>280</v>
      </c>
      <c r="C35" s="144" t="s">
        <v>496</v>
      </c>
      <c r="D35" s="179" t="s">
        <v>201</v>
      </c>
      <c r="E35" s="129" t="s">
        <v>139</v>
      </c>
      <c r="F35" s="128">
        <v>155000</v>
      </c>
      <c r="G35" s="131">
        <f>F35*2.87%</f>
        <v>4448.5</v>
      </c>
      <c r="H35" s="131">
        <f>F35*3.04%</f>
        <v>4712</v>
      </c>
      <c r="I35" s="128">
        <v>25042.74</v>
      </c>
      <c r="J35" s="133">
        <v>5331.87</v>
      </c>
      <c r="K35" s="128">
        <f>SUM(G35:J35)</f>
        <v>39535.110000000008</v>
      </c>
      <c r="L35" s="132">
        <f>+F35-K35</f>
        <v>115464.88999999998</v>
      </c>
    </row>
    <row r="36" spans="1:12" s="146" customFormat="1" ht="30" customHeight="1" x14ac:dyDescent="0.25">
      <c r="A36" s="144">
        <f>+A35+1</f>
        <v>17</v>
      </c>
      <c r="B36" s="129" t="s">
        <v>61</v>
      </c>
      <c r="C36" s="144" t="s">
        <v>496</v>
      </c>
      <c r="D36" s="129" t="s">
        <v>58</v>
      </c>
      <c r="E36" s="129" t="s">
        <v>139</v>
      </c>
      <c r="F36" s="131">
        <v>100000</v>
      </c>
      <c r="G36" s="131">
        <f>F36*2.87%</f>
        <v>2870</v>
      </c>
      <c r="H36" s="131">
        <f>+F36*3.04%</f>
        <v>3040</v>
      </c>
      <c r="I36" s="131">
        <v>12105.37</v>
      </c>
      <c r="J36" s="133">
        <v>45</v>
      </c>
      <c r="K36" s="128">
        <f>SUM(G36:J36)</f>
        <v>18060.370000000003</v>
      </c>
      <c r="L36" s="132">
        <f>+F36-K36</f>
        <v>81939.63</v>
      </c>
    </row>
    <row r="37" spans="1:12" s="52" customFormat="1" ht="30" customHeight="1" x14ac:dyDescent="0.25">
      <c r="A37" s="144">
        <f>+A36+1</f>
        <v>18</v>
      </c>
      <c r="B37" s="129" t="s">
        <v>281</v>
      </c>
      <c r="C37" s="144" t="s">
        <v>496</v>
      </c>
      <c r="D37" s="130" t="s">
        <v>58</v>
      </c>
      <c r="E37" s="129" t="s">
        <v>138</v>
      </c>
      <c r="F37" s="131">
        <v>80000</v>
      </c>
      <c r="G37" s="131">
        <f>F37*2.87%</f>
        <v>2296</v>
      </c>
      <c r="H37" s="131">
        <f>+F37*3.04%</f>
        <v>2432</v>
      </c>
      <c r="I37" s="131">
        <v>7400.87</v>
      </c>
      <c r="J37" s="133">
        <v>125</v>
      </c>
      <c r="K37" s="128">
        <f>SUM(G37:J37)</f>
        <v>12253.869999999999</v>
      </c>
      <c r="L37" s="132">
        <f>+F37-K37</f>
        <v>67746.13</v>
      </c>
    </row>
    <row r="38" spans="1:12" s="44" customFormat="1" ht="30" customHeight="1" thickBot="1" x14ac:dyDescent="0.3">
      <c r="A38" s="240" t="s">
        <v>142</v>
      </c>
      <c r="B38" s="241"/>
      <c r="C38" s="241"/>
      <c r="D38" s="241"/>
      <c r="E38" s="242"/>
      <c r="F38" s="42">
        <f t="shared" ref="F38:L38" si="8">SUM(F35:F37)</f>
        <v>335000</v>
      </c>
      <c r="G38" s="42">
        <f t="shared" si="8"/>
        <v>9614.5</v>
      </c>
      <c r="H38" s="42">
        <f t="shared" si="8"/>
        <v>10184</v>
      </c>
      <c r="I38" s="42">
        <f t="shared" si="8"/>
        <v>44548.98</v>
      </c>
      <c r="J38" s="42">
        <f t="shared" si="8"/>
        <v>5501.87</v>
      </c>
      <c r="K38" s="42">
        <f t="shared" si="8"/>
        <v>69849.350000000006</v>
      </c>
      <c r="L38" s="42">
        <f t="shared" si="8"/>
        <v>265150.65000000002</v>
      </c>
    </row>
    <row r="39" spans="1:12" s="37" customFormat="1" ht="24" customHeight="1" thickBot="1" x14ac:dyDescent="0.3">
      <c r="A39" s="243" t="s">
        <v>176</v>
      </c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5"/>
    </row>
    <row r="40" spans="1:12" s="97" customFormat="1" ht="30" customHeight="1" x14ac:dyDescent="0.25">
      <c r="A40" s="85">
        <f>+A37+1</f>
        <v>19</v>
      </c>
      <c r="B40" s="129" t="s">
        <v>56</v>
      </c>
      <c r="C40" s="41" t="s">
        <v>496</v>
      </c>
      <c r="D40" s="129" t="s">
        <v>58</v>
      </c>
      <c r="E40" s="129" t="s">
        <v>139</v>
      </c>
      <c r="F40" s="131">
        <v>90000</v>
      </c>
      <c r="G40" s="131">
        <f>F40*2.87%</f>
        <v>2583</v>
      </c>
      <c r="H40" s="93">
        <f>+F40*3.04%</f>
        <v>2736</v>
      </c>
      <c r="I40" s="131">
        <v>7078.78</v>
      </c>
      <c r="J40" s="95">
        <v>1875</v>
      </c>
      <c r="K40" s="87">
        <f>SUM(G40:J40)</f>
        <v>14272.779999999999</v>
      </c>
      <c r="L40" s="88">
        <f>+F40-K40</f>
        <v>75727.22</v>
      </c>
    </row>
    <row r="41" spans="1:12" s="97" customFormat="1" ht="30" customHeight="1" x14ac:dyDescent="0.25">
      <c r="A41" s="91">
        <f>+A40+1</f>
        <v>20</v>
      </c>
      <c r="B41" s="129" t="s">
        <v>282</v>
      </c>
      <c r="C41" s="41" t="s">
        <v>496</v>
      </c>
      <c r="D41" s="130" t="s">
        <v>58</v>
      </c>
      <c r="E41" s="129" t="s">
        <v>138</v>
      </c>
      <c r="F41" s="131">
        <v>90000</v>
      </c>
      <c r="G41" s="128">
        <f>F41*2.87%</f>
        <v>2583</v>
      </c>
      <c r="H41" s="87">
        <f>+F41*3.04%</f>
        <v>2736</v>
      </c>
      <c r="I41" s="131">
        <v>9415.59</v>
      </c>
      <c r="J41" s="95">
        <v>5858.27</v>
      </c>
      <c r="K41" s="87">
        <f>SUM(G41:J41)</f>
        <v>20592.86</v>
      </c>
      <c r="L41" s="88">
        <f>+F41-K41</f>
        <v>69407.14</v>
      </c>
    </row>
    <row r="42" spans="1:12" s="58" customFormat="1" ht="30" customHeight="1" x14ac:dyDescent="0.25">
      <c r="A42" s="91">
        <f>+A41+1</f>
        <v>21</v>
      </c>
      <c r="B42" s="129" t="s">
        <v>283</v>
      </c>
      <c r="C42" s="41" t="s">
        <v>496</v>
      </c>
      <c r="D42" s="130" t="s">
        <v>58</v>
      </c>
      <c r="E42" s="129" t="s">
        <v>139</v>
      </c>
      <c r="F42" s="131">
        <v>90000</v>
      </c>
      <c r="G42" s="131">
        <f>F42*2.87%</f>
        <v>2583</v>
      </c>
      <c r="H42" s="93">
        <f>+F42*3.04%</f>
        <v>2736</v>
      </c>
      <c r="I42" s="131">
        <v>9753.1200000000008</v>
      </c>
      <c r="J42" s="95">
        <v>7024.51</v>
      </c>
      <c r="K42" s="87">
        <f>SUM(G42:J42)</f>
        <v>22096.63</v>
      </c>
      <c r="L42" s="88">
        <f>+F42-K42</f>
        <v>67903.37</v>
      </c>
    </row>
    <row r="43" spans="1:12" s="44" customFormat="1" ht="30" customHeight="1" x14ac:dyDescent="0.25">
      <c r="A43" s="91">
        <f>+A42+1</f>
        <v>22</v>
      </c>
      <c r="B43" s="92" t="s">
        <v>295</v>
      </c>
      <c r="C43" s="91" t="s">
        <v>496</v>
      </c>
      <c r="D43" s="96" t="s">
        <v>58</v>
      </c>
      <c r="E43" s="92" t="s">
        <v>138</v>
      </c>
      <c r="F43" s="93">
        <v>85000</v>
      </c>
      <c r="G43" s="131">
        <v>2439.5</v>
      </c>
      <c r="H43" s="93">
        <v>2584</v>
      </c>
      <c r="I43" s="93">
        <v>8576.99</v>
      </c>
      <c r="J43" s="95">
        <v>1770.31</v>
      </c>
      <c r="K43" s="87">
        <f>SUM(G43:J43)</f>
        <v>15370.8</v>
      </c>
      <c r="L43" s="88">
        <f>+F43-K43</f>
        <v>69629.2</v>
      </c>
    </row>
    <row r="44" spans="1:12" s="58" customFormat="1" ht="30" customHeight="1" x14ac:dyDescent="0.25">
      <c r="A44" s="85">
        <f>+A43+1</f>
        <v>23</v>
      </c>
      <c r="B44" s="134" t="s">
        <v>284</v>
      </c>
      <c r="C44" s="41" t="s">
        <v>496</v>
      </c>
      <c r="D44" s="134" t="s">
        <v>58</v>
      </c>
      <c r="E44" s="134" t="s">
        <v>139</v>
      </c>
      <c r="F44" s="128">
        <v>80000</v>
      </c>
      <c r="G44" s="128">
        <f>F44*2.87%</f>
        <v>2296</v>
      </c>
      <c r="H44" s="87">
        <f>+F44*3.04%</f>
        <v>2432</v>
      </c>
      <c r="I44" s="131">
        <v>157.61000000000001</v>
      </c>
      <c r="J44" s="88">
        <v>6702.88</v>
      </c>
      <c r="K44" s="87">
        <f>SUM(G44:J44)</f>
        <v>11588.49</v>
      </c>
      <c r="L44" s="88">
        <f>+F44-K44</f>
        <v>68411.509999999995</v>
      </c>
    </row>
    <row r="45" spans="1:12" s="44" customFormat="1" ht="22.5" customHeight="1" x14ac:dyDescent="0.25">
      <c r="A45" s="240" t="s">
        <v>142</v>
      </c>
      <c r="B45" s="241"/>
      <c r="C45" s="241"/>
      <c r="D45" s="241"/>
      <c r="E45" s="242"/>
      <c r="F45" s="42">
        <f t="shared" ref="F45:L45" si="9">SUM(F40:F44)</f>
        <v>435000</v>
      </c>
      <c r="G45" s="42">
        <f t="shared" si="9"/>
        <v>12484.5</v>
      </c>
      <c r="H45" s="42">
        <f t="shared" si="9"/>
        <v>13224</v>
      </c>
      <c r="I45" s="42">
        <f t="shared" si="9"/>
        <v>34982.089999999997</v>
      </c>
      <c r="J45" s="42">
        <f t="shared" si="9"/>
        <v>23230.97</v>
      </c>
      <c r="K45" s="42">
        <f t="shared" si="9"/>
        <v>83921.560000000012</v>
      </c>
      <c r="L45" s="42">
        <f t="shared" si="9"/>
        <v>351078.44</v>
      </c>
    </row>
    <row r="46" spans="1:12" s="44" customFormat="1" ht="18" customHeight="1" thickBot="1" x14ac:dyDescent="0.3">
      <c r="A46"/>
      <c r="B46"/>
      <c r="C46" s="164"/>
      <c r="D46"/>
      <c r="E46"/>
      <c r="F46"/>
      <c r="G46"/>
      <c r="H46"/>
      <c r="I46"/>
      <c r="J46"/>
      <c r="K46"/>
      <c r="L46"/>
    </row>
    <row r="47" spans="1:12" s="44" customFormat="1" ht="21" customHeight="1" thickBot="1" x14ac:dyDescent="0.3">
      <c r="A47" s="243" t="s">
        <v>552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5"/>
    </row>
    <row r="48" spans="1:12" s="97" customFormat="1" ht="30" customHeight="1" x14ac:dyDescent="0.25">
      <c r="A48" s="85">
        <f>+A44+1</f>
        <v>24</v>
      </c>
      <c r="B48" s="86" t="s">
        <v>64</v>
      </c>
      <c r="C48" s="85" t="s">
        <v>496</v>
      </c>
      <c r="D48" s="94" t="s">
        <v>202</v>
      </c>
      <c r="E48" s="92" t="s">
        <v>139</v>
      </c>
      <c r="F48" s="87">
        <v>126500</v>
      </c>
      <c r="G48" s="87">
        <v>3630.55</v>
      </c>
      <c r="H48" s="87">
        <v>3845.6</v>
      </c>
      <c r="I48" s="128">
        <v>18001.3</v>
      </c>
      <c r="J48" s="95">
        <v>1495.12</v>
      </c>
      <c r="K48" s="87">
        <f>SUM(G48:J48)</f>
        <v>26972.569999999996</v>
      </c>
      <c r="L48" s="132">
        <f>+F48-K48</f>
        <v>99527.430000000008</v>
      </c>
    </row>
    <row r="49" spans="1:12" s="97" customFormat="1" ht="30" customHeight="1" x14ac:dyDescent="0.25">
      <c r="A49" s="91">
        <f>+A48+1</f>
        <v>25</v>
      </c>
      <c r="B49" s="129" t="s">
        <v>203</v>
      </c>
      <c r="C49" s="41" t="s">
        <v>496</v>
      </c>
      <c r="D49" s="130" t="s">
        <v>110</v>
      </c>
      <c r="E49" s="129" t="s">
        <v>139</v>
      </c>
      <c r="F49" s="131">
        <v>60000</v>
      </c>
      <c r="G49" s="93">
        <f>F49*2.87%</f>
        <v>1722</v>
      </c>
      <c r="H49" s="93">
        <f>+F49*3.04%</f>
        <v>1824</v>
      </c>
      <c r="I49" s="93"/>
      <c r="J49" s="95">
        <v>1475.12</v>
      </c>
      <c r="K49" s="87">
        <f>SUM(G49:J49)</f>
        <v>5021.12</v>
      </c>
      <c r="L49" s="88">
        <f>+F49-K49</f>
        <v>54978.879999999997</v>
      </c>
    </row>
    <row r="50" spans="1:12" s="44" customFormat="1" ht="28.5" customHeight="1" x14ac:dyDescent="0.25">
      <c r="A50" s="240" t="s">
        <v>142</v>
      </c>
      <c r="B50" s="241"/>
      <c r="C50" s="241"/>
      <c r="D50" s="241"/>
      <c r="E50" s="242"/>
      <c r="F50" s="42">
        <f t="shared" ref="F50:L50" si="10">SUM(F48:F49)</f>
        <v>186500</v>
      </c>
      <c r="G50" s="42">
        <f t="shared" si="10"/>
        <v>5352.55</v>
      </c>
      <c r="H50" s="42">
        <f t="shared" si="10"/>
        <v>5669.6</v>
      </c>
      <c r="I50" s="42">
        <f t="shared" si="10"/>
        <v>18001.3</v>
      </c>
      <c r="J50" s="42">
        <f t="shared" si="10"/>
        <v>2970.24</v>
      </c>
      <c r="K50" s="42">
        <f t="shared" si="10"/>
        <v>31993.689999999995</v>
      </c>
      <c r="L50" s="42">
        <f t="shared" si="10"/>
        <v>154506.31</v>
      </c>
    </row>
    <row r="51" spans="1:12" s="44" customFormat="1" ht="12" customHeight="1" thickBot="1" x14ac:dyDescent="0.3">
      <c r="A51" s="55"/>
      <c r="B51" s="55"/>
      <c r="C51" s="55"/>
      <c r="D51" s="55"/>
      <c r="E51" s="55"/>
      <c r="F51"/>
      <c r="G51"/>
      <c r="H51"/>
      <c r="I51"/>
      <c r="J51"/>
      <c r="K51"/>
      <c r="L51"/>
    </row>
    <row r="52" spans="1:12" s="44" customFormat="1" ht="30" customHeight="1" thickBot="1" x14ac:dyDescent="0.3">
      <c r="A52" s="246" t="s">
        <v>177</v>
      </c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8"/>
    </row>
    <row r="53" spans="1:12" s="58" customFormat="1" ht="30" customHeight="1" x14ac:dyDescent="0.25">
      <c r="A53" s="91">
        <f>+A49+1</f>
        <v>26</v>
      </c>
      <c r="B53" s="129" t="s">
        <v>286</v>
      </c>
      <c r="C53" s="41" t="s">
        <v>496</v>
      </c>
      <c r="D53" s="130" t="s">
        <v>58</v>
      </c>
      <c r="E53" s="129" t="s">
        <v>139</v>
      </c>
      <c r="F53" s="131">
        <v>104000</v>
      </c>
      <c r="G53" s="93">
        <f>F53*2.87%</f>
        <v>2984.8</v>
      </c>
      <c r="H53" s="93">
        <f>+F53*3.04%</f>
        <v>3161.6</v>
      </c>
      <c r="I53" s="93">
        <v>12708.74</v>
      </c>
      <c r="J53" s="95">
        <v>2415.12</v>
      </c>
      <c r="K53" s="87">
        <f>SUM(G53:J53)</f>
        <v>21270.26</v>
      </c>
      <c r="L53" s="88">
        <f>+F53-K53</f>
        <v>82729.740000000005</v>
      </c>
    </row>
    <row r="54" spans="1:12" s="58" customFormat="1" ht="30" customHeight="1" x14ac:dyDescent="0.25">
      <c r="A54" s="91">
        <f>+A53+1</f>
        <v>27</v>
      </c>
      <c r="B54" s="129" t="s">
        <v>287</v>
      </c>
      <c r="C54" s="41" t="s">
        <v>496</v>
      </c>
      <c r="D54" s="130" t="s">
        <v>58</v>
      </c>
      <c r="E54" s="129" t="s">
        <v>139</v>
      </c>
      <c r="F54" s="131">
        <v>95000</v>
      </c>
      <c r="G54" s="93">
        <f>F54*2.87%</f>
        <v>2726.5</v>
      </c>
      <c r="H54" s="93">
        <f>+F54*3.04%</f>
        <v>2888</v>
      </c>
      <c r="I54" s="93">
        <v>10929.24</v>
      </c>
      <c r="J54" s="95">
        <v>7125</v>
      </c>
      <c r="K54" s="87">
        <f>SUM(G54:J54)</f>
        <v>23668.739999999998</v>
      </c>
      <c r="L54" s="88">
        <f>+F54-K54</f>
        <v>71331.260000000009</v>
      </c>
    </row>
    <row r="55" spans="1:12" s="98" customFormat="1" ht="30" customHeight="1" x14ac:dyDescent="0.25">
      <c r="A55" s="85">
        <f>+A54+1</f>
        <v>28</v>
      </c>
      <c r="B55" s="129" t="s">
        <v>57</v>
      </c>
      <c r="C55" s="41" t="s">
        <v>496</v>
      </c>
      <c r="D55" s="129" t="s">
        <v>58</v>
      </c>
      <c r="E55" s="129" t="s">
        <v>138</v>
      </c>
      <c r="F55" s="131">
        <v>90000</v>
      </c>
      <c r="G55" s="93">
        <f>F55*2.87%</f>
        <v>2583</v>
      </c>
      <c r="H55" s="93">
        <f>+F55*3.04%</f>
        <v>2736</v>
      </c>
      <c r="I55" s="93">
        <v>9753.1200000000008</v>
      </c>
      <c r="J55" s="95">
        <v>770.31</v>
      </c>
      <c r="K55" s="87">
        <f>SUM(G55:J55)</f>
        <v>15842.43</v>
      </c>
      <c r="L55" s="88">
        <f>+F55-K55</f>
        <v>74157.570000000007</v>
      </c>
    </row>
    <row r="56" spans="1:12" s="58" customFormat="1" ht="30" customHeight="1" x14ac:dyDescent="0.25">
      <c r="A56" s="91">
        <f>+A55+1</f>
        <v>29</v>
      </c>
      <c r="B56" s="129" t="s">
        <v>288</v>
      </c>
      <c r="C56" s="41" t="s">
        <v>496</v>
      </c>
      <c r="D56" s="130" t="s">
        <v>58</v>
      </c>
      <c r="E56" s="129" t="s">
        <v>138</v>
      </c>
      <c r="F56" s="131">
        <v>90000</v>
      </c>
      <c r="G56" s="93">
        <f>F56*2.87%</f>
        <v>2583</v>
      </c>
      <c r="H56" s="93">
        <f>+F56*3.04%</f>
        <v>2736</v>
      </c>
      <c r="I56" s="93">
        <v>9753.1200000000008</v>
      </c>
      <c r="J56" s="95">
        <v>25</v>
      </c>
      <c r="K56" s="87">
        <f>SUM(G56:J56)</f>
        <v>15097.12</v>
      </c>
      <c r="L56" s="88">
        <f>+F56-K56</f>
        <v>74902.880000000005</v>
      </c>
    </row>
    <row r="57" spans="1:12" s="44" customFormat="1" ht="24" customHeight="1" x14ac:dyDescent="0.25">
      <c r="A57" s="240" t="s">
        <v>142</v>
      </c>
      <c r="B57" s="241"/>
      <c r="C57" s="241"/>
      <c r="D57" s="241"/>
      <c r="E57" s="242"/>
      <c r="F57" s="42">
        <f t="shared" ref="F57:L57" si="11">SUM(F53:F56)</f>
        <v>379000</v>
      </c>
      <c r="G57" s="42">
        <f t="shared" si="11"/>
        <v>10877.3</v>
      </c>
      <c r="H57" s="42">
        <f t="shared" si="11"/>
        <v>11521.6</v>
      </c>
      <c r="I57" s="42">
        <f t="shared" si="11"/>
        <v>43144.22</v>
      </c>
      <c r="J57" s="42">
        <f t="shared" si="11"/>
        <v>10335.429999999998</v>
      </c>
      <c r="K57" s="42">
        <f t="shared" si="11"/>
        <v>75878.55</v>
      </c>
      <c r="L57" s="42">
        <f t="shared" si="11"/>
        <v>303121.45</v>
      </c>
    </row>
    <row r="58" spans="1:12" s="44" customFormat="1" ht="12" customHeight="1" thickBot="1" x14ac:dyDescent="0.3">
      <c r="A58" s="78"/>
      <c r="B58" s="78"/>
      <c r="C58" s="165"/>
      <c r="D58" s="78"/>
      <c r="E58" s="78"/>
      <c r="F58" s="78"/>
      <c r="G58" s="78"/>
      <c r="H58" s="78"/>
      <c r="I58" s="78"/>
      <c r="J58" s="78"/>
      <c r="K58" s="78"/>
      <c r="L58" s="78"/>
    </row>
    <row r="59" spans="1:12" s="44" customFormat="1" ht="21" customHeight="1" thickBot="1" x14ac:dyDescent="0.3">
      <c r="A59" s="246" t="s">
        <v>178</v>
      </c>
      <c r="B59" s="247"/>
      <c r="C59" s="247"/>
      <c r="D59" s="247"/>
      <c r="E59" s="247"/>
      <c r="F59" s="247"/>
      <c r="G59" s="247"/>
      <c r="H59" s="247"/>
      <c r="I59" s="247"/>
      <c r="J59" s="247"/>
      <c r="K59" s="247"/>
      <c r="L59" s="248"/>
    </row>
    <row r="60" spans="1:12" s="98" customFormat="1" ht="30" customHeight="1" x14ac:dyDescent="0.25">
      <c r="A60" s="144">
        <f>+A56+1</f>
        <v>30</v>
      </c>
      <c r="B60" s="134" t="s">
        <v>55</v>
      </c>
      <c r="C60" s="144" t="s">
        <v>496</v>
      </c>
      <c r="D60" s="96" t="s">
        <v>58</v>
      </c>
      <c r="E60" s="134" t="s">
        <v>139</v>
      </c>
      <c r="F60" s="87">
        <v>102000</v>
      </c>
      <c r="G60" s="93">
        <f>F60*2.87%</f>
        <v>2927.4</v>
      </c>
      <c r="H60" s="93">
        <f>+F60*3.04%</f>
        <v>3100.8</v>
      </c>
      <c r="I60" s="87">
        <v>12575.82</v>
      </c>
      <c r="J60" s="95">
        <v>125</v>
      </c>
      <c r="K60" s="87">
        <f>SUM(G60:J60)</f>
        <v>18729.02</v>
      </c>
      <c r="L60" s="88">
        <f>+F60-K60</f>
        <v>83270.98</v>
      </c>
    </row>
    <row r="61" spans="1:12" s="97" customFormat="1" ht="30" customHeight="1" x14ac:dyDescent="0.25">
      <c r="A61" s="41">
        <f>+A60+1</f>
        <v>31</v>
      </c>
      <c r="B61" s="129" t="s">
        <v>71</v>
      </c>
      <c r="C61" s="41" t="s">
        <v>495</v>
      </c>
      <c r="D61" s="130" t="s">
        <v>58</v>
      </c>
      <c r="E61" s="129" t="s">
        <v>139</v>
      </c>
      <c r="F61" s="131">
        <v>102000</v>
      </c>
      <c r="G61" s="131">
        <f>F61*2.87%</f>
        <v>2927.4</v>
      </c>
      <c r="H61" s="93">
        <f>+F61*3.04%</f>
        <v>3100.8</v>
      </c>
      <c r="I61" s="93">
        <v>12575.82</v>
      </c>
      <c r="J61" s="95">
        <v>25</v>
      </c>
      <c r="K61" s="87">
        <f>SUM(G61:J61)</f>
        <v>18629.02</v>
      </c>
      <c r="L61" s="88">
        <f>+F61-K61</f>
        <v>83370.98</v>
      </c>
    </row>
    <row r="62" spans="1:12" s="97" customFormat="1" ht="30" customHeight="1" x14ac:dyDescent="0.25">
      <c r="A62" s="41">
        <f>+A61+1</f>
        <v>32</v>
      </c>
      <c r="B62" s="129" t="s">
        <v>334</v>
      </c>
      <c r="C62" s="41" t="s">
        <v>496</v>
      </c>
      <c r="D62" s="130" t="s">
        <v>58</v>
      </c>
      <c r="E62" s="129" t="s">
        <v>138</v>
      </c>
      <c r="F62" s="131">
        <v>80000</v>
      </c>
      <c r="G62" s="131">
        <f>F62*2.87%</f>
        <v>2296</v>
      </c>
      <c r="H62" s="93">
        <f>+F62*3.04%</f>
        <v>2432</v>
      </c>
      <c r="I62" s="131">
        <v>7400.87</v>
      </c>
      <c r="J62" s="95">
        <v>11093.32</v>
      </c>
      <c r="K62" s="87">
        <f>SUM(G62:J62)</f>
        <v>23222.19</v>
      </c>
      <c r="L62" s="88">
        <f>+F62-K62</f>
        <v>56777.81</v>
      </c>
    </row>
    <row r="63" spans="1:12" s="44" customFormat="1" ht="24" customHeight="1" x14ac:dyDescent="0.25">
      <c r="A63" s="240" t="s">
        <v>142</v>
      </c>
      <c r="B63" s="241"/>
      <c r="C63" s="241"/>
      <c r="D63" s="241"/>
      <c r="E63" s="242"/>
      <c r="F63" s="42">
        <f t="shared" ref="F63:L63" si="12">SUM(F60:F62)</f>
        <v>284000</v>
      </c>
      <c r="G63" s="42">
        <f t="shared" si="12"/>
        <v>8150.8</v>
      </c>
      <c r="H63" s="42">
        <f t="shared" si="12"/>
        <v>8633.6</v>
      </c>
      <c r="I63" s="42">
        <f t="shared" si="12"/>
        <v>32552.51</v>
      </c>
      <c r="J63" s="42">
        <f t="shared" si="12"/>
        <v>11243.32</v>
      </c>
      <c r="K63" s="42">
        <f t="shared" si="12"/>
        <v>60580.229999999996</v>
      </c>
      <c r="L63" s="42">
        <f t="shared" si="12"/>
        <v>223419.77</v>
      </c>
    </row>
    <row r="64" spans="1:12" s="45" customFormat="1" ht="22.5" customHeight="1" thickBot="1" x14ac:dyDescent="0.3">
      <c r="A64" s="49"/>
      <c r="B64" s="47"/>
      <c r="C64" s="49"/>
      <c r="D64" s="48"/>
      <c r="E64" s="47"/>
      <c r="F64" s="44"/>
      <c r="G64" s="44"/>
      <c r="H64" s="44"/>
      <c r="I64" s="44"/>
      <c r="J64" s="43"/>
      <c r="K64" s="44"/>
      <c r="L64" s="43"/>
    </row>
    <row r="65" spans="1:12" s="44" customFormat="1" ht="22.5" customHeight="1" thickBot="1" x14ac:dyDescent="0.3">
      <c r="A65" s="246" t="s">
        <v>206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8"/>
    </row>
    <row r="66" spans="1:12" s="99" customFormat="1" ht="37.15" customHeight="1" x14ac:dyDescent="0.25">
      <c r="A66" s="85">
        <f>+A62+1</f>
        <v>33</v>
      </c>
      <c r="B66" s="134" t="s">
        <v>289</v>
      </c>
      <c r="C66" s="144" t="s">
        <v>496</v>
      </c>
      <c r="D66" s="130" t="s">
        <v>290</v>
      </c>
      <c r="E66" s="129" t="s">
        <v>139</v>
      </c>
      <c r="F66" s="128">
        <v>126500</v>
      </c>
      <c r="G66" s="93">
        <f t="shared" ref="G66:G71" si="13">F66*2.87%</f>
        <v>3630.55</v>
      </c>
      <c r="H66" s="93">
        <f t="shared" ref="H66:H71" si="14">+F66*3.04%</f>
        <v>3845.6</v>
      </c>
      <c r="I66" s="131">
        <v>18338.830000000002</v>
      </c>
      <c r="J66" s="95">
        <v>25</v>
      </c>
      <c r="K66" s="87">
        <f t="shared" ref="K66:K71" si="15">SUM(G66:J66)</f>
        <v>25839.980000000003</v>
      </c>
      <c r="L66" s="88">
        <f t="shared" ref="L66:L71" si="16">+F66-K66</f>
        <v>100660.01999999999</v>
      </c>
    </row>
    <row r="67" spans="1:12" s="58" customFormat="1" ht="30" customHeight="1" x14ac:dyDescent="0.25">
      <c r="A67" s="144">
        <f>+A66+1</f>
        <v>34</v>
      </c>
      <c r="B67" s="129" t="s">
        <v>68</v>
      </c>
      <c r="C67" s="41" t="s">
        <v>495</v>
      </c>
      <c r="D67" s="130" t="s">
        <v>58</v>
      </c>
      <c r="E67" s="129" t="s">
        <v>139</v>
      </c>
      <c r="F67" s="131">
        <v>102000</v>
      </c>
      <c r="G67" s="131">
        <f t="shared" si="13"/>
        <v>2927.4</v>
      </c>
      <c r="H67" s="131">
        <f t="shared" si="14"/>
        <v>3100.8</v>
      </c>
      <c r="I67" s="93">
        <v>12575.82</v>
      </c>
      <c r="J67" s="95">
        <v>10025</v>
      </c>
      <c r="K67" s="87">
        <f t="shared" si="15"/>
        <v>28629.02</v>
      </c>
      <c r="L67" s="88">
        <f t="shared" si="16"/>
        <v>73370.98</v>
      </c>
    </row>
    <row r="68" spans="1:12" s="97" customFormat="1" ht="30" customHeight="1" x14ac:dyDescent="0.25">
      <c r="A68" s="144">
        <f>+A67+1</f>
        <v>35</v>
      </c>
      <c r="B68" s="129" t="s">
        <v>62</v>
      </c>
      <c r="C68" s="41" t="s">
        <v>496</v>
      </c>
      <c r="D68" s="129" t="s">
        <v>58</v>
      </c>
      <c r="E68" s="129" t="s">
        <v>139</v>
      </c>
      <c r="F68" s="131">
        <v>90000</v>
      </c>
      <c r="G68" s="131">
        <f t="shared" si="13"/>
        <v>2583</v>
      </c>
      <c r="H68" s="131">
        <f t="shared" si="14"/>
        <v>2736</v>
      </c>
      <c r="I68" s="93">
        <v>6528.47</v>
      </c>
      <c r="J68" s="95">
        <v>2095.12</v>
      </c>
      <c r="K68" s="87">
        <f t="shared" si="15"/>
        <v>13942.59</v>
      </c>
      <c r="L68" s="88">
        <f t="shared" si="16"/>
        <v>76057.41</v>
      </c>
    </row>
    <row r="69" spans="1:12" s="90" customFormat="1" ht="30" customHeight="1" x14ac:dyDescent="0.25">
      <c r="A69" s="144">
        <f>+A68+1</f>
        <v>36</v>
      </c>
      <c r="B69" s="129" t="s">
        <v>63</v>
      </c>
      <c r="C69" s="41" t="s">
        <v>495</v>
      </c>
      <c r="D69" s="148" t="s">
        <v>58</v>
      </c>
      <c r="E69" s="129" t="s">
        <v>138</v>
      </c>
      <c r="F69" s="131">
        <v>90000</v>
      </c>
      <c r="G69" s="131">
        <f t="shared" si="13"/>
        <v>2583</v>
      </c>
      <c r="H69" s="131">
        <f t="shared" si="14"/>
        <v>2736</v>
      </c>
      <c r="I69" s="131">
        <v>9415.59</v>
      </c>
      <c r="J69" s="95">
        <v>3375.12</v>
      </c>
      <c r="K69" s="87">
        <f t="shared" si="15"/>
        <v>18109.71</v>
      </c>
      <c r="L69" s="88">
        <f t="shared" si="16"/>
        <v>71890.290000000008</v>
      </c>
    </row>
    <row r="70" spans="1:12" s="97" customFormat="1" ht="30" customHeight="1" x14ac:dyDescent="0.25">
      <c r="A70" s="144">
        <f>+A69+1</f>
        <v>37</v>
      </c>
      <c r="B70" s="129" t="s">
        <v>76</v>
      </c>
      <c r="C70" s="41" t="s">
        <v>496</v>
      </c>
      <c r="D70" s="130" t="s">
        <v>58</v>
      </c>
      <c r="E70" s="129" t="s">
        <v>139</v>
      </c>
      <c r="F70" s="131">
        <v>90000</v>
      </c>
      <c r="G70" s="131">
        <f t="shared" si="13"/>
        <v>2583</v>
      </c>
      <c r="H70" s="131">
        <f t="shared" si="14"/>
        <v>2736</v>
      </c>
      <c r="I70" s="131">
        <v>9753.1200000000008</v>
      </c>
      <c r="J70" s="95">
        <v>1125</v>
      </c>
      <c r="K70" s="87">
        <f t="shared" si="15"/>
        <v>16197.12</v>
      </c>
      <c r="L70" s="88">
        <f t="shared" si="16"/>
        <v>73802.880000000005</v>
      </c>
    </row>
    <row r="71" spans="1:12" s="58" customFormat="1" ht="30" customHeight="1" x14ac:dyDescent="0.25">
      <c r="A71" s="144">
        <f>+A70+1</f>
        <v>38</v>
      </c>
      <c r="B71" s="129" t="s">
        <v>291</v>
      </c>
      <c r="C71" s="41" t="s">
        <v>495</v>
      </c>
      <c r="D71" s="130" t="s">
        <v>58</v>
      </c>
      <c r="E71" s="129" t="s">
        <v>138</v>
      </c>
      <c r="F71" s="131">
        <v>80000</v>
      </c>
      <c r="G71" s="131">
        <f t="shared" si="13"/>
        <v>2296</v>
      </c>
      <c r="H71" s="131">
        <f t="shared" si="14"/>
        <v>2432</v>
      </c>
      <c r="J71" s="95">
        <v>4725.24</v>
      </c>
      <c r="K71" s="87">
        <f t="shared" si="15"/>
        <v>9453.24</v>
      </c>
      <c r="L71" s="88">
        <f t="shared" si="16"/>
        <v>70546.759999999995</v>
      </c>
    </row>
    <row r="72" spans="1:12" s="44" customFormat="1" ht="25.5" customHeight="1" thickBot="1" x14ac:dyDescent="0.3">
      <c r="A72" s="240" t="s">
        <v>142</v>
      </c>
      <c r="B72" s="241"/>
      <c r="C72" s="241"/>
      <c r="D72" s="241"/>
      <c r="E72" s="242"/>
      <c r="F72" s="42">
        <f t="shared" ref="F72:L72" si="17">SUM(F66:F71)</f>
        <v>578500</v>
      </c>
      <c r="G72" s="42">
        <f t="shared" si="17"/>
        <v>16602.95</v>
      </c>
      <c r="H72" s="42">
        <f t="shared" si="17"/>
        <v>17586.400000000001</v>
      </c>
      <c r="I72" s="42">
        <f t="shared" si="17"/>
        <v>56611.830000000009</v>
      </c>
      <c r="J72" s="42">
        <f t="shared" si="17"/>
        <v>21370.479999999996</v>
      </c>
      <c r="K72" s="42">
        <f t="shared" si="17"/>
        <v>112171.65999999999</v>
      </c>
      <c r="L72" s="42">
        <f t="shared" si="17"/>
        <v>466328.34</v>
      </c>
    </row>
    <row r="73" spans="1:12" s="44" customFormat="1" ht="30" customHeight="1" thickBot="1" x14ac:dyDescent="0.3">
      <c r="A73" s="246" t="s">
        <v>179</v>
      </c>
      <c r="B73" s="247"/>
      <c r="C73" s="247"/>
      <c r="D73" s="247"/>
      <c r="E73" s="247"/>
      <c r="F73" s="247"/>
      <c r="G73" s="247"/>
      <c r="H73" s="247"/>
      <c r="I73" s="247"/>
      <c r="J73" s="247"/>
      <c r="K73" s="247"/>
      <c r="L73" s="248"/>
    </row>
    <row r="74" spans="1:12" s="58" customFormat="1" ht="30" customHeight="1" x14ac:dyDescent="0.25">
      <c r="A74" s="85">
        <f>+A71+1</f>
        <v>39</v>
      </c>
      <c r="B74" s="86" t="s">
        <v>70</v>
      </c>
      <c r="C74" s="85" t="s">
        <v>496</v>
      </c>
      <c r="D74" s="96" t="s">
        <v>207</v>
      </c>
      <c r="E74" s="92" t="s">
        <v>139</v>
      </c>
      <c r="F74" s="87">
        <v>138000</v>
      </c>
      <c r="G74" s="93">
        <f>F74*2.87%</f>
        <v>3960.6</v>
      </c>
      <c r="H74" s="93">
        <f>+F74*3.04%</f>
        <v>4195.2</v>
      </c>
      <c r="I74" s="128">
        <v>21043.919999999998</v>
      </c>
      <c r="J74" s="95">
        <v>13527.63</v>
      </c>
      <c r="K74" s="128">
        <f>SUM(G74:J74)</f>
        <v>42727.35</v>
      </c>
      <c r="L74" s="132">
        <f>+F74-K74</f>
        <v>95272.65</v>
      </c>
    </row>
    <row r="75" spans="1:12" s="58" customFormat="1" ht="30" customHeight="1" x14ac:dyDescent="0.25">
      <c r="A75" s="91">
        <f>+A74+1</f>
        <v>40</v>
      </c>
      <c r="B75" s="129" t="s">
        <v>69</v>
      </c>
      <c r="C75" s="41" t="s">
        <v>496</v>
      </c>
      <c r="D75" s="130" t="s">
        <v>110</v>
      </c>
      <c r="E75" s="129" t="s">
        <v>138</v>
      </c>
      <c r="F75" s="131">
        <v>60000</v>
      </c>
      <c r="G75" s="131">
        <f>F75*2.87%</f>
        <v>1722</v>
      </c>
      <c r="H75" s="93">
        <f>+F75*3.04%</f>
        <v>1824</v>
      </c>
      <c r="I75" s="93"/>
      <c r="J75" s="88">
        <v>125</v>
      </c>
      <c r="K75" s="87">
        <f>SUM(G75:J75)</f>
        <v>3671</v>
      </c>
      <c r="L75" s="88">
        <f>+F75-K75</f>
        <v>56329</v>
      </c>
    </row>
    <row r="76" spans="1:12" s="44" customFormat="1" ht="30" customHeight="1" x14ac:dyDescent="0.25">
      <c r="A76" s="240" t="s">
        <v>142</v>
      </c>
      <c r="B76" s="241"/>
      <c r="C76" s="241"/>
      <c r="D76" s="241"/>
      <c r="E76" s="242"/>
      <c r="F76" s="42">
        <f t="shared" ref="F76:L76" si="18">SUM(F74:F75)</f>
        <v>198000</v>
      </c>
      <c r="G76" s="42">
        <f t="shared" si="18"/>
        <v>5682.6</v>
      </c>
      <c r="H76" s="42">
        <f t="shared" si="18"/>
        <v>6019.2</v>
      </c>
      <c r="I76" s="42">
        <f t="shared" si="18"/>
        <v>21043.919999999998</v>
      </c>
      <c r="J76" s="42">
        <f t="shared" si="18"/>
        <v>13652.63</v>
      </c>
      <c r="K76" s="42">
        <f t="shared" si="18"/>
        <v>46398.35</v>
      </c>
      <c r="L76" s="42">
        <f t="shared" si="18"/>
        <v>151601.65</v>
      </c>
    </row>
    <row r="77" spans="1:12" s="45" customFormat="1" ht="30" customHeight="1" thickBot="1" x14ac:dyDescent="0.3">
      <c r="A77" s="49"/>
      <c r="B77" s="47"/>
      <c r="C77" s="49"/>
      <c r="D77" s="47"/>
      <c r="E77" s="47"/>
      <c r="F77" s="44"/>
      <c r="G77" s="44"/>
      <c r="H77" s="44"/>
      <c r="I77" s="44"/>
      <c r="J77" s="43"/>
      <c r="K77" s="44"/>
      <c r="L77" s="43"/>
    </row>
    <row r="78" spans="1:12" s="44" customFormat="1" ht="30" customHeight="1" thickBot="1" x14ac:dyDescent="0.3">
      <c r="A78" s="246" t="s">
        <v>180</v>
      </c>
      <c r="B78" s="247"/>
      <c r="C78" s="247"/>
      <c r="D78" s="247"/>
      <c r="E78" s="247"/>
      <c r="F78" s="247"/>
      <c r="G78" s="247"/>
      <c r="H78" s="247"/>
      <c r="I78" s="247"/>
      <c r="J78" s="247"/>
      <c r="K78" s="247"/>
      <c r="L78" s="248"/>
    </row>
    <row r="79" spans="1:12" s="44" customFormat="1" ht="30" customHeight="1" x14ac:dyDescent="0.25">
      <c r="A79" s="91">
        <f>+A75+1</f>
        <v>41</v>
      </c>
      <c r="B79" s="129" t="s">
        <v>320</v>
      </c>
      <c r="C79" s="41" t="s">
        <v>496</v>
      </c>
      <c r="D79" s="129" t="s">
        <v>58</v>
      </c>
      <c r="E79" s="129" t="s">
        <v>138</v>
      </c>
      <c r="F79" s="131">
        <v>90000</v>
      </c>
      <c r="G79" s="131">
        <f>F79*2.87%</f>
        <v>2583</v>
      </c>
      <c r="H79" s="131">
        <f>+F79*3.04%</f>
        <v>2736</v>
      </c>
      <c r="I79" s="131">
        <v>6759.8</v>
      </c>
      <c r="J79" s="95">
        <v>2260.9299999999998</v>
      </c>
      <c r="K79" s="87">
        <f>SUM(G79:J79)</f>
        <v>14339.73</v>
      </c>
      <c r="L79" s="88">
        <f>+F79-K79</f>
        <v>75660.27</v>
      </c>
    </row>
    <row r="80" spans="1:12" s="58" customFormat="1" ht="30" customHeight="1" x14ac:dyDescent="0.25">
      <c r="A80" s="91">
        <f>+A79+1</f>
        <v>42</v>
      </c>
      <c r="B80" s="129" t="s">
        <v>294</v>
      </c>
      <c r="C80" s="41" t="s">
        <v>496</v>
      </c>
      <c r="D80" s="130" t="s">
        <v>58</v>
      </c>
      <c r="E80" s="129" t="s">
        <v>139</v>
      </c>
      <c r="F80" s="131">
        <v>80000</v>
      </c>
      <c r="G80" s="131">
        <f>F80*2.87%</f>
        <v>2296</v>
      </c>
      <c r="H80" s="131">
        <f>+F80*3.04%</f>
        <v>2432</v>
      </c>
      <c r="I80" s="131">
        <v>7400.87</v>
      </c>
      <c r="J80" s="95">
        <v>1025</v>
      </c>
      <c r="K80" s="87">
        <f>SUM(G80:J80)</f>
        <v>13153.869999999999</v>
      </c>
      <c r="L80" s="88">
        <f>+F80-K80</f>
        <v>66846.13</v>
      </c>
    </row>
    <row r="81" spans="1:12" s="44" customFormat="1" ht="30" customHeight="1" x14ac:dyDescent="0.25">
      <c r="A81" s="240" t="s">
        <v>142</v>
      </c>
      <c r="B81" s="241"/>
      <c r="C81" s="241"/>
      <c r="D81" s="241"/>
      <c r="E81" s="242"/>
      <c r="F81" s="42">
        <f t="shared" ref="F81:L81" si="19">SUM(F79:F80)</f>
        <v>170000</v>
      </c>
      <c r="G81" s="42">
        <f t="shared" si="19"/>
        <v>4879</v>
      </c>
      <c r="H81" s="42">
        <f t="shared" si="19"/>
        <v>5168</v>
      </c>
      <c r="I81" s="42">
        <f t="shared" si="19"/>
        <v>14160.67</v>
      </c>
      <c r="J81" s="42">
        <f t="shared" si="19"/>
        <v>3285.93</v>
      </c>
      <c r="K81" s="42">
        <f t="shared" si="19"/>
        <v>27493.599999999999</v>
      </c>
      <c r="L81" s="42">
        <f t="shared" si="19"/>
        <v>142506.40000000002</v>
      </c>
    </row>
    <row r="82" spans="1:12" s="44" customFormat="1" ht="25.5" customHeight="1" thickBot="1" x14ac:dyDescent="0.3">
      <c r="A82" s="49"/>
      <c r="B82" s="47"/>
      <c r="C82" s="49"/>
      <c r="D82" s="48"/>
      <c r="E82" s="47"/>
      <c r="J82" s="43"/>
      <c r="L82" s="43"/>
    </row>
    <row r="83" spans="1:12" s="44" customFormat="1" ht="30" customHeight="1" thickBot="1" x14ac:dyDescent="0.3">
      <c r="A83" s="246" t="s">
        <v>181</v>
      </c>
      <c r="B83" s="247"/>
      <c r="C83" s="247"/>
      <c r="D83" s="247"/>
      <c r="E83" s="247"/>
      <c r="F83" s="247"/>
      <c r="G83" s="247"/>
      <c r="H83" s="247"/>
      <c r="I83" s="247"/>
      <c r="J83" s="247"/>
      <c r="K83" s="247"/>
      <c r="L83" s="248"/>
    </row>
    <row r="84" spans="1:12" s="58" customFormat="1" ht="30" customHeight="1" x14ac:dyDescent="0.25">
      <c r="A84" s="91">
        <f>+A80+1</f>
        <v>43</v>
      </c>
      <c r="B84" s="129" t="s">
        <v>66</v>
      </c>
      <c r="C84" s="41" t="s">
        <v>496</v>
      </c>
      <c r="D84" s="130" t="s">
        <v>58</v>
      </c>
      <c r="E84" s="129" t="s">
        <v>138</v>
      </c>
      <c r="F84" s="131">
        <v>93500</v>
      </c>
      <c r="G84" s="131">
        <f>F84*2.87%</f>
        <v>2683.45</v>
      </c>
      <c r="H84" s="93">
        <f>+F84*3.04%</f>
        <v>2842.4</v>
      </c>
      <c r="I84" s="131">
        <v>10238.879999999999</v>
      </c>
      <c r="J84" s="95">
        <v>1375.12</v>
      </c>
      <c r="K84" s="87">
        <f>SUM(G84:J84)</f>
        <v>17139.849999999999</v>
      </c>
      <c r="L84" s="88">
        <f>+F84-K84</f>
        <v>76360.149999999994</v>
      </c>
    </row>
    <row r="85" spans="1:12" s="58" customFormat="1" ht="30" customHeight="1" x14ac:dyDescent="0.25">
      <c r="A85" s="91">
        <f>+A84+1</f>
        <v>44</v>
      </c>
      <c r="B85" s="129" t="s">
        <v>293</v>
      </c>
      <c r="C85" s="41" t="s">
        <v>496</v>
      </c>
      <c r="D85" s="130" t="s">
        <v>58</v>
      </c>
      <c r="E85" s="129" t="s">
        <v>138</v>
      </c>
      <c r="F85" s="131">
        <v>85000</v>
      </c>
      <c r="G85" s="131">
        <f>F85*2.87%</f>
        <v>2439.5</v>
      </c>
      <c r="H85" s="93">
        <f>+F85*3.04%</f>
        <v>2584</v>
      </c>
      <c r="I85" s="93">
        <v>8576.99</v>
      </c>
      <c r="J85" s="95">
        <v>3120</v>
      </c>
      <c r="K85" s="87">
        <f>SUM(G85:J85)</f>
        <v>16720.489999999998</v>
      </c>
      <c r="L85" s="88">
        <f>+F85-K85</f>
        <v>68279.510000000009</v>
      </c>
    </row>
    <row r="86" spans="1:12" s="98" customFormat="1" ht="30" customHeight="1" x14ac:dyDescent="0.25">
      <c r="A86" s="85">
        <f>+A85+1</f>
        <v>45</v>
      </c>
      <c r="B86" s="206" t="s">
        <v>86</v>
      </c>
      <c r="C86" s="207" t="s">
        <v>496</v>
      </c>
      <c r="D86" s="129" t="s">
        <v>58</v>
      </c>
      <c r="E86" s="129" t="s">
        <v>138</v>
      </c>
      <c r="F86" s="208">
        <v>90000</v>
      </c>
      <c r="G86" s="131">
        <f>F86*2.87%</f>
        <v>2583</v>
      </c>
      <c r="H86" s="93">
        <f>+F86*3.04%</f>
        <v>2736</v>
      </c>
      <c r="I86" s="93">
        <v>9753.1200000000008</v>
      </c>
      <c r="J86" s="95">
        <v>25</v>
      </c>
      <c r="K86" s="87">
        <f>SUM(G86:J86)</f>
        <v>15097.12</v>
      </c>
      <c r="L86" s="88">
        <f>+F86-K86</f>
        <v>74902.880000000005</v>
      </c>
    </row>
    <row r="87" spans="1:12" s="58" customFormat="1" ht="30" customHeight="1" x14ac:dyDescent="0.25">
      <c r="A87" s="91">
        <f>+A86+1</f>
        <v>46</v>
      </c>
      <c r="B87" s="129" t="s">
        <v>182</v>
      </c>
      <c r="C87" s="41" t="s">
        <v>496</v>
      </c>
      <c r="D87" s="130" t="s">
        <v>58</v>
      </c>
      <c r="E87" s="129" t="s">
        <v>139</v>
      </c>
      <c r="F87" s="131">
        <v>90000</v>
      </c>
      <c r="G87" s="131">
        <f>F87*2.87%</f>
        <v>2583</v>
      </c>
      <c r="H87" s="93">
        <f>+F87*3.04%</f>
        <v>2736</v>
      </c>
      <c r="I87" s="93">
        <v>6571.66</v>
      </c>
      <c r="J87" s="95">
        <v>9147.1200000000008</v>
      </c>
      <c r="K87" s="87">
        <f>SUM(G87:J87)</f>
        <v>21037.78</v>
      </c>
      <c r="L87" s="88">
        <f>+F87-K87</f>
        <v>68962.22</v>
      </c>
    </row>
    <row r="88" spans="1:12" s="44" customFormat="1" ht="30" customHeight="1" x14ac:dyDescent="0.25">
      <c r="A88" s="240" t="s">
        <v>142</v>
      </c>
      <c r="B88" s="241"/>
      <c r="C88" s="241"/>
      <c r="D88" s="241"/>
      <c r="E88" s="242"/>
      <c r="F88" s="42">
        <f t="shared" ref="F88:L88" si="20">SUM(F84:F87)</f>
        <v>358500</v>
      </c>
      <c r="G88" s="42">
        <f t="shared" si="20"/>
        <v>10288.950000000001</v>
      </c>
      <c r="H88" s="42">
        <f t="shared" si="20"/>
        <v>10898.4</v>
      </c>
      <c r="I88" s="42">
        <f t="shared" si="20"/>
        <v>35140.649999999994</v>
      </c>
      <c r="J88" s="42">
        <f t="shared" si="20"/>
        <v>13667.240000000002</v>
      </c>
      <c r="K88" s="42">
        <f t="shared" si="20"/>
        <v>69995.239999999991</v>
      </c>
      <c r="L88" s="42">
        <f t="shared" si="20"/>
        <v>288504.76</v>
      </c>
    </row>
    <row r="89" spans="1:12" s="44" customFormat="1" ht="18" customHeight="1" thickBot="1" x14ac:dyDescent="0.3">
      <c r="A89" s="49"/>
      <c r="B89" s="47"/>
      <c r="C89" s="49"/>
      <c r="D89" s="48"/>
      <c r="E89" s="47"/>
      <c r="J89" s="43"/>
      <c r="L89" s="43"/>
    </row>
    <row r="90" spans="1:12" s="44" customFormat="1" ht="30" customHeight="1" thickBot="1" x14ac:dyDescent="0.3">
      <c r="A90" s="246" t="s">
        <v>183</v>
      </c>
      <c r="B90" s="247"/>
      <c r="C90" s="247"/>
      <c r="D90" s="247"/>
      <c r="E90" s="247"/>
      <c r="F90" s="247"/>
      <c r="G90" s="247"/>
      <c r="H90" s="247"/>
      <c r="I90" s="247"/>
      <c r="J90" s="247"/>
      <c r="K90" s="247"/>
      <c r="L90" s="248"/>
    </row>
    <row r="91" spans="1:12" s="99" customFormat="1" ht="30" customHeight="1" x14ac:dyDescent="0.25">
      <c r="A91" s="85">
        <f>+A87+1</f>
        <v>47</v>
      </c>
      <c r="B91" s="134" t="s">
        <v>296</v>
      </c>
      <c r="C91" s="144" t="s">
        <v>496</v>
      </c>
      <c r="D91" s="145" t="s">
        <v>208</v>
      </c>
      <c r="E91" s="129" t="s">
        <v>139</v>
      </c>
      <c r="F91" s="128">
        <v>130000</v>
      </c>
      <c r="G91" s="131">
        <v>3731</v>
      </c>
      <c r="H91" s="131">
        <v>3952</v>
      </c>
      <c r="I91" s="93">
        <v>18824.59</v>
      </c>
      <c r="J91" s="95">
        <v>1395.12</v>
      </c>
      <c r="K91" s="87">
        <f>SUM(G91:J91)</f>
        <v>27902.71</v>
      </c>
      <c r="L91" s="88">
        <f>+F91-K91</f>
        <v>102097.29000000001</v>
      </c>
    </row>
    <row r="92" spans="1:12" s="58" customFormat="1" ht="30" customHeight="1" x14ac:dyDescent="0.25">
      <c r="A92" s="85">
        <f>+A91+1</f>
        <v>48</v>
      </c>
      <c r="B92" s="129" t="s">
        <v>297</v>
      </c>
      <c r="C92" s="41" t="s">
        <v>496</v>
      </c>
      <c r="D92" s="130" t="s">
        <v>58</v>
      </c>
      <c r="E92" s="129" t="s">
        <v>138</v>
      </c>
      <c r="F92" s="131">
        <v>90000</v>
      </c>
      <c r="G92" s="131">
        <f>F92*2.87%</f>
        <v>2583</v>
      </c>
      <c r="H92" s="131">
        <f>+F92*3.04%</f>
        <v>2736</v>
      </c>
      <c r="I92" s="93">
        <v>5737.52</v>
      </c>
      <c r="J92" s="95">
        <v>8932.7000000000007</v>
      </c>
      <c r="K92" s="87">
        <f>SUM(G92:J92)</f>
        <v>19989.22</v>
      </c>
      <c r="L92" s="88">
        <f>+F92-K92</f>
        <v>70010.78</v>
      </c>
    </row>
    <row r="93" spans="1:12" s="58" customFormat="1" ht="30" customHeight="1" x14ac:dyDescent="0.25">
      <c r="A93" s="85">
        <f>+A92+1</f>
        <v>49</v>
      </c>
      <c r="B93" s="129" t="s">
        <v>90</v>
      </c>
      <c r="C93" s="41" t="s">
        <v>495</v>
      </c>
      <c r="D93" s="130" t="s">
        <v>58</v>
      </c>
      <c r="E93" s="129" t="s">
        <v>138</v>
      </c>
      <c r="F93" s="131">
        <v>80000</v>
      </c>
      <c r="G93" s="131">
        <f>F93*2.87%</f>
        <v>2296</v>
      </c>
      <c r="H93" s="131">
        <f>+F93*3.04%</f>
        <v>2432</v>
      </c>
      <c r="I93" s="131">
        <v>7400.87</v>
      </c>
      <c r="J93" s="95">
        <v>25</v>
      </c>
      <c r="K93" s="87">
        <f>SUM(G93:J93)</f>
        <v>12153.869999999999</v>
      </c>
      <c r="L93" s="88">
        <f>+F93-K93</f>
        <v>67846.13</v>
      </c>
    </row>
    <row r="94" spans="1:12" s="97" customFormat="1" ht="30" customHeight="1" x14ac:dyDescent="0.25">
      <c r="A94" s="85">
        <f>+A93+1</f>
        <v>50</v>
      </c>
      <c r="B94" s="129" t="s">
        <v>105</v>
      </c>
      <c r="C94" s="41" t="s">
        <v>496</v>
      </c>
      <c r="D94" s="130" t="s">
        <v>58</v>
      </c>
      <c r="E94" s="129" t="s">
        <v>139</v>
      </c>
      <c r="F94" s="208">
        <v>80000</v>
      </c>
      <c r="G94" s="131">
        <f>F94*2.87%</f>
        <v>2296</v>
      </c>
      <c r="H94" s="131">
        <f>+F94*3.04%</f>
        <v>2432</v>
      </c>
      <c r="I94" s="93">
        <v>7063.34</v>
      </c>
      <c r="J94" s="95">
        <v>7472.1</v>
      </c>
      <c r="K94" s="87">
        <f>SUM(G94:J94)</f>
        <v>19263.440000000002</v>
      </c>
      <c r="L94" s="88">
        <f>+F94-K94</f>
        <v>60736.56</v>
      </c>
    </row>
    <row r="95" spans="1:12" s="44" customFormat="1" ht="30" customHeight="1" x14ac:dyDescent="0.25">
      <c r="A95" s="240" t="s">
        <v>142</v>
      </c>
      <c r="B95" s="241"/>
      <c r="C95" s="241"/>
      <c r="D95" s="241"/>
      <c r="E95" s="242"/>
      <c r="F95" s="42">
        <f t="shared" ref="F95:L95" si="21">SUM(F91:F94)</f>
        <v>380000</v>
      </c>
      <c r="G95" s="42">
        <f t="shared" si="21"/>
        <v>10906</v>
      </c>
      <c r="H95" s="42">
        <f t="shared" si="21"/>
        <v>11552</v>
      </c>
      <c r="I95" s="42">
        <f t="shared" si="21"/>
        <v>39026.32</v>
      </c>
      <c r="J95" s="42">
        <f t="shared" si="21"/>
        <v>17824.919999999998</v>
      </c>
      <c r="K95" s="42">
        <f t="shared" si="21"/>
        <v>79309.240000000005</v>
      </c>
      <c r="L95" s="42">
        <f t="shared" si="21"/>
        <v>300690.76</v>
      </c>
    </row>
    <row r="96" spans="1:12" ht="11.25" customHeight="1" thickBot="1" x14ac:dyDescent="0.25"/>
    <row r="97" spans="1:12" s="44" customFormat="1" ht="30" customHeight="1" thickBot="1" x14ac:dyDescent="0.3">
      <c r="A97" s="246" t="s">
        <v>184</v>
      </c>
      <c r="B97" s="247"/>
      <c r="C97" s="247"/>
      <c r="D97" s="247"/>
      <c r="E97" s="247"/>
      <c r="F97" s="247"/>
      <c r="G97" s="247"/>
      <c r="H97" s="247"/>
      <c r="I97" s="247"/>
      <c r="J97" s="247"/>
      <c r="K97" s="247"/>
      <c r="L97" s="248"/>
    </row>
    <row r="98" spans="1:12" s="58" customFormat="1" ht="30" customHeight="1" x14ac:dyDescent="0.25">
      <c r="A98" s="91">
        <f>+A94+1</f>
        <v>51</v>
      </c>
      <c r="B98" s="92" t="s">
        <v>59</v>
      </c>
      <c r="C98" s="91" t="s">
        <v>496</v>
      </c>
      <c r="D98" s="96" t="s">
        <v>58</v>
      </c>
      <c r="E98" s="92" t="s">
        <v>138</v>
      </c>
      <c r="F98" s="93">
        <v>102000</v>
      </c>
      <c r="G98" s="93">
        <f>F98*2.87%</f>
        <v>2927.4</v>
      </c>
      <c r="H98" s="93">
        <f>+F98*3.04%</f>
        <v>3100.8</v>
      </c>
      <c r="I98" s="93">
        <v>11712.83</v>
      </c>
      <c r="J98" s="95">
        <v>25</v>
      </c>
      <c r="K98" s="87">
        <f>SUM(G98:J98)</f>
        <v>17766.03</v>
      </c>
      <c r="L98" s="88">
        <f>+F98-K98</f>
        <v>84233.97</v>
      </c>
    </row>
    <row r="99" spans="1:12" s="58" customFormat="1" ht="30" customHeight="1" x14ac:dyDescent="0.25">
      <c r="A99" s="91">
        <f>+A98+1</f>
        <v>52</v>
      </c>
      <c r="B99" s="129" t="s">
        <v>298</v>
      </c>
      <c r="C99" s="41" t="s">
        <v>495</v>
      </c>
      <c r="D99" s="130" t="s">
        <v>58</v>
      </c>
      <c r="E99" s="129" t="s">
        <v>138</v>
      </c>
      <c r="F99" s="131">
        <v>90000</v>
      </c>
      <c r="G99" s="93">
        <f>F99*2.87%</f>
        <v>2583</v>
      </c>
      <c r="H99" s="93">
        <f>+F99*3.04%</f>
        <v>2736</v>
      </c>
      <c r="I99" s="93">
        <v>9753.1200000000008</v>
      </c>
      <c r="J99" s="95">
        <v>9311.43</v>
      </c>
      <c r="K99" s="87">
        <f>SUM(G99:J99)</f>
        <v>24383.550000000003</v>
      </c>
      <c r="L99" s="88">
        <f>+F99-K99</f>
        <v>65616.45</v>
      </c>
    </row>
    <row r="100" spans="1:12" s="44" customFormat="1" ht="30" customHeight="1" thickBot="1" x14ac:dyDescent="0.3">
      <c r="A100" s="240" t="s">
        <v>142</v>
      </c>
      <c r="B100" s="241"/>
      <c r="C100" s="241"/>
      <c r="D100" s="241"/>
      <c r="E100" s="242"/>
      <c r="F100" s="42">
        <f t="shared" ref="F100:L100" si="22">SUM(F98:F99)</f>
        <v>192000</v>
      </c>
      <c r="G100" s="42">
        <f t="shared" si="22"/>
        <v>5510.4</v>
      </c>
      <c r="H100" s="42">
        <f t="shared" si="22"/>
        <v>5836.8</v>
      </c>
      <c r="I100" s="42">
        <f t="shared" si="22"/>
        <v>21465.95</v>
      </c>
      <c r="J100" s="42">
        <f t="shared" si="22"/>
        <v>9336.43</v>
      </c>
      <c r="K100" s="42">
        <f t="shared" si="22"/>
        <v>42149.58</v>
      </c>
      <c r="L100" s="42">
        <f t="shared" si="22"/>
        <v>149850.41999999998</v>
      </c>
    </row>
    <row r="101" spans="1:12" s="44" customFormat="1" ht="25.5" customHeight="1" thickBot="1" x14ac:dyDescent="0.3">
      <c r="A101" s="246" t="s">
        <v>185</v>
      </c>
      <c r="B101" s="247"/>
      <c r="C101" s="247"/>
      <c r="D101" s="247"/>
      <c r="E101" s="247"/>
      <c r="F101" s="247"/>
      <c r="G101" s="247"/>
      <c r="H101" s="247"/>
      <c r="I101" s="247"/>
      <c r="J101" s="247"/>
      <c r="K101" s="247"/>
      <c r="L101" s="248"/>
    </row>
    <row r="102" spans="1:12" s="58" customFormat="1" ht="30" customHeight="1" x14ac:dyDescent="0.25">
      <c r="A102" s="85">
        <f>+A99+1</f>
        <v>53</v>
      </c>
      <c r="B102" s="86" t="s">
        <v>73</v>
      </c>
      <c r="C102" s="85" t="s">
        <v>496</v>
      </c>
      <c r="D102" s="100" t="s">
        <v>209</v>
      </c>
      <c r="E102" s="92" t="s">
        <v>139</v>
      </c>
      <c r="F102" s="87">
        <v>155250</v>
      </c>
      <c r="G102" s="87">
        <v>4455.6750000000002</v>
      </c>
      <c r="H102" s="87">
        <v>4719.6000000000004</v>
      </c>
      <c r="I102" s="131">
        <v>24764.02</v>
      </c>
      <c r="J102" s="95">
        <v>1475.12</v>
      </c>
      <c r="K102" s="87">
        <f>SUM(G102:J102)</f>
        <v>35414.415000000001</v>
      </c>
      <c r="L102" s="88">
        <f>+F102-K102</f>
        <v>119835.58499999999</v>
      </c>
    </row>
    <row r="103" spans="1:12" s="58" customFormat="1" ht="30" customHeight="1" x14ac:dyDescent="0.25">
      <c r="A103" s="91">
        <f>A102+1</f>
        <v>54</v>
      </c>
      <c r="B103" s="129" t="s">
        <v>299</v>
      </c>
      <c r="C103" s="41" t="s">
        <v>496</v>
      </c>
      <c r="D103" s="129" t="s">
        <v>74</v>
      </c>
      <c r="E103" s="129" t="s">
        <v>139</v>
      </c>
      <c r="F103" s="131">
        <v>60000</v>
      </c>
      <c r="G103" s="93">
        <f>F103*2.87%</f>
        <v>1722</v>
      </c>
      <c r="H103" s="93">
        <f>+F103*3.04%</f>
        <v>1824</v>
      </c>
      <c r="I103" s="93">
        <v>1088.05</v>
      </c>
      <c r="J103" s="88">
        <v>25</v>
      </c>
      <c r="K103" s="87">
        <f>SUM(G103:J103)</f>
        <v>4659.05</v>
      </c>
      <c r="L103" s="88">
        <f>+F103-K103</f>
        <v>55340.95</v>
      </c>
    </row>
    <row r="104" spans="1:12" s="44" customFormat="1" ht="30" customHeight="1" x14ac:dyDescent="0.25">
      <c r="A104" s="240" t="s">
        <v>142</v>
      </c>
      <c r="B104" s="241"/>
      <c r="C104" s="241"/>
      <c r="D104" s="241"/>
      <c r="E104" s="242"/>
      <c r="F104" s="42">
        <f t="shared" ref="F104:L104" si="23">SUM(F102:F103)</f>
        <v>215250</v>
      </c>
      <c r="G104" s="42">
        <f t="shared" si="23"/>
        <v>6177.6750000000002</v>
      </c>
      <c r="H104" s="42">
        <f t="shared" si="23"/>
        <v>6543.6</v>
      </c>
      <c r="I104" s="42">
        <f t="shared" si="23"/>
        <v>25852.07</v>
      </c>
      <c r="J104" s="42">
        <f t="shared" si="23"/>
        <v>1500.12</v>
      </c>
      <c r="K104" s="42">
        <f t="shared" si="23"/>
        <v>40073.465000000004</v>
      </c>
      <c r="L104" s="42">
        <f t="shared" si="23"/>
        <v>175176.53499999997</v>
      </c>
    </row>
    <row r="105" spans="1:12" customFormat="1" ht="19.5" customHeight="1" thickBot="1" x14ac:dyDescent="0.25">
      <c r="C105" s="164"/>
    </row>
    <row r="106" spans="1:12" s="44" customFormat="1" ht="27.75" customHeight="1" thickBot="1" x14ac:dyDescent="0.3">
      <c r="A106" s="246" t="s">
        <v>186</v>
      </c>
      <c r="B106" s="247"/>
      <c r="C106" s="247"/>
      <c r="D106" s="247"/>
      <c r="E106" s="247"/>
      <c r="F106" s="247"/>
      <c r="G106" s="247"/>
      <c r="H106" s="247"/>
      <c r="I106" s="247"/>
      <c r="J106" s="247"/>
      <c r="K106" s="247"/>
      <c r="L106" s="248"/>
    </row>
    <row r="107" spans="1:12" s="97" customFormat="1" ht="30" customHeight="1" x14ac:dyDescent="0.25">
      <c r="A107" s="91">
        <f>+A103+1</f>
        <v>55</v>
      </c>
      <c r="B107" s="129" t="s">
        <v>300</v>
      </c>
      <c r="C107" s="41" t="s">
        <v>496</v>
      </c>
      <c r="D107" s="130" t="s">
        <v>58</v>
      </c>
      <c r="E107" s="129" t="s">
        <v>138</v>
      </c>
      <c r="F107" s="131">
        <v>90000</v>
      </c>
      <c r="G107" s="131">
        <f>F107*2.87%</f>
        <v>2583</v>
      </c>
      <c r="H107" s="131">
        <f>+F107*3.04%</f>
        <v>2736</v>
      </c>
      <c r="I107" s="131">
        <v>9078.06</v>
      </c>
      <c r="J107" s="95">
        <v>2825.24</v>
      </c>
      <c r="K107" s="87">
        <f>SUM(G107:J107)</f>
        <v>17222.3</v>
      </c>
      <c r="L107" s="88">
        <f>+F107-K107</f>
        <v>72777.7</v>
      </c>
    </row>
    <row r="108" spans="1:12" s="44" customFormat="1" ht="30" customHeight="1" x14ac:dyDescent="0.25">
      <c r="A108" s="240" t="s">
        <v>142</v>
      </c>
      <c r="B108" s="241"/>
      <c r="C108" s="241"/>
      <c r="D108" s="241"/>
      <c r="E108" s="242"/>
      <c r="F108" s="42">
        <f t="shared" ref="F108:L108" si="24">SUM(F107:F107)</f>
        <v>90000</v>
      </c>
      <c r="G108" s="42">
        <f t="shared" si="24"/>
        <v>2583</v>
      </c>
      <c r="H108" s="42">
        <f t="shared" si="24"/>
        <v>2736</v>
      </c>
      <c r="I108" s="42">
        <f t="shared" si="24"/>
        <v>9078.06</v>
      </c>
      <c r="J108" s="42">
        <f t="shared" si="24"/>
        <v>2825.24</v>
      </c>
      <c r="K108" s="42">
        <f t="shared" si="24"/>
        <v>17222.3</v>
      </c>
      <c r="L108" s="42">
        <f t="shared" si="24"/>
        <v>72777.7</v>
      </c>
    </row>
    <row r="109" spans="1:12" ht="9.75" customHeight="1" thickBot="1" x14ac:dyDescent="0.25"/>
    <row r="110" spans="1:12" s="44" customFormat="1" ht="30" customHeight="1" thickBot="1" x14ac:dyDescent="0.3">
      <c r="A110" s="246" t="s">
        <v>187</v>
      </c>
      <c r="B110" s="247"/>
      <c r="C110" s="247"/>
      <c r="D110" s="247"/>
      <c r="E110" s="247"/>
      <c r="F110" s="247"/>
      <c r="G110" s="247"/>
      <c r="H110" s="247"/>
      <c r="I110" s="247"/>
      <c r="J110" s="247"/>
      <c r="K110" s="247"/>
      <c r="L110" s="248"/>
    </row>
    <row r="111" spans="1:12" s="58" customFormat="1" ht="30" customHeight="1" x14ac:dyDescent="0.25">
      <c r="A111" s="85">
        <f>+A107+1</f>
        <v>56</v>
      </c>
      <c r="B111" s="134" t="s">
        <v>301</v>
      </c>
      <c r="C111" s="144" t="s">
        <v>496</v>
      </c>
      <c r="D111" s="145" t="s">
        <v>302</v>
      </c>
      <c r="E111" s="134" t="s">
        <v>138</v>
      </c>
      <c r="F111" s="128">
        <v>155000</v>
      </c>
      <c r="G111" s="131">
        <f>F111*2.87%</f>
        <v>4448.5</v>
      </c>
      <c r="H111" s="131">
        <f>+F111*3.04%</f>
        <v>4712</v>
      </c>
      <c r="I111" s="87">
        <v>25042.74</v>
      </c>
      <c r="J111" s="95">
        <v>125</v>
      </c>
      <c r="K111" s="87">
        <f>SUM(G111:J111)</f>
        <v>34328.240000000005</v>
      </c>
      <c r="L111" s="88">
        <f>+F111-K111</f>
        <v>120671.76</v>
      </c>
    </row>
    <row r="112" spans="1:12" s="58" customFormat="1" ht="30" customHeight="1" x14ac:dyDescent="0.25">
      <c r="A112" s="91">
        <f>+A111+1</f>
        <v>57</v>
      </c>
      <c r="B112" s="129" t="s">
        <v>303</v>
      </c>
      <c r="C112" s="41" t="s">
        <v>496</v>
      </c>
      <c r="D112" s="130" t="s">
        <v>58</v>
      </c>
      <c r="E112" s="129" t="s">
        <v>139</v>
      </c>
      <c r="F112" s="131">
        <v>93500</v>
      </c>
      <c r="G112" s="131">
        <f>F112*2.87%</f>
        <v>2683.45</v>
      </c>
      <c r="H112" s="131">
        <f>+F112*3.04%</f>
        <v>2842.4</v>
      </c>
      <c r="I112" s="93">
        <v>10576.41</v>
      </c>
      <c r="J112" s="95">
        <v>25</v>
      </c>
      <c r="K112" s="87">
        <f>SUM(G112:J112)</f>
        <v>16127.26</v>
      </c>
      <c r="L112" s="88">
        <f>+F112-K112</f>
        <v>77372.740000000005</v>
      </c>
    </row>
    <row r="113" spans="1:12" s="58" customFormat="1" ht="30" customHeight="1" x14ac:dyDescent="0.25">
      <c r="A113" s="91">
        <f>+A112+1</f>
        <v>58</v>
      </c>
      <c r="B113" s="129" t="s">
        <v>304</v>
      </c>
      <c r="C113" s="41" t="s">
        <v>496</v>
      </c>
      <c r="D113" s="130" t="s">
        <v>58</v>
      </c>
      <c r="E113" s="129" t="s">
        <v>138</v>
      </c>
      <c r="F113" s="131">
        <v>90000</v>
      </c>
      <c r="G113" s="131">
        <f>F113*2.87%</f>
        <v>2583</v>
      </c>
      <c r="H113" s="131">
        <f>+F113*3.04%</f>
        <v>2736</v>
      </c>
      <c r="I113" s="131">
        <v>9753.1200000000008</v>
      </c>
      <c r="J113" s="95">
        <v>125</v>
      </c>
      <c r="K113" s="87">
        <f>SUM(G113:J113)</f>
        <v>15197.12</v>
      </c>
      <c r="L113" s="88">
        <f>+F113-K113</f>
        <v>74802.880000000005</v>
      </c>
    </row>
    <row r="114" spans="1:12" s="58" customFormat="1" ht="30" customHeight="1" x14ac:dyDescent="0.25">
      <c r="A114" s="91">
        <f>+A113+1</f>
        <v>59</v>
      </c>
      <c r="B114" s="129" t="s">
        <v>77</v>
      </c>
      <c r="C114" s="41" t="s">
        <v>495</v>
      </c>
      <c r="D114" s="130" t="s">
        <v>58</v>
      </c>
      <c r="E114" s="129" t="s">
        <v>138</v>
      </c>
      <c r="F114" s="131">
        <v>80000</v>
      </c>
      <c r="G114" s="131">
        <f>F114*2.87%</f>
        <v>2296</v>
      </c>
      <c r="H114" s="131">
        <f>+F114*3.04%</f>
        <v>2432</v>
      </c>
      <c r="I114" s="147">
        <v>7063.34</v>
      </c>
      <c r="J114" s="95">
        <v>20947.490000000002</v>
      </c>
      <c r="K114" s="87">
        <f>SUM(G114:J114)</f>
        <v>32738.83</v>
      </c>
      <c r="L114" s="88">
        <f>+F114-K114</f>
        <v>47261.17</v>
      </c>
    </row>
    <row r="115" spans="1:12" s="58" customFormat="1" ht="30" customHeight="1" x14ac:dyDescent="0.25">
      <c r="A115" s="91">
        <f>+A114+1</f>
        <v>60</v>
      </c>
      <c r="B115" s="129" t="s">
        <v>158</v>
      </c>
      <c r="C115" s="41" t="s">
        <v>496</v>
      </c>
      <c r="D115" s="130" t="s">
        <v>58</v>
      </c>
      <c r="E115" s="129" t="s">
        <v>138</v>
      </c>
      <c r="F115" s="131">
        <v>80000</v>
      </c>
      <c r="G115" s="131">
        <f>F115*2.87%</f>
        <v>2296</v>
      </c>
      <c r="H115" s="131">
        <f>+F115*3.04%</f>
        <v>2432</v>
      </c>
      <c r="I115" s="131">
        <v>7400.87</v>
      </c>
      <c r="J115" s="95">
        <v>25</v>
      </c>
      <c r="K115" s="87">
        <f>SUM(G115:J115)</f>
        <v>12153.869999999999</v>
      </c>
      <c r="L115" s="88">
        <f>+F115-K115</f>
        <v>67846.13</v>
      </c>
    </row>
    <row r="116" spans="1:12" s="52" customFormat="1" ht="30" customHeight="1" x14ac:dyDescent="0.25">
      <c r="A116" s="41"/>
      <c r="B116" s="51"/>
      <c r="C116" s="166"/>
      <c r="D116" s="260" t="s">
        <v>142</v>
      </c>
      <c r="E116" s="261"/>
      <c r="F116" s="42">
        <f t="shared" ref="F116:L116" si="25">SUM(F111:F115)</f>
        <v>498500</v>
      </c>
      <c r="G116" s="42">
        <f t="shared" si="25"/>
        <v>14306.95</v>
      </c>
      <c r="H116" s="42">
        <f t="shared" si="25"/>
        <v>15154.4</v>
      </c>
      <c r="I116" s="42">
        <f t="shared" si="25"/>
        <v>59836.480000000003</v>
      </c>
      <c r="J116" s="42">
        <f t="shared" si="25"/>
        <v>21247.49</v>
      </c>
      <c r="K116" s="42">
        <f t="shared" si="25"/>
        <v>110545.32</v>
      </c>
      <c r="L116" s="42">
        <f t="shared" si="25"/>
        <v>387954.68</v>
      </c>
    </row>
    <row r="117" spans="1:12" s="44" customFormat="1" ht="13.5" customHeight="1" thickBot="1" x14ac:dyDescent="0.3">
      <c r="A117" s="49"/>
      <c r="B117" s="47"/>
      <c r="C117" s="49"/>
      <c r="D117" s="48"/>
      <c r="E117" s="47"/>
      <c r="J117" s="43"/>
      <c r="L117" s="43"/>
    </row>
    <row r="118" spans="1:12" s="44" customFormat="1" ht="30" customHeight="1" thickBot="1" x14ac:dyDescent="0.3">
      <c r="A118" s="246" t="s">
        <v>188</v>
      </c>
      <c r="B118" s="247"/>
      <c r="C118" s="247"/>
      <c r="D118" s="247"/>
      <c r="E118" s="247"/>
      <c r="F118" s="247"/>
      <c r="G118" s="247"/>
      <c r="H118" s="247"/>
      <c r="I118" s="247"/>
      <c r="J118" s="247"/>
      <c r="K118" s="247"/>
      <c r="L118" s="248"/>
    </row>
    <row r="119" spans="1:12" s="58" customFormat="1" ht="30" customHeight="1" x14ac:dyDescent="0.25">
      <c r="A119" s="91">
        <f>+A115+1</f>
        <v>61</v>
      </c>
      <c r="B119" s="129" t="s">
        <v>78</v>
      </c>
      <c r="C119" s="41" t="s">
        <v>496</v>
      </c>
      <c r="D119" s="130" t="s">
        <v>110</v>
      </c>
      <c r="E119" s="129" t="s">
        <v>139</v>
      </c>
      <c r="F119" s="131">
        <v>60000</v>
      </c>
      <c r="G119" s="131">
        <f>F119*2.87%</f>
        <v>1722</v>
      </c>
      <c r="H119" s="93">
        <f>+F119*3.04%</f>
        <v>1824</v>
      </c>
      <c r="I119" s="93"/>
      <c r="J119" s="95">
        <v>3490.55</v>
      </c>
      <c r="K119" s="87">
        <f>SUM(G119:J119)</f>
        <v>7036.55</v>
      </c>
      <c r="L119" s="88">
        <f>+F119-K119</f>
        <v>52963.45</v>
      </c>
    </row>
    <row r="120" spans="1:12" s="52" customFormat="1" ht="30" customHeight="1" x14ac:dyDescent="0.25">
      <c r="A120" s="240" t="s">
        <v>142</v>
      </c>
      <c r="B120" s="241"/>
      <c r="C120" s="241"/>
      <c r="D120" s="241"/>
      <c r="E120" s="242"/>
      <c r="F120" s="42">
        <f t="shared" ref="F120:L120" si="26">SUM(F119:F119)</f>
        <v>60000</v>
      </c>
      <c r="G120" s="42">
        <f t="shared" si="26"/>
        <v>1722</v>
      </c>
      <c r="H120" s="42">
        <f t="shared" si="26"/>
        <v>1824</v>
      </c>
      <c r="I120" s="42">
        <f t="shared" si="26"/>
        <v>0</v>
      </c>
      <c r="J120" s="42">
        <f t="shared" si="26"/>
        <v>3490.55</v>
      </c>
      <c r="K120" s="42">
        <f t="shared" si="26"/>
        <v>7036.55</v>
      </c>
      <c r="L120" s="42">
        <f t="shared" si="26"/>
        <v>52963.45</v>
      </c>
    </row>
    <row r="121" spans="1:12" s="44" customFormat="1" ht="12" customHeight="1" thickBot="1" x14ac:dyDescent="0.3">
      <c r="A121" s="46"/>
      <c r="B121" s="53"/>
      <c r="C121" s="167"/>
      <c r="D121" s="53"/>
      <c r="E121" s="53"/>
      <c r="F121" s="54"/>
    </row>
    <row r="122" spans="1:12" s="44" customFormat="1" ht="30" customHeight="1" thickBot="1" x14ac:dyDescent="0.3">
      <c r="A122" s="246" t="s">
        <v>189</v>
      </c>
      <c r="B122" s="247"/>
      <c r="C122" s="247"/>
      <c r="D122" s="247"/>
      <c r="E122" s="247"/>
      <c r="F122" s="247"/>
      <c r="G122" s="247"/>
      <c r="H122" s="247"/>
      <c r="I122" s="247"/>
      <c r="J122" s="247"/>
      <c r="K122" s="247"/>
      <c r="L122" s="248"/>
    </row>
    <row r="123" spans="1:12" s="58" customFormat="1" ht="30" customHeight="1" x14ac:dyDescent="0.25">
      <c r="A123" s="91">
        <f>+A119+1</f>
        <v>62</v>
      </c>
      <c r="B123" s="129" t="s">
        <v>306</v>
      </c>
      <c r="C123" s="41" t="s">
        <v>496</v>
      </c>
      <c r="D123" s="130" t="s">
        <v>58</v>
      </c>
      <c r="E123" s="129" t="s">
        <v>139</v>
      </c>
      <c r="F123" s="131">
        <v>90000</v>
      </c>
      <c r="G123" s="93">
        <f>F123*2.87%</f>
        <v>2583</v>
      </c>
      <c r="H123" s="93">
        <f>+F123*3.04%</f>
        <v>2736</v>
      </c>
      <c r="I123" s="93">
        <v>6759.8</v>
      </c>
      <c r="J123" s="95">
        <v>7025</v>
      </c>
      <c r="K123" s="87">
        <f>SUM(G123:J123)</f>
        <v>19103.8</v>
      </c>
      <c r="L123" s="88">
        <f>+F123-K123</f>
        <v>70896.2</v>
      </c>
    </row>
    <row r="124" spans="1:12" s="97" customFormat="1" ht="30" customHeight="1" x14ac:dyDescent="0.25">
      <c r="A124" s="91">
        <f>+A123+1</f>
        <v>63</v>
      </c>
      <c r="B124" s="134" t="s">
        <v>72</v>
      </c>
      <c r="C124" s="144" t="s">
        <v>496</v>
      </c>
      <c r="D124" s="130" t="s">
        <v>58</v>
      </c>
      <c r="E124" s="129" t="s">
        <v>138</v>
      </c>
      <c r="F124" s="128">
        <v>80000</v>
      </c>
      <c r="G124" s="87">
        <f>F124*2.87%</f>
        <v>2296</v>
      </c>
      <c r="H124" s="87">
        <f>+F124*3.04%</f>
        <v>2432</v>
      </c>
      <c r="I124" s="131">
        <v>7400.87</v>
      </c>
      <c r="J124" s="95">
        <v>11206.59</v>
      </c>
      <c r="K124" s="87">
        <f>SUM(G124:J124)</f>
        <v>23335.46</v>
      </c>
      <c r="L124" s="88">
        <f>+F124-K124</f>
        <v>56664.54</v>
      </c>
    </row>
    <row r="125" spans="1:12" s="58" customFormat="1" ht="30" customHeight="1" x14ac:dyDescent="0.25">
      <c r="A125" s="91">
        <f>+A124+1</f>
        <v>64</v>
      </c>
      <c r="B125" s="129" t="s">
        <v>307</v>
      </c>
      <c r="C125" s="41" t="s">
        <v>495</v>
      </c>
      <c r="D125" s="130" t="s">
        <v>58</v>
      </c>
      <c r="E125" s="129" t="s">
        <v>138</v>
      </c>
      <c r="F125" s="131">
        <v>80000</v>
      </c>
      <c r="G125" s="93">
        <f>F125*2.87%</f>
        <v>2296</v>
      </c>
      <c r="H125" s="93">
        <f>+F125*3.04%</f>
        <v>2432</v>
      </c>
      <c r="I125" s="87">
        <v>4185.29</v>
      </c>
      <c r="J125" s="95">
        <v>25</v>
      </c>
      <c r="K125" s="87">
        <f>SUM(G125:J125)</f>
        <v>8938.2900000000009</v>
      </c>
      <c r="L125" s="88">
        <f>+F125-K125</f>
        <v>71061.709999999992</v>
      </c>
    </row>
    <row r="126" spans="1:12" s="44" customFormat="1" ht="30" customHeight="1" x14ac:dyDescent="0.25">
      <c r="A126" s="91">
        <f>+A125+1</f>
        <v>65</v>
      </c>
      <c r="B126" s="129" t="s">
        <v>315</v>
      </c>
      <c r="C126" s="41" t="s">
        <v>495</v>
      </c>
      <c r="D126" s="130" t="s">
        <v>58</v>
      </c>
      <c r="E126" s="129" t="s">
        <v>138</v>
      </c>
      <c r="F126" s="131">
        <v>80000</v>
      </c>
      <c r="G126" s="93">
        <f>F126*2.87%</f>
        <v>2296</v>
      </c>
      <c r="H126" s="93">
        <f>+F126*3.04%</f>
        <v>2432</v>
      </c>
      <c r="I126" s="131">
        <v>7400.87</v>
      </c>
      <c r="J126" s="95">
        <v>25</v>
      </c>
      <c r="K126" s="87">
        <f>SUM(G126:J126)</f>
        <v>12153.869999999999</v>
      </c>
      <c r="L126" s="88">
        <f>+F126-K126</f>
        <v>67846.13</v>
      </c>
    </row>
    <row r="127" spans="1:12" s="52" customFormat="1" ht="24" customHeight="1" thickBot="1" x14ac:dyDescent="0.3">
      <c r="A127" s="240" t="s">
        <v>142</v>
      </c>
      <c r="B127" s="241"/>
      <c r="C127" s="241"/>
      <c r="D127" s="241"/>
      <c r="E127" s="242"/>
      <c r="F127" s="42">
        <f t="shared" ref="F127:L127" si="27">SUM(F123:F126)</f>
        <v>330000</v>
      </c>
      <c r="G127" s="42">
        <f t="shared" si="27"/>
        <v>9471</v>
      </c>
      <c r="H127" s="42">
        <f t="shared" si="27"/>
        <v>10032</v>
      </c>
      <c r="I127" s="42">
        <f t="shared" si="27"/>
        <v>25746.829999999998</v>
      </c>
      <c r="J127" s="42">
        <f t="shared" si="27"/>
        <v>18281.59</v>
      </c>
      <c r="K127" s="42">
        <f t="shared" si="27"/>
        <v>63531.42</v>
      </c>
      <c r="L127" s="42">
        <f t="shared" si="27"/>
        <v>266468.57999999996</v>
      </c>
    </row>
    <row r="128" spans="1:12" s="44" customFormat="1" ht="30" customHeight="1" thickBot="1" x14ac:dyDescent="0.3">
      <c r="A128" s="246" t="s">
        <v>190</v>
      </c>
      <c r="B128" s="247"/>
      <c r="C128" s="247"/>
      <c r="D128" s="247"/>
      <c r="E128" s="247"/>
      <c r="F128" s="247"/>
      <c r="G128" s="247"/>
      <c r="H128" s="247"/>
      <c r="I128" s="247"/>
      <c r="J128" s="247"/>
      <c r="K128" s="247"/>
      <c r="L128" s="248"/>
    </row>
    <row r="129" spans="1:12" s="58" customFormat="1" ht="30" customHeight="1" x14ac:dyDescent="0.25">
      <c r="A129" s="41">
        <f>+A126+1</f>
        <v>66</v>
      </c>
      <c r="B129" s="129" t="s">
        <v>310</v>
      </c>
      <c r="C129" s="41" t="s">
        <v>496</v>
      </c>
      <c r="D129" s="130" t="s">
        <v>58</v>
      </c>
      <c r="E129" s="129" t="s">
        <v>138</v>
      </c>
      <c r="F129" s="131">
        <v>90000</v>
      </c>
      <c r="G129" s="131">
        <f>F129*2.87%</f>
        <v>2583</v>
      </c>
      <c r="H129" s="93">
        <f>+F129*3.04%</f>
        <v>2736</v>
      </c>
      <c r="I129" s="131">
        <v>9753.1200000000008</v>
      </c>
      <c r="J129" s="95">
        <v>4125</v>
      </c>
      <c r="K129" s="87">
        <f>SUM(G129:J129)</f>
        <v>19197.120000000003</v>
      </c>
      <c r="L129" s="88">
        <f>+F129-K129</f>
        <v>70802.880000000005</v>
      </c>
    </row>
    <row r="130" spans="1:12" s="58" customFormat="1" ht="30" customHeight="1" x14ac:dyDescent="0.25">
      <c r="A130" s="41">
        <f>+A129+1</f>
        <v>67</v>
      </c>
      <c r="B130" s="129" t="s">
        <v>211</v>
      </c>
      <c r="C130" s="41" t="s">
        <v>496</v>
      </c>
      <c r="D130" s="130" t="s">
        <v>58</v>
      </c>
      <c r="E130" s="129" t="s">
        <v>139</v>
      </c>
      <c r="F130" s="131">
        <v>90000</v>
      </c>
      <c r="G130" s="131">
        <f>F130*2.87%</f>
        <v>2583</v>
      </c>
      <c r="H130" s="93">
        <f>+F130*3.04%</f>
        <v>2736</v>
      </c>
      <c r="I130" s="93">
        <v>9753.1200000000008</v>
      </c>
      <c r="J130" s="95">
        <v>4721.7700000000004</v>
      </c>
      <c r="K130" s="87">
        <f>SUM(G130:J130)</f>
        <v>19793.89</v>
      </c>
      <c r="L130" s="88">
        <f>+F130-K130</f>
        <v>70206.11</v>
      </c>
    </row>
    <row r="131" spans="1:12" s="58" customFormat="1" ht="30" customHeight="1" x14ac:dyDescent="0.25">
      <c r="A131" s="41">
        <f>+A130+1</f>
        <v>68</v>
      </c>
      <c r="B131" s="129" t="s">
        <v>612</v>
      </c>
      <c r="C131" s="41" t="s">
        <v>495</v>
      </c>
      <c r="D131" s="130" t="s">
        <v>58</v>
      </c>
      <c r="E131" s="129" t="s">
        <v>139</v>
      </c>
      <c r="F131" s="131">
        <v>90000</v>
      </c>
      <c r="G131" s="131">
        <f>F131*2.87%</f>
        <v>2583</v>
      </c>
      <c r="H131" s="93">
        <f>+F131*3.04%</f>
        <v>2736</v>
      </c>
      <c r="I131" s="131">
        <v>9753.1200000000008</v>
      </c>
      <c r="J131" s="95">
        <v>18622.96</v>
      </c>
      <c r="K131" s="87">
        <f>SUM(G131:J131)</f>
        <v>33695.08</v>
      </c>
      <c r="L131" s="88">
        <f>+F131-K131</f>
        <v>56304.92</v>
      </c>
    </row>
    <row r="132" spans="1:12" s="58" customFormat="1" ht="30" customHeight="1" x14ac:dyDescent="0.25">
      <c r="A132" s="41">
        <f>+A131+1</f>
        <v>69</v>
      </c>
      <c r="B132" s="129" t="s">
        <v>309</v>
      </c>
      <c r="C132" s="41" t="s">
        <v>496</v>
      </c>
      <c r="D132" s="130" t="s">
        <v>58</v>
      </c>
      <c r="E132" s="129" t="s">
        <v>139</v>
      </c>
      <c r="F132" s="131">
        <v>85000</v>
      </c>
      <c r="G132" s="131">
        <f>F132*2.87%</f>
        <v>2439.5</v>
      </c>
      <c r="H132" s="93">
        <f>+F132*3.04%</f>
        <v>2584</v>
      </c>
      <c r="I132" s="93">
        <v>8576.99</v>
      </c>
      <c r="J132" s="95">
        <v>810.31</v>
      </c>
      <c r="K132" s="87">
        <f>SUM(G132:J132)</f>
        <v>14410.8</v>
      </c>
      <c r="L132" s="88">
        <f>+F132-K132</f>
        <v>70589.2</v>
      </c>
    </row>
    <row r="133" spans="1:12" s="58" customFormat="1" ht="30" customHeight="1" x14ac:dyDescent="0.25">
      <c r="A133" s="41">
        <f>+A132+1</f>
        <v>70</v>
      </c>
      <c r="B133" s="129" t="s">
        <v>221</v>
      </c>
      <c r="C133" s="41" t="s">
        <v>495</v>
      </c>
      <c r="D133" s="130" t="s">
        <v>58</v>
      </c>
      <c r="E133" s="129" t="s">
        <v>139</v>
      </c>
      <c r="F133" s="131">
        <v>80000</v>
      </c>
      <c r="G133" s="93">
        <v>2296</v>
      </c>
      <c r="H133" s="93">
        <v>2432</v>
      </c>
      <c r="I133" s="93">
        <v>1359.95</v>
      </c>
      <c r="J133" s="95">
        <v>9579.9500000000007</v>
      </c>
      <c r="K133" s="87">
        <f>SUM(G133:J133)</f>
        <v>15667.900000000001</v>
      </c>
      <c r="L133" s="88">
        <f>+F133-K133</f>
        <v>64332.1</v>
      </c>
    </row>
    <row r="134" spans="1:12" s="52" customFormat="1" ht="30" customHeight="1" x14ac:dyDescent="0.25">
      <c r="A134" s="240" t="s">
        <v>142</v>
      </c>
      <c r="B134" s="241"/>
      <c r="C134" s="241"/>
      <c r="D134" s="241"/>
      <c r="E134" s="242"/>
      <c r="F134" s="42">
        <f t="shared" ref="F134:L134" si="28">SUM(F129:F133)</f>
        <v>435000</v>
      </c>
      <c r="G134" s="42">
        <f t="shared" si="28"/>
        <v>12484.5</v>
      </c>
      <c r="H134" s="42">
        <f t="shared" si="28"/>
        <v>13224</v>
      </c>
      <c r="I134" s="42">
        <f t="shared" si="28"/>
        <v>39196.299999999996</v>
      </c>
      <c r="J134" s="42">
        <f t="shared" si="28"/>
        <v>37859.990000000005</v>
      </c>
      <c r="K134" s="42">
        <f t="shared" si="28"/>
        <v>102764.79000000001</v>
      </c>
      <c r="L134" s="42">
        <f t="shared" si="28"/>
        <v>332235.20999999996</v>
      </c>
    </row>
    <row r="135" spans="1:12" ht="19.5" customHeight="1" thickBot="1" x14ac:dyDescent="0.25"/>
    <row r="136" spans="1:12" s="44" customFormat="1" ht="30" customHeight="1" thickBot="1" x14ac:dyDescent="0.3">
      <c r="A136" s="246" t="s">
        <v>191</v>
      </c>
      <c r="B136" s="247"/>
      <c r="C136" s="247"/>
      <c r="D136" s="247"/>
      <c r="E136" s="247"/>
      <c r="F136" s="247"/>
      <c r="G136" s="247"/>
      <c r="H136" s="247"/>
      <c r="I136" s="247"/>
      <c r="J136" s="247"/>
      <c r="K136" s="247"/>
      <c r="L136" s="248"/>
    </row>
    <row r="137" spans="1:12" s="58" customFormat="1" ht="30" customHeight="1" x14ac:dyDescent="0.25">
      <c r="A137" s="91">
        <f>+A133+1</f>
        <v>71</v>
      </c>
      <c r="B137" s="129" t="s">
        <v>67</v>
      </c>
      <c r="C137" s="41" t="s">
        <v>496</v>
      </c>
      <c r="D137" s="130" t="s">
        <v>58</v>
      </c>
      <c r="E137" s="129" t="s">
        <v>139</v>
      </c>
      <c r="F137" s="131">
        <v>90000</v>
      </c>
      <c r="G137" s="131">
        <f>F137*2.87%</f>
        <v>2583</v>
      </c>
      <c r="H137" s="93">
        <f>+F137*3.04%</f>
        <v>2736</v>
      </c>
      <c r="I137" s="131">
        <v>9078.06</v>
      </c>
      <c r="J137" s="95">
        <v>2825.24</v>
      </c>
      <c r="K137" s="87">
        <f>SUM(G137:J137)</f>
        <v>17222.3</v>
      </c>
      <c r="L137" s="88">
        <f>+F137-K137</f>
        <v>72777.7</v>
      </c>
    </row>
    <row r="138" spans="1:12" s="52" customFormat="1" ht="30" customHeight="1" x14ac:dyDescent="0.25">
      <c r="A138" s="41">
        <f>+A137+1</f>
        <v>72</v>
      </c>
      <c r="B138" s="129" t="s">
        <v>6</v>
      </c>
      <c r="C138" s="41" t="s">
        <v>496</v>
      </c>
      <c r="D138" s="130" t="s">
        <v>58</v>
      </c>
      <c r="E138" s="129" t="s">
        <v>139</v>
      </c>
      <c r="F138" s="131">
        <v>90000</v>
      </c>
      <c r="G138" s="131">
        <f>F138*2.87%</f>
        <v>2583</v>
      </c>
      <c r="H138" s="93">
        <f>+F138*3.04%</f>
        <v>2736</v>
      </c>
      <c r="I138" s="93">
        <v>9753.1200000000008</v>
      </c>
      <c r="J138" s="88">
        <v>11891.85</v>
      </c>
      <c r="K138" s="87">
        <f>SUM(G138:J138)</f>
        <v>26963.97</v>
      </c>
      <c r="L138" s="88">
        <f>+F138-K138</f>
        <v>63036.03</v>
      </c>
    </row>
    <row r="139" spans="1:12" s="58" customFormat="1" ht="30" customHeight="1" x14ac:dyDescent="0.25">
      <c r="A139" s="91">
        <f>+A138+1</f>
        <v>73</v>
      </c>
      <c r="B139" s="129" t="s">
        <v>311</v>
      </c>
      <c r="C139" s="41" t="s">
        <v>496</v>
      </c>
      <c r="D139" s="130" t="s">
        <v>58</v>
      </c>
      <c r="E139" s="129" t="s">
        <v>138</v>
      </c>
      <c r="F139" s="131">
        <v>80000</v>
      </c>
      <c r="G139" s="131">
        <f>F139*2.87%</f>
        <v>2296</v>
      </c>
      <c r="H139" s="93">
        <f>+F139*3.04%</f>
        <v>2432</v>
      </c>
      <c r="I139" s="93"/>
      <c r="J139" s="95">
        <v>25</v>
      </c>
      <c r="K139" s="87">
        <f>SUM(G139:J139)</f>
        <v>4753</v>
      </c>
      <c r="L139" s="88">
        <f>+F139-K139</f>
        <v>75247</v>
      </c>
    </row>
    <row r="140" spans="1:12" s="58" customFormat="1" ht="30" customHeight="1" x14ac:dyDescent="0.25">
      <c r="A140" s="91">
        <f>+A139+1</f>
        <v>74</v>
      </c>
      <c r="B140" s="129" t="s">
        <v>312</v>
      </c>
      <c r="C140" s="41" t="s">
        <v>495</v>
      </c>
      <c r="D140" s="130" t="s">
        <v>58</v>
      </c>
      <c r="E140" s="129" t="s">
        <v>138</v>
      </c>
      <c r="F140" s="131">
        <v>80000</v>
      </c>
      <c r="G140" s="131">
        <f>F140*2.87%</f>
        <v>2296</v>
      </c>
      <c r="H140" s="93">
        <f>+F140*3.04%</f>
        <v>2432</v>
      </c>
      <c r="I140" s="93"/>
      <c r="J140" s="95">
        <v>25</v>
      </c>
      <c r="K140" s="87">
        <f>SUM(G140:J140)</f>
        <v>4753</v>
      </c>
      <c r="L140" s="88">
        <f>+F140-K140</f>
        <v>75247</v>
      </c>
    </row>
    <row r="141" spans="1:12" s="58" customFormat="1" ht="30" customHeight="1" x14ac:dyDescent="0.25">
      <c r="A141" s="91">
        <f>+A140+1</f>
        <v>75</v>
      </c>
      <c r="B141" s="129" t="s">
        <v>313</v>
      </c>
      <c r="C141" s="41" t="s">
        <v>496</v>
      </c>
      <c r="D141" s="130" t="s">
        <v>58</v>
      </c>
      <c r="E141" s="129" t="s">
        <v>139</v>
      </c>
      <c r="F141" s="131">
        <v>80000</v>
      </c>
      <c r="G141" s="131">
        <f>F141*2.87%</f>
        <v>2296</v>
      </c>
      <c r="H141" s="93">
        <f>+F141*3.04%</f>
        <v>2432</v>
      </c>
      <c r="I141" s="131">
        <v>7400.87</v>
      </c>
      <c r="J141" s="95">
        <v>25</v>
      </c>
      <c r="K141" s="87">
        <f>SUM(G141:J141)</f>
        <v>12153.869999999999</v>
      </c>
      <c r="L141" s="88">
        <f>+F141-K141</f>
        <v>67846.13</v>
      </c>
    </row>
    <row r="142" spans="1:12" ht="24" customHeight="1" x14ac:dyDescent="0.25">
      <c r="A142" s="240" t="s">
        <v>142</v>
      </c>
      <c r="B142" s="241"/>
      <c r="C142" s="241"/>
      <c r="D142" s="241"/>
      <c r="E142" s="242"/>
      <c r="F142" s="42">
        <f t="shared" ref="F142:L142" si="29">SUM(F137:F141)</f>
        <v>420000</v>
      </c>
      <c r="G142" s="42">
        <f t="shared" si="29"/>
        <v>12054</v>
      </c>
      <c r="H142" s="42">
        <f t="shared" si="29"/>
        <v>12768</v>
      </c>
      <c r="I142" s="42">
        <f t="shared" si="29"/>
        <v>26232.05</v>
      </c>
      <c r="J142" s="42">
        <f t="shared" si="29"/>
        <v>14792.09</v>
      </c>
      <c r="K142" s="42">
        <f t="shared" si="29"/>
        <v>65846.14</v>
      </c>
      <c r="L142" s="42">
        <f t="shared" si="29"/>
        <v>354153.86</v>
      </c>
    </row>
    <row r="143" spans="1:12" s="44" customFormat="1" ht="21" customHeight="1" thickBot="1" x14ac:dyDescent="0.3">
      <c r="A143" s="4"/>
      <c r="B143" s="27"/>
      <c r="C143" s="4"/>
      <c r="D143" s="27"/>
      <c r="E143" s="27"/>
      <c r="F143" s="2"/>
      <c r="G143" s="1"/>
      <c r="H143" s="1"/>
      <c r="I143" s="1"/>
      <c r="J143" s="1"/>
      <c r="K143" s="1"/>
      <c r="L143" s="1"/>
    </row>
    <row r="144" spans="1:12" s="58" customFormat="1" ht="30" customHeight="1" thickBot="1" x14ac:dyDescent="0.3">
      <c r="A144" s="246" t="s">
        <v>192</v>
      </c>
      <c r="B144" s="247"/>
      <c r="C144" s="247"/>
      <c r="D144" s="247"/>
      <c r="E144" s="247"/>
      <c r="F144" s="247"/>
      <c r="G144" s="247"/>
      <c r="H144" s="247"/>
      <c r="I144" s="247"/>
      <c r="J144" s="247"/>
      <c r="K144" s="247"/>
      <c r="L144" s="248"/>
    </row>
    <row r="145" spans="1:12" s="99" customFormat="1" ht="30" customHeight="1" x14ac:dyDescent="0.25">
      <c r="A145" s="91">
        <f>+A141+1</f>
        <v>76</v>
      </c>
      <c r="B145" s="92" t="s">
        <v>314</v>
      </c>
      <c r="C145" s="91" t="s">
        <v>496</v>
      </c>
      <c r="D145" s="96" t="s">
        <v>58</v>
      </c>
      <c r="E145" s="92" t="s">
        <v>139</v>
      </c>
      <c r="F145" s="93">
        <v>90000</v>
      </c>
      <c r="G145" s="93">
        <f>F145*2.87%</f>
        <v>2583</v>
      </c>
      <c r="H145" s="93">
        <f>+F145*3.04%</f>
        <v>2736</v>
      </c>
      <c r="I145" s="93">
        <v>2440.5500000000002</v>
      </c>
      <c r="J145" s="95">
        <v>1415.12</v>
      </c>
      <c r="K145" s="87">
        <f>SUM(G145:J145)</f>
        <v>9174.67</v>
      </c>
      <c r="L145" s="88">
        <f>+F145-K145</f>
        <v>80825.33</v>
      </c>
    </row>
    <row r="146" spans="1:12" s="52" customFormat="1" ht="30" customHeight="1" x14ac:dyDescent="0.25">
      <c r="A146" s="91">
        <f>+A145+1</f>
        <v>77</v>
      </c>
      <c r="B146" s="129" t="s">
        <v>212</v>
      </c>
      <c r="C146" s="41" t="s">
        <v>495</v>
      </c>
      <c r="D146" s="129" t="s">
        <v>58</v>
      </c>
      <c r="E146" s="129" t="s">
        <v>138</v>
      </c>
      <c r="F146" s="131">
        <v>90000</v>
      </c>
      <c r="G146" s="93">
        <f>F146*2.87%</f>
        <v>2583</v>
      </c>
      <c r="H146" s="93">
        <f>+F146*3.04%</f>
        <v>2736</v>
      </c>
      <c r="I146" s="131">
        <v>9753.1200000000008</v>
      </c>
      <c r="J146" s="95">
        <v>25</v>
      </c>
      <c r="K146" s="87">
        <f>SUM(G146:J146)</f>
        <v>15097.12</v>
      </c>
      <c r="L146" s="88">
        <f>+F146-K146</f>
        <v>74902.880000000005</v>
      </c>
    </row>
    <row r="147" spans="1:12" ht="25.5" customHeight="1" x14ac:dyDescent="0.25">
      <c r="A147" s="240" t="s">
        <v>142</v>
      </c>
      <c r="B147" s="241"/>
      <c r="C147" s="241"/>
      <c r="D147" s="241"/>
      <c r="E147" s="242"/>
      <c r="F147" s="42">
        <f t="shared" ref="F147:L147" si="30">SUM(F145:F146)</f>
        <v>180000</v>
      </c>
      <c r="G147" s="42">
        <f t="shared" si="30"/>
        <v>5166</v>
      </c>
      <c r="H147" s="42">
        <f t="shared" si="30"/>
        <v>5472</v>
      </c>
      <c r="I147" s="42">
        <f t="shared" si="30"/>
        <v>12193.670000000002</v>
      </c>
      <c r="J147" s="42">
        <f t="shared" si="30"/>
        <v>1440.12</v>
      </c>
      <c r="K147" s="42">
        <f t="shared" si="30"/>
        <v>24271.79</v>
      </c>
      <c r="L147" s="42">
        <f t="shared" si="30"/>
        <v>155728.21000000002</v>
      </c>
    </row>
    <row r="148" spans="1:12" s="44" customFormat="1" ht="19.5" customHeight="1" thickBot="1" x14ac:dyDescent="0.3">
      <c r="A148" s="4"/>
      <c r="B148" s="27"/>
      <c r="C148" s="4"/>
      <c r="D148" s="27"/>
      <c r="E148" s="27"/>
      <c r="F148" s="2"/>
      <c r="G148" s="1"/>
      <c r="H148" s="1"/>
      <c r="I148" s="1"/>
      <c r="J148" s="1"/>
      <c r="K148" s="1"/>
      <c r="L148" s="1"/>
    </row>
    <row r="149" spans="1:12" s="58" customFormat="1" ht="28.5" customHeight="1" thickBot="1" x14ac:dyDescent="0.3">
      <c r="A149" s="246" t="s">
        <v>193</v>
      </c>
      <c r="B149" s="247"/>
      <c r="C149" s="247"/>
      <c r="D149" s="247"/>
      <c r="E149" s="247"/>
      <c r="F149" s="247"/>
      <c r="G149" s="247"/>
      <c r="H149" s="247"/>
      <c r="I149" s="247"/>
      <c r="J149" s="247"/>
      <c r="K149" s="247"/>
      <c r="L149" s="248"/>
    </row>
    <row r="150" spans="1:12" s="58" customFormat="1" ht="30" customHeight="1" x14ac:dyDescent="0.25">
      <c r="A150" s="85">
        <f>+A146+1</f>
        <v>78</v>
      </c>
      <c r="B150" s="134" t="s">
        <v>316</v>
      </c>
      <c r="C150" s="144" t="s">
        <v>495</v>
      </c>
      <c r="D150" s="145" t="s">
        <v>317</v>
      </c>
      <c r="E150" s="129" t="s">
        <v>139</v>
      </c>
      <c r="F150" s="128">
        <v>126500</v>
      </c>
      <c r="G150" s="93">
        <v>3630.55</v>
      </c>
      <c r="H150" s="93">
        <v>3845.6</v>
      </c>
      <c r="I150" s="93">
        <v>18001.3</v>
      </c>
      <c r="J150" s="95">
        <v>1495.12</v>
      </c>
      <c r="K150" s="87">
        <f t="shared" ref="K150:K155" si="31">SUM(G150:J150)</f>
        <v>26972.569999999996</v>
      </c>
      <c r="L150" s="88">
        <f t="shared" ref="L150:L155" si="32">+F150-K150</f>
        <v>99527.430000000008</v>
      </c>
    </row>
    <row r="151" spans="1:12" s="58" customFormat="1" ht="30" customHeight="1" x14ac:dyDescent="0.25">
      <c r="A151" s="91">
        <f>+A150+1</f>
        <v>79</v>
      </c>
      <c r="B151" s="129" t="s">
        <v>118</v>
      </c>
      <c r="C151" s="41" t="s">
        <v>496</v>
      </c>
      <c r="D151" s="130" t="s">
        <v>58</v>
      </c>
      <c r="E151" s="129" t="s">
        <v>138</v>
      </c>
      <c r="F151" s="131">
        <v>90000</v>
      </c>
      <c r="G151" s="93">
        <f>F151*2.87%</f>
        <v>2583</v>
      </c>
      <c r="H151" s="93">
        <f>+F151*3.04%</f>
        <v>2736</v>
      </c>
      <c r="I151" s="131">
        <v>9753.1200000000008</v>
      </c>
      <c r="J151" s="95">
        <v>25</v>
      </c>
      <c r="K151" s="87">
        <f t="shared" si="31"/>
        <v>15097.12</v>
      </c>
      <c r="L151" s="88">
        <f t="shared" si="32"/>
        <v>74902.880000000005</v>
      </c>
    </row>
    <row r="152" spans="1:12" s="58" customFormat="1" ht="30" customHeight="1" x14ac:dyDescent="0.25">
      <c r="A152" s="91">
        <f>+A151+1</f>
        <v>80</v>
      </c>
      <c r="B152" s="129" t="s">
        <v>318</v>
      </c>
      <c r="C152" s="41" t="s">
        <v>496</v>
      </c>
      <c r="D152" s="130" t="s">
        <v>58</v>
      </c>
      <c r="E152" s="129" t="s">
        <v>139</v>
      </c>
      <c r="F152" s="131">
        <v>90000</v>
      </c>
      <c r="G152" s="131">
        <f>F152*2.87%</f>
        <v>2583</v>
      </c>
      <c r="H152" s="93">
        <f>+F152*3.04%</f>
        <v>2736</v>
      </c>
      <c r="I152" s="93">
        <v>8716.25</v>
      </c>
      <c r="J152" s="95">
        <v>45</v>
      </c>
      <c r="K152" s="87">
        <f t="shared" si="31"/>
        <v>14080.25</v>
      </c>
      <c r="L152" s="88">
        <f t="shared" si="32"/>
        <v>75919.75</v>
      </c>
    </row>
    <row r="153" spans="1:12" s="58" customFormat="1" ht="30" customHeight="1" x14ac:dyDescent="0.25">
      <c r="A153" s="91">
        <f>+A152+1</f>
        <v>81</v>
      </c>
      <c r="B153" s="129" t="s">
        <v>319</v>
      </c>
      <c r="C153" s="41" t="s">
        <v>496</v>
      </c>
      <c r="D153" s="130" t="s">
        <v>58</v>
      </c>
      <c r="E153" s="129" t="s">
        <v>139</v>
      </c>
      <c r="F153" s="131">
        <v>90000</v>
      </c>
      <c r="G153" s="131">
        <f>F153*2.87%</f>
        <v>2583</v>
      </c>
      <c r="H153" s="93">
        <f>+F153*3.04%</f>
        <v>2736</v>
      </c>
      <c r="I153" s="93">
        <v>9753.1200000000008</v>
      </c>
      <c r="J153" s="95">
        <v>85</v>
      </c>
      <c r="K153" s="87">
        <f t="shared" si="31"/>
        <v>15157.12</v>
      </c>
      <c r="L153" s="88">
        <f t="shared" si="32"/>
        <v>74842.880000000005</v>
      </c>
    </row>
    <row r="154" spans="1:12" s="58" customFormat="1" ht="30" customHeight="1" x14ac:dyDescent="0.25">
      <c r="A154" s="85">
        <f>+A153+1</f>
        <v>82</v>
      </c>
      <c r="B154" s="129" t="s">
        <v>159</v>
      </c>
      <c r="C154" s="41" t="s">
        <v>496</v>
      </c>
      <c r="D154" s="130" t="s">
        <v>58</v>
      </c>
      <c r="E154" s="129" t="s">
        <v>139</v>
      </c>
      <c r="F154" s="131">
        <v>80000</v>
      </c>
      <c r="G154" s="131">
        <f>F154*2.87%</f>
        <v>2296</v>
      </c>
      <c r="H154" s="93">
        <f>+F154*3.04%</f>
        <v>2432</v>
      </c>
      <c r="I154" s="93">
        <v>7400.87</v>
      </c>
      <c r="J154" s="95">
        <v>1025</v>
      </c>
      <c r="K154" s="87">
        <f t="shared" si="31"/>
        <v>13153.869999999999</v>
      </c>
      <c r="L154" s="88">
        <f t="shared" si="32"/>
        <v>66846.13</v>
      </c>
    </row>
    <row r="155" spans="1:12" s="52" customFormat="1" ht="30" customHeight="1" x14ac:dyDescent="0.25">
      <c r="A155" s="91">
        <f>+A154+1</f>
        <v>83</v>
      </c>
      <c r="B155" s="129" t="s">
        <v>79</v>
      </c>
      <c r="C155" s="41" t="s">
        <v>495</v>
      </c>
      <c r="D155" s="130" t="s">
        <v>58</v>
      </c>
      <c r="E155" s="129" t="s">
        <v>139</v>
      </c>
      <c r="F155" s="131">
        <v>80000</v>
      </c>
      <c r="G155" s="131">
        <f>F155*2.87%</f>
        <v>2296</v>
      </c>
      <c r="H155" s="93">
        <f>+F155*3.04%</f>
        <v>2432</v>
      </c>
      <c r="I155" s="131">
        <v>7400.87</v>
      </c>
      <c r="J155" s="95">
        <v>25</v>
      </c>
      <c r="K155" s="87">
        <f t="shared" si="31"/>
        <v>12153.869999999999</v>
      </c>
      <c r="L155" s="88">
        <f t="shared" si="32"/>
        <v>67846.13</v>
      </c>
    </row>
    <row r="156" spans="1:12" ht="29.25" customHeight="1" x14ac:dyDescent="0.25">
      <c r="A156" s="240" t="s">
        <v>142</v>
      </c>
      <c r="B156" s="241"/>
      <c r="C156" s="241"/>
      <c r="D156" s="241"/>
      <c r="E156" s="242"/>
      <c r="F156" s="42">
        <f t="shared" ref="F156:L156" si="33">SUM(F150:F155)</f>
        <v>556500</v>
      </c>
      <c r="G156" s="42">
        <f t="shared" si="33"/>
        <v>15971.55</v>
      </c>
      <c r="H156" s="42">
        <f t="shared" si="33"/>
        <v>16917.599999999999</v>
      </c>
      <c r="I156" s="42">
        <f t="shared" si="33"/>
        <v>61025.530000000006</v>
      </c>
      <c r="J156" s="42">
        <f t="shared" si="33"/>
        <v>2700.12</v>
      </c>
      <c r="K156" s="42">
        <f t="shared" si="33"/>
        <v>96614.799999999988</v>
      </c>
      <c r="L156" s="42">
        <f t="shared" si="33"/>
        <v>459885.2</v>
      </c>
    </row>
    <row r="157" spans="1:12" ht="29.25" customHeight="1" thickBot="1" x14ac:dyDescent="0.3">
      <c r="A157" s="55"/>
      <c r="B157" s="55"/>
      <c r="C157" s="55"/>
      <c r="D157" s="55"/>
      <c r="E157" s="55"/>
      <c r="F157" s="45"/>
      <c r="G157" s="45"/>
      <c r="H157" s="45"/>
      <c r="I157" s="45"/>
      <c r="J157" s="45"/>
      <c r="K157" s="45"/>
      <c r="L157" s="45"/>
    </row>
    <row r="158" spans="1:12" s="58" customFormat="1" ht="30" customHeight="1" thickBot="1" x14ac:dyDescent="0.3">
      <c r="A158" s="243" t="s">
        <v>194</v>
      </c>
      <c r="B158" s="244"/>
      <c r="C158" s="244"/>
      <c r="D158" s="244"/>
      <c r="E158" s="244"/>
      <c r="F158" s="244"/>
      <c r="G158" s="244"/>
      <c r="H158" s="244"/>
      <c r="I158" s="244"/>
      <c r="J158" s="244"/>
      <c r="K158" s="244"/>
      <c r="L158" s="245"/>
    </row>
    <row r="159" spans="1:12" s="52" customFormat="1" ht="37.5" customHeight="1" x14ac:dyDescent="0.25">
      <c r="A159" s="91">
        <f>+A155+1</f>
        <v>84</v>
      </c>
      <c r="B159" s="129" t="s">
        <v>80</v>
      </c>
      <c r="C159" s="41" t="s">
        <v>496</v>
      </c>
      <c r="D159" s="130" t="s">
        <v>227</v>
      </c>
      <c r="E159" s="129" t="s">
        <v>139</v>
      </c>
      <c r="F159" s="131">
        <v>148500</v>
      </c>
      <c r="G159" s="93">
        <v>4261.95</v>
      </c>
      <c r="H159" s="93">
        <v>4514.3999999999996</v>
      </c>
      <c r="I159" s="93">
        <v>23513.78</v>
      </c>
      <c r="J159" s="95">
        <v>7527.87</v>
      </c>
      <c r="K159" s="87">
        <f>SUM(G159:J159)</f>
        <v>39818</v>
      </c>
      <c r="L159" s="95">
        <f>+F159-K159</f>
        <v>108682</v>
      </c>
    </row>
    <row r="160" spans="1:12" s="52" customFormat="1" ht="37.5" customHeight="1" x14ac:dyDescent="0.25">
      <c r="A160" s="41">
        <f>+A159+1</f>
        <v>85</v>
      </c>
      <c r="B160" s="129" t="s">
        <v>546</v>
      </c>
      <c r="C160" s="41" t="s">
        <v>496</v>
      </c>
      <c r="D160" s="130" t="s">
        <v>74</v>
      </c>
      <c r="E160" s="129" t="s">
        <v>268</v>
      </c>
      <c r="F160" s="131">
        <v>35000</v>
      </c>
      <c r="G160" s="131">
        <f>F160*2.87%</f>
        <v>1004.5</v>
      </c>
      <c r="H160" s="93">
        <f>+F160*3.04%</f>
        <v>1064</v>
      </c>
      <c r="I160" s="93"/>
      <c r="J160" s="95">
        <v>25</v>
      </c>
      <c r="K160" s="87">
        <f>SUM(G160:J160)</f>
        <v>2093.5</v>
      </c>
      <c r="L160" s="95">
        <f>+F160-K160</f>
        <v>32906.5</v>
      </c>
    </row>
    <row r="161" spans="1:12" customFormat="1" ht="27" customHeight="1" x14ac:dyDescent="0.25">
      <c r="A161" s="240" t="s">
        <v>142</v>
      </c>
      <c r="B161" s="241"/>
      <c r="C161" s="241"/>
      <c r="D161" s="241"/>
      <c r="E161" s="242"/>
      <c r="F161" s="42">
        <f t="shared" ref="F161:L161" si="34">SUM(F159:F160)</f>
        <v>183500</v>
      </c>
      <c r="G161" s="42">
        <f t="shared" si="34"/>
        <v>5266.45</v>
      </c>
      <c r="H161" s="42">
        <f t="shared" si="34"/>
        <v>5578.4</v>
      </c>
      <c r="I161" s="42">
        <f t="shared" si="34"/>
        <v>23513.78</v>
      </c>
      <c r="J161" s="42">
        <f t="shared" si="34"/>
        <v>7552.87</v>
      </c>
      <c r="K161" s="42">
        <f t="shared" si="34"/>
        <v>41911.5</v>
      </c>
      <c r="L161" s="42">
        <f t="shared" si="34"/>
        <v>141588.5</v>
      </c>
    </row>
    <row r="162" spans="1:12" s="44" customFormat="1" ht="30" customHeight="1" thickBot="1" x14ac:dyDescent="0.3">
      <c r="A162"/>
      <c r="B162"/>
      <c r="C162" s="164"/>
      <c r="D162"/>
      <c r="E162"/>
      <c r="F162"/>
      <c r="G162"/>
      <c r="H162"/>
      <c r="I162"/>
      <c r="J162"/>
      <c r="K162"/>
      <c r="L162"/>
    </row>
    <row r="163" spans="1:12" s="101" customFormat="1" ht="30" customHeight="1" thickBot="1" x14ac:dyDescent="0.3">
      <c r="A163" s="246" t="s">
        <v>195</v>
      </c>
      <c r="B163" s="247"/>
      <c r="C163" s="247"/>
      <c r="D163" s="247"/>
      <c r="E163" s="247"/>
      <c r="F163" s="247"/>
      <c r="G163" s="247"/>
      <c r="H163" s="247"/>
      <c r="I163" s="247"/>
      <c r="J163" s="247"/>
      <c r="K163" s="247"/>
      <c r="L163" s="248"/>
    </row>
    <row r="164" spans="1:12" s="58" customFormat="1" ht="30" customHeight="1" x14ac:dyDescent="0.25">
      <c r="A164" s="91">
        <f>+A160+1</f>
        <v>86</v>
      </c>
      <c r="B164" s="92" t="s">
        <v>60</v>
      </c>
      <c r="C164" s="91" t="s">
        <v>496</v>
      </c>
      <c r="D164" s="92" t="s">
        <v>58</v>
      </c>
      <c r="E164" s="92" t="s">
        <v>139</v>
      </c>
      <c r="F164" s="93">
        <v>102000</v>
      </c>
      <c r="G164" s="93">
        <f>F164*2.87%</f>
        <v>2927.4</v>
      </c>
      <c r="H164" s="93">
        <f>+F164*3.04%</f>
        <v>3100.8</v>
      </c>
      <c r="I164" s="131">
        <v>12575.82</v>
      </c>
      <c r="J164" s="95">
        <v>105</v>
      </c>
      <c r="K164" s="87">
        <f>SUM(G164:J164)</f>
        <v>18709.02</v>
      </c>
      <c r="L164" s="88">
        <f>+F164-K164</f>
        <v>83290.98</v>
      </c>
    </row>
    <row r="165" spans="1:12" ht="32.25" customHeight="1" x14ac:dyDescent="0.25">
      <c r="A165" s="240" t="s">
        <v>142</v>
      </c>
      <c r="B165" s="241"/>
      <c r="C165" s="241"/>
      <c r="D165" s="241"/>
      <c r="E165" s="242"/>
      <c r="F165" s="42">
        <f t="shared" ref="F165:L165" si="35">SUM(F164:F164)</f>
        <v>102000</v>
      </c>
      <c r="G165" s="42">
        <f t="shared" si="35"/>
        <v>2927.4</v>
      </c>
      <c r="H165" s="42">
        <f t="shared" si="35"/>
        <v>3100.8</v>
      </c>
      <c r="I165" s="42">
        <f t="shared" si="35"/>
        <v>12575.82</v>
      </c>
      <c r="J165" s="42">
        <f t="shared" si="35"/>
        <v>105</v>
      </c>
      <c r="K165" s="42">
        <f t="shared" si="35"/>
        <v>18709.02</v>
      </c>
      <c r="L165" s="42">
        <f t="shared" si="35"/>
        <v>83290.98</v>
      </c>
    </row>
    <row r="166" spans="1:12" s="44" customFormat="1" ht="27" customHeight="1" thickBot="1" x14ac:dyDescent="0.3">
      <c r="A166" s="4"/>
      <c r="B166" s="27"/>
      <c r="C166" s="4"/>
      <c r="D166" s="27"/>
      <c r="E166" s="27"/>
      <c r="F166" s="2"/>
      <c r="G166" s="1"/>
      <c r="H166" s="1"/>
      <c r="I166" s="1"/>
      <c r="J166" s="1"/>
      <c r="K166" s="1"/>
      <c r="L166" s="1"/>
    </row>
    <row r="167" spans="1:12" s="58" customFormat="1" ht="30" customHeight="1" thickBot="1" x14ac:dyDescent="0.3">
      <c r="A167" s="246" t="s">
        <v>196</v>
      </c>
      <c r="B167" s="247"/>
      <c r="C167" s="247"/>
      <c r="D167" s="247"/>
      <c r="E167" s="247"/>
      <c r="F167" s="247"/>
      <c r="G167" s="247"/>
      <c r="H167" s="247"/>
      <c r="I167" s="247"/>
      <c r="J167" s="247"/>
      <c r="K167" s="247"/>
      <c r="L167" s="248"/>
    </row>
    <row r="168" spans="1:12" s="58" customFormat="1" ht="30" customHeight="1" x14ac:dyDescent="0.25">
      <c r="A168" s="91">
        <f>+A164+1</f>
        <v>87</v>
      </c>
      <c r="B168" s="129" t="s">
        <v>213</v>
      </c>
      <c r="C168" s="41" t="s">
        <v>496</v>
      </c>
      <c r="D168" s="130" t="s">
        <v>58</v>
      </c>
      <c r="E168" s="129" t="s">
        <v>139</v>
      </c>
      <c r="F168" s="131">
        <v>100000</v>
      </c>
      <c r="G168" s="131">
        <f>F168*2.87%</f>
        <v>2870</v>
      </c>
      <c r="H168" s="93">
        <f>+F168*3.04%</f>
        <v>3040</v>
      </c>
      <c r="I168" s="93">
        <v>11430.31</v>
      </c>
      <c r="J168" s="95">
        <v>2725.24</v>
      </c>
      <c r="K168" s="87">
        <f>SUM(G168:J168)</f>
        <v>20065.549999999996</v>
      </c>
      <c r="L168" s="88">
        <f>+F168-K168</f>
        <v>79934.450000000012</v>
      </c>
    </row>
    <row r="169" spans="1:12" s="58" customFormat="1" ht="30" customHeight="1" x14ac:dyDescent="0.25">
      <c r="A169" s="91">
        <f>+A168+1</f>
        <v>88</v>
      </c>
      <c r="B169" s="129" t="s">
        <v>321</v>
      </c>
      <c r="C169" s="41" t="s">
        <v>496</v>
      </c>
      <c r="D169" s="130" t="s">
        <v>58</v>
      </c>
      <c r="E169" s="129" t="s">
        <v>139</v>
      </c>
      <c r="F169" s="131">
        <v>95000</v>
      </c>
      <c r="G169" s="131">
        <f>F169*2.87%</f>
        <v>2726.5</v>
      </c>
      <c r="H169" s="93">
        <f>+F169*3.04%</f>
        <v>2888</v>
      </c>
      <c r="I169" s="93">
        <v>10929.24</v>
      </c>
      <c r="J169" s="95">
        <v>85</v>
      </c>
      <c r="K169" s="87">
        <f>SUM(G169:J169)</f>
        <v>16628.739999999998</v>
      </c>
      <c r="L169" s="88">
        <f>+F169-K169</f>
        <v>78371.260000000009</v>
      </c>
    </row>
    <row r="170" spans="1:12" s="98" customFormat="1" ht="30" customHeight="1" x14ac:dyDescent="0.25">
      <c r="A170" s="91">
        <f>+A169+1</f>
        <v>89</v>
      </c>
      <c r="B170" s="129" t="s">
        <v>322</v>
      </c>
      <c r="C170" s="41" t="s">
        <v>495</v>
      </c>
      <c r="D170" s="130" t="s">
        <v>58</v>
      </c>
      <c r="E170" s="129" t="s">
        <v>139</v>
      </c>
      <c r="F170" s="131">
        <v>90000</v>
      </c>
      <c r="G170" s="131">
        <f>F170*2.87%</f>
        <v>2583</v>
      </c>
      <c r="H170" s="93">
        <f>F170*3.04%</f>
        <v>2736</v>
      </c>
      <c r="I170" s="131">
        <v>9753.1200000000008</v>
      </c>
      <c r="J170" s="95">
        <v>25</v>
      </c>
      <c r="K170" s="87">
        <f>SUM(G170:J170)</f>
        <v>15097.12</v>
      </c>
      <c r="L170" s="88">
        <f>+F170-K170</f>
        <v>74902.880000000005</v>
      </c>
    </row>
    <row r="171" spans="1:12" s="44" customFormat="1" ht="30" customHeight="1" x14ac:dyDescent="0.25">
      <c r="A171" s="85">
        <f>+A170+1</f>
        <v>90</v>
      </c>
      <c r="B171" s="129" t="s">
        <v>54</v>
      </c>
      <c r="C171" s="41" t="s">
        <v>495</v>
      </c>
      <c r="D171" s="129" t="s">
        <v>58</v>
      </c>
      <c r="E171" s="129" t="s">
        <v>138</v>
      </c>
      <c r="F171" s="131">
        <v>80000</v>
      </c>
      <c r="G171" s="131">
        <f>F171*2.87%</f>
        <v>2296</v>
      </c>
      <c r="H171" s="93">
        <f>+F171*3.04%</f>
        <v>2432</v>
      </c>
      <c r="I171" s="131">
        <v>7063.34</v>
      </c>
      <c r="J171" s="95">
        <v>1515.12</v>
      </c>
      <c r="K171" s="87">
        <f>SUM(G171:J171)</f>
        <v>13306.46</v>
      </c>
      <c r="L171" s="88">
        <f>+F171-K171</f>
        <v>66693.540000000008</v>
      </c>
    </row>
    <row r="172" spans="1:12" s="44" customFormat="1" ht="30" customHeight="1" x14ac:dyDescent="0.25">
      <c r="A172" s="240" t="s">
        <v>142</v>
      </c>
      <c r="B172" s="241"/>
      <c r="C172" s="241"/>
      <c r="D172" s="241"/>
      <c r="E172" s="242"/>
      <c r="F172" s="42">
        <f t="shared" ref="F172:L172" si="36">SUM(F168:F171)</f>
        <v>365000</v>
      </c>
      <c r="G172" s="42">
        <f t="shared" si="36"/>
        <v>10475.5</v>
      </c>
      <c r="H172" s="42">
        <f t="shared" si="36"/>
        <v>11096</v>
      </c>
      <c r="I172" s="42">
        <f t="shared" si="36"/>
        <v>39176.009999999995</v>
      </c>
      <c r="J172" s="42">
        <f t="shared" si="36"/>
        <v>4350.3599999999997</v>
      </c>
      <c r="K172" s="42">
        <f t="shared" si="36"/>
        <v>65097.869999999995</v>
      </c>
      <c r="L172" s="42">
        <f t="shared" si="36"/>
        <v>299902.13</v>
      </c>
    </row>
    <row r="173" spans="1:12" s="44" customFormat="1" ht="18" customHeight="1" thickBot="1" x14ac:dyDescent="0.3">
      <c r="C173" s="46"/>
    </row>
    <row r="174" spans="1:12" s="44" customFormat="1" ht="43.5" customHeight="1" thickBot="1" x14ac:dyDescent="0.3">
      <c r="A174" s="243" t="s">
        <v>338</v>
      </c>
      <c r="B174" s="244"/>
      <c r="C174" s="244"/>
      <c r="D174" s="244"/>
      <c r="E174" s="244"/>
      <c r="F174" s="244"/>
      <c r="G174" s="244"/>
      <c r="H174" s="244"/>
      <c r="I174" s="244"/>
      <c r="J174" s="244"/>
      <c r="K174" s="244"/>
      <c r="L174" s="245"/>
    </row>
    <row r="175" spans="1:12" s="58" customFormat="1" ht="30" customHeight="1" thickBot="1" x14ac:dyDescent="0.3">
      <c r="A175" s="243" t="s">
        <v>339</v>
      </c>
      <c r="B175" s="244"/>
      <c r="C175" s="244"/>
      <c r="D175" s="244"/>
      <c r="E175" s="244"/>
      <c r="F175" s="244"/>
      <c r="G175" s="244"/>
      <c r="H175" s="244"/>
      <c r="I175" s="244"/>
      <c r="J175" s="244"/>
      <c r="K175" s="244"/>
      <c r="L175" s="245"/>
    </row>
    <row r="176" spans="1:12" s="58" customFormat="1" ht="30" customHeight="1" x14ac:dyDescent="0.25">
      <c r="A176" s="91">
        <f>+A171+1</f>
        <v>91</v>
      </c>
      <c r="B176" s="129" t="s">
        <v>323</v>
      </c>
      <c r="C176" s="41" t="s">
        <v>496</v>
      </c>
      <c r="D176" s="148" t="s">
        <v>324</v>
      </c>
      <c r="E176" s="129" t="s">
        <v>138</v>
      </c>
      <c r="F176" s="131">
        <v>90000</v>
      </c>
      <c r="G176" s="131">
        <f>F176*2.87%</f>
        <v>2583</v>
      </c>
      <c r="H176" s="93">
        <f>+F176*3.04%</f>
        <v>2736</v>
      </c>
      <c r="I176" s="131">
        <v>9753.1200000000008</v>
      </c>
      <c r="J176" s="95">
        <v>25</v>
      </c>
      <c r="K176" s="87">
        <f>SUM(G176:J176)</f>
        <v>15097.12</v>
      </c>
      <c r="L176" s="88">
        <f>+F176-K176</f>
        <v>74902.880000000005</v>
      </c>
    </row>
    <row r="177" spans="1:12" s="44" customFormat="1" ht="30" customHeight="1" x14ac:dyDescent="0.25">
      <c r="A177" s="91">
        <f>+A176+1</f>
        <v>92</v>
      </c>
      <c r="B177" s="129" t="s">
        <v>325</v>
      </c>
      <c r="C177" s="41" t="s">
        <v>496</v>
      </c>
      <c r="D177" s="148" t="s">
        <v>324</v>
      </c>
      <c r="E177" s="129" t="s">
        <v>138</v>
      </c>
      <c r="F177" s="131">
        <v>90000</v>
      </c>
      <c r="G177" s="131">
        <f>F177*2.87%</f>
        <v>2583</v>
      </c>
      <c r="H177" s="93">
        <f>+F177*3.04%</f>
        <v>2736</v>
      </c>
      <c r="I177" s="131">
        <v>9753.1200000000008</v>
      </c>
      <c r="J177" s="95">
        <v>25</v>
      </c>
      <c r="K177" s="87">
        <f>SUM(G177:J177)</f>
        <v>15097.12</v>
      </c>
      <c r="L177" s="95">
        <f>+F177-K177</f>
        <v>74902.880000000005</v>
      </c>
    </row>
    <row r="178" spans="1:12" s="44" customFormat="1" ht="30" customHeight="1" x14ac:dyDescent="0.25">
      <c r="A178" s="240" t="s">
        <v>142</v>
      </c>
      <c r="B178" s="241"/>
      <c r="C178" s="241"/>
      <c r="D178" s="241"/>
      <c r="E178" s="242"/>
      <c r="F178" s="42">
        <f t="shared" ref="F178:L178" si="37">SUM(F176:F177)</f>
        <v>180000</v>
      </c>
      <c r="G178" s="42">
        <f t="shared" si="37"/>
        <v>5166</v>
      </c>
      <c r="H178" s="42">
        <f t="shared" si="37"/>
        <v>5472</v>
      </c>
      <c r="I178" s="42">
        <f t="shared" si="37"/>
        <v>19506.240000000002</v>
      </c>
      <c r="J178" s="42">
        <f t="shared" si="37"/>
        <v>50</v>
      </c>
      <c r="K178" s="42">
        <f t="shared" si="37"/>
        <v>30194.240000000002</v>
      </c>
      <c r="L178" s="42">
        <f t="shared" si="37"/>
        <v>149805.76000000001</v>
      </c>
    </row>
    <row r="179" spans="1:12" s="52" customFormat="1" ht="24" customHeight="1" thickBot="1" x14ac:dyDescent="0.3">
      <c r="A179" s="44"/>
      <c r="B179" s="44"/>
      <c r="C179" s="46"/>
      <c r="D179" s="44"/>
      <c r="E179" s="44"/>
      <c r="F179" s="44"/>
      <c r="G179" s="44"/>
      <c r="H179" s="44"/>
      <c r="I179" s="44"/>
      <c r="J179" s="44"/>
      <c r="K179" s="44"/>
      <c r="L179" s="44"/>
    </row>
    <row r="180" spans="1:12" s="58" customFormat="1" ht="30" customHeight="1" thickBot="1" x14ac:dyDescent="0.3">
      <c r="A180" s="243" t="s">
        <v>106</v>
      </c>
      <c r="B180" s="244"/>
      <c r="C180" s="244"/>
      <c r="D180" s="244"/>
      <c r="E180" s="244"/>
      <c r="F180" s="244"/>
      <c r="G180" s="244"/>
      <c r="H180" s="244"/>
      <c r="I180" s="244"/>
      <c r="J180" s="244"/>
      <c r="K180" s="244"/>
      <c r="L180" s="245"/>
    </row>
    <row r="181" spans="1:12" s="44" customFormat="1" ht="30" customHeight="1" x14ac:dyDescent="0.25">
      <c r="A181" s="91">
        <f>+A177+1</f>
        <v>93</v>
      </c>
      <c r="B181" s="129" t="s">
        <v>85</v>
      </c>
      <c r="C181" s="41" t="s">
        <v>495</v>
      </c>
      <c r="D181" s="148" t="s">
        <v>663</v>
      </c>
      <c r="E181" s="129" t="s">
        <v>138</v>
      </c>
      <c r="F181" s="128">
        <v>80000</v>
      </c>
      <c r="G181" s="87">
        <f>F181*2.87%</f>
        <v>2296</v>
      </c>
      <c r="H181" s="87">
        <f>+F181*3.04%</f>
        <v>2432</v>
      </c>
      <c r="I181" s="131">
        <v>7400.87</v>
      </c>
      <c r="J181" s="95">
        <v>125</v>
      </c>
      <c r="K181" s="87">
        <f>SUM(G181:J181)</f>
        <v>12253.869999999999</v>
      </c>
      <c r="L181" s="95">
        <f>+F181-K181</f>
        <v>67746.13</v>
      </c>
    </row>
    <row r="182" spans="1:12" s="44" customFormat="1" ht="24" customHeight="1" thickBot="1" x14ac:dyDescent="0.3">
      <c r="A182" s="240" t="s">
        <v>142</v>
      </c>
      <c r="B182" s="241"/>
      <c r="C182" s="241"/>
      <c r="D182" s="241"/>
      <c r="E182" s="242"/>
      <c r="F182" s="42">
        <f t="shared" ref="F182:L182" si="38">SUM(F181:F181)</f>
        <v>80000</v>
      </c>
      <c r="G182" s="42">
        <f t="shared" si="38"/>
        <v>2296</v>
      </c>
      <c r="H182" s="42">
        <f t="shared" si="38"/>
        <v>2432</v>
      </c>
      <c r="I182" s="42">
        <f t="shared" si="38"/>
        <v>7400.87</v>
      </c>
      <c r="J182" s="42">
        <f t="shared" si="38"/>
        <v>125</v>
      </c>
      <c r="K182" s="42">
        <f t="shared" si="38"/>
        <v>12253.869999999999</v>
      </c>
      <c r="L182" s="42">
        <f t="shared" si="38"/>
        <v>67746.13</v>
      </c>
    </row>
    <row r="183" spans="1:12" s="58" customFormat="1" ht="39" customHeight="1" thickBot="1" x14ac:dyDescent="0.3">
      <c r="A183" s="243" t="s">
        <v>107</v>
      </c>
      <c r="B183" s="244"/>
      <c r="C183" s="244"/>
      <c r="D183" s="244"/>
      <c r="E183" s="244"/>
      <c r="F183" s="244"/>
      <c r="G183" s="244"/>
      <c r="H183" s="244"/>
      <c r="I183" s="244"/>
      <c r="J183" s="244"/>
      <c r="K183" s="244"/>
      <c r="L183" s="245"/>
    </row>
    <row r="184" spans="1:12" s="58" customFormat="1" ht="30" customHeight="1" x14ac:dyDescent="0.25">
      <c r="A184" s="85">
        <f>+A181+1</f>
        <v>94</v>
      </c>
      <c r="B184" s="134" t="s">
        <v>326</v>
      </c>
      <c r="C184" s="144" t="s">
        <v>496</v>
      </c>
      <c r="D184" s="145" t="s">
        <v>553</v>
      </c>
      <c r="E184" s="129" t="s">
        <v>139</v>
      </c>
      <c r="F184" s="128">
        <v>170500</v>
      </c>
      <c r="G184" s="93">
        <v>4893.3500000000004</v>
      </c>
      <c r="H184" s="93">
        <v>4943.8</v>
      </c>
      <c r="I184" s="131">
        <v>28411.05</v>
      </c>
      <c r="J184" s="95">
        <v>1375.12</v>
      </c>
      <c r="K184" s="87">
        <f>SUM(G184:J184)</f>
        <v>39623.32</v>
      </c>
      <c r="L184" s="95">
        <f>+F184-K184</f>
        <v>130876.68</v>
      </c>
    </row>
    <row r="185" spans="1:12" s="58" customFormat="1" ht="30" customHeight="1" x14ac:dyDescent="0.25">
      <c r="A185" s="85">
        <f>+A184+1</f>
        <v>95</v>
      </c>
      <c r="B185" s="134" t="s">
        <v>15</v>
      </c>
      <c r="C185" s="144" t="s">
        <v>496</v>
      </c>
      <c r="D185" s="179" t="s">
        <v>123</v>
      </c>
      <c r="E185" s="134" t="s">
        <v>223</v>
      </c>
      <c r="F185" s="128">
        <v>135000</v>
      </c>
      <c r="G185" s="128">
        <f>F185*2.87%</f>
        <v>3874.5</v>
      </c>
      <c r="H185" s="128">
        <f>+F185*3.04%</f>
        <v>4104</v>
      </c>
      <c r="I185" s="128">
        <v>20338.240000000002</v>
      </c>
      <c r="J185" s="132">
        <v>25</v>
      </c>
      <c r="K185" s="128">
        <f>SUM(G185:J185)</f>
        <v>28341.74</v>
      </c>
      <c r="L185" s="132">
        <f>+F185-K185</f>
        <v>106658.26</v>
      </c>
    </row>
    <row r="186" spans="1:12" s="44" customFormat="1" ht="30" customHeight="1" x14ac:dyDescent="0.25">
      <c r="A186" s="91">
        <f>+A185+1</f>
        <v>96</v>
      </c>
      <c r="B186" s="129" t="s">
        <v>328</v>
      </c>
      <c r="C186" s="41" t="s">
        <v>496</v>
      </c>
      <c r="D186" s="129" t="s">
        <v>74</v>
      </c>
      <c r="E186" s="129" t="s">
        <v>139</v>
      </c>
      <c r="F186" s="131">
        <v>50000</v>
      </c>
      <c r="G186" s="93">
        <f>F186*2.87%</f>
        <v>1435</v>
      </c>
      <c r="H186" s="93">
        <f>+F186*3.04%</f>
        <v>1520</v>
      </c>
      <c r="I186" s="93"/>
      <c r="J186" s="88">
        <v>13975.13</v>
      </c>
      <c r="K186" s="87">
        <f>SUM(G186:J186)</f>
        <v>16930.129999999997</v>
      </c>
      <c r="L186" s="95">
        <f>+F186-K186</f>
        <v>33069.870000000003</v>
      </c>
    </row>
    <row r="187" spans="1:12" s="44" customFormat="1" ht="25.5" customHeight="1" x14ac:dyDescent="0.25">
      <c r="A187" s="240" t="s">
        <v>142</v>
      </c>
      <c r="B187" s="241"/>
      <c r="C187" s="241"/>
      <c r="D187" s="241"/>
      <c r="E187" s="242"/>
      <c r="F187" s="42">
        <f t="shared" ref="F187:L187" si="39">SUM(F184:F186)</f>
        <v>355500</v>
      </c>
      <c r="G187" s="42">
        <f t="shared" si="39"/>
        <v>10202.85</v>
      </c>
      <c r="H187" s="42">
        <f t="shared" si="39"/>
        <v>10567.8</v>
      </c>
      <c r="I187" s="42">
        <f t="shared" si="39"/>
        <v>48749.29</v>
      </c>
      <c r="J187" s="42">
        <f t="shared" si="39"/>
        <v>15375.25</v>
      </c>
      <c r="K187" s="42">
        <f t="shared" si="39"/>
        <v>84895.19</v>
      </c>
      <c r="L187" s="42">
        <f t="shared" si="39"/>
        <v>270604.81</v>
      </c>
    </row>
    <row r="188" spans="1:12" s="44" customFormat="1" ht="27" customHeight="1" thickBot="1" x14ac:dyDescent="0.3">
      <c r="A188" s="55"/>
      <c r="B188" s="55"/>
      <c r="C188" s="55"/>
      <c r="D188" s="55"/>
      <c r="E188" s="55"/>
      <c r="F188"/>
      <c r="G188"/>
      <c r="H188"/>
      <c r="I188"/>
      <c r="J188"/>
      <c r="K188"/>
      <c r="L188"/>
    </row>
    <row r="189" spans="1:12" s="58" customFormat="1" ht="30" customHeight="1" thickBot="1" x14ac:dyDescent="0.3">
      <c r="A189" s="243" t="s">
        <v>337</v>
      </c>
      <c r="B189" s="244"/>
      <c r="C189" s="244"/>
      <c r="D189" s="244"/>
      <c r="E189" s="244"/>
      <c r="F189" s="244"/>
      <c r="G189" s="244"/>
      <c r="H189" s="244"/>
      <c r="I189" s="244"/>
      <c r="J189" s="244"/>
      <c r="K189" s="244"/>
      <c r="L189" s="245"/>
    </row>
    <row r="190" spans="1:12" s="58" customFormat="1" ht="30" customHeight="1" x14ac:dyDescent="0.25">
      <c r="A190" s="85">
        <f>+A186+1</f>
        <v>97</v>
      </c>
      <c r="B190" s="129" t="s">
        <v>16</v>
      </c>
      <c r="C190" s="144" t="s">
        <v>496</v>
      </c>
      <c r="D190" s="145" t="s">
        <v>329</v>
      </c>
      <c r="E190" s="129" t="s">
        <v>138</v>
      </c>
      <c r="F190" s="131">
        <v>90000</v>
      </c>
      <c r="G190" s="131">
        <f>F190*2.87%</f>
        <v>2583</v>
      </c>
      <c r="H190" s="93">
        <f>+F190*3.04%</f>
        <v>2736</v>
      </c>
      <c r="I190" s="131">
        <v>9753.1200000000008</v>
      </c>
      <c r="J190" s="88">
        <v>25</v>
      </c>
      <c r="K190" s="87">
        <f>SUM(G190:J190)</f>
        <v>15097.12</v>
      </c>
      <c r="L190" s="88">
        <f>+F190-K190</f>
        <v>74902.880000000005</v>
      </c>
    </row>
    <row r="191" spans="1:12" s="58" customFormat="1" ht="30" customHeight="1" x14ac:dyDescent="0.25">
      <c r="A191" s="85">
        <f>+A190+1</f>
        <v>98</v>
      </c>
      <c r="B191" s="209" t="s">
        <v>330</v>
      </c>
      <c r="C191" s="210" t="s">
        <v>496</v>
      </c>
      <c r="D191" s="130" t="s">
        <v>331</v>
      </c>
      <c r="E191" s="129" t="s">
        <v>138</v>
      </c>
      <c r="F191" s="131">
        <v>80000</v>
      </c>
      <c r="G191" s="131">
        <f>F191*2.87%</f>
        <v>2296</v>
      </c>
      <c r="H191" s="93">
        <f>+F191*3.04%</f>
        <v>2432</v>
      </c>
      <c r="I191" s="133">
        <v>6725.81</v>
      </c>
      <c r="J191" s="95">
        <v>2745.24</v>
      </c>
      <c r="K191" s="87">
        <f>SUM(G191:J191)</f>
        <v>14199.050000000001</v>
      </c>
      <c r="L191" s="88">
        <f>+F191-K191</f>
        <v>65800.95</v>
      </c>
    </row>
    <row r="192" spans="1:12" s="44" customFormat="1" ht="30" customHeight="1" x14ac:dyDescent="0.25">
      <c r="A192" s="85">
        <f>+A191+1</f>
        <v>99</v>
      </c>
      <c r="B192" s="211" t="s">
        <v>332</v>
      </c>
      <c r="C192" s="212" t="s">
        <v>496</v>
      </c>
      <c r="D192" s="130" t="s">
        <v>331</v>
      </c>
      <c r="E192" s="213" t="s">
        <v>139</v>
      </c>
      <c r="F192" s="131">
        <v>80000</v>
      </c>
      <c r="G192" s="131">
        <f>F192*2.87%</f>
        <v>2296</v>
      </c>
      <c r="H192" s="93">
        <f>+F192*3.04%</f>
        <v>2432</v>
      </c>
      <c r="I192" s="93">
        <v>7400.87</v>
      </c>
      <c r="J192" s="95">
        <v>25</v>
      </c>
      <c r="K192" s="87">
        <f>SUM(G192:J192)</f>
        <v>12153.869999999999</v>
      </c>
      <c r="L192" s="88">
        <f>+F192-K192</f>
        <v>67846.13</v>
      </c>
    </row>
    <row r="193" spans="1:12" s="44" customFormat="1" ht="33" customHeight="1" x14ac:dyDescent="0.25">
      <c r="A193" s="240" t="s">
        <v>142</v>
      </c>
      <c r="B193" s="241"/>
      <c r="C193" s="241"/>
      <c r="D193" s="241"/>
      <c r="E193" s="242"/>
      <c r="F193" s="42">
        <f t="shared" ref="F193:L193" si="40">SUM(F190:F192)</f>
        <v>250000</v>
      </c>
      <c r="G193" s="42">
        <f t="shared" si="40"/>
        <v>7175</v>
      </c>
      <c r="H193" s="42">
        <f t="shared" si="40"/>
        <v>7600</v>
      </c>
      <c r="I193" s="42">
        <f t="shared" si="40"/>
        <v>23879.8</v>
      </c>
      <c r="J193" s="42">
        <f t="shared" si="40"/>
        <v>2795.24</v>
      </c>
      <c r="K193" s="42">
        <f t="shared" si="40"/>
        <v>41450.04</v>
      </c>
      <c r="L193" s="42">
        <f t="shared" si="40"/>
        <v>208549.96000000002</v>
      </c>
    </row>
    <row r="194" spans="1:12" s="52" customFormat="1" ht="30" customHeight="1" thickBot="1" x14ac:dyDescent="0.3">
      <c r="A194" s="46"/>
      <c r="B194" s="53"/>
      <c r="C194" s="167"/>
      <c r="D194" s="53"/>
      <c r="E194" s="53"/>
      <c r="F194" s="54"/>
      <c r="G194" s="44"/>
      <c r="H194" s="44"/>
      <c r="I194" s="44"/>
      <c r="J194" s="44"/>
      <c r="K194" s="44"/>
      <c r="L194" s="44"/>
    </row>
    <row r="195" spans="1:12" s="58" customFormat="1" ht="30" customHeight="1" thickBot="1" x14ac:dyDescent="0.3">
      <c r="A195" s="243" t="s">
        <v>108</v>
      </c>
      <c r="B195" s="244"/>
      <c r="C195" s="244"/>
      <c r="D195" s="244"/>
      <c r="E195" s="244"/>
      <c r="F195" s="244"/>
      <c r="G195" s="244"/>
      <c r="H195" s="244"/>
      <c r="I195" s="244"/>
      <c r="J195" s="244"/>
      <c r="K195" s="244"/>
      <c r="L195" s="245"/>
    </row>
    <row r="196" spans="1:12" s="58" customFormat="1" ht="30" customHeight="1" x14ac:dyDescent="0.25">
      <c r="A196" s="91">
        <f>+A192+1</f>
        <v>100</v>
      </c>
      <c r="B196" s="129" t="s">
        <v>83</v>
      </c>
      <c r="C196" s="41" t="s">
        <v>495</v>
      </c>
      <c r="D196" s="130" t="s">
        <v>333</v>
      </c>
      <c r="E196" s="129" t="s">
        <v>139</v>
      </c>
      <c r="F196" s="131">
        <v>90000</v>
      </c>
      <c r="G196" s="93">
        <f t="shared" ref="G196:G201" si="41">F196*2.87%</f>
        <v>2583</v>
      </c>
      <c r="H196" s="93">
        <f t="shared" ref="H196:H201" si="42">+F196*3.04%</f>
        <v>2736</v>
      </c>
      <c r="I196" s="131">
        <v>9415.59</v>
      </c>
      <c r="J196" s="95">
        <v>1375.12</v>
      </c>
      <c r="K196" s="87">
        <f t="shared" ref="K196:K201" si="43">SUM(G196:J196)</f>
        <v>16109.71</v>
      </c>
      <c r="L196" s="88">
        <f t="shared" ref="L196:L201" si="44">+F196-K196</f>
        <v>73890.290000000008</v>
      </c>
    </row>
    <row r="197" spans="1:12" s="99" customFormat="1" ht="30" customHeight="1" x14ac:dyDescent="0.25">
      <c r="A197" s="91">
        <f>+A196+1</f>
        <v>101</v>
      </c>
      <c r="B197" s="134" t="s">
        <v>82</v>
      </c>
      <c r="C197" s="144" t="s">
        <v>496</v>
      </c>
      <c r="D197" s="145" t="s">
        <v>333</v>
      </c>
      <c r="E197" s="134" t="s">
        <v>138</v>
      </c>
      <c r="F197" s="131">
        <v>90000</v>
      </c>
      <c r="G197" s="93">
        <f t="shared" si="41"/>
        <v>2583</v>
      </c>
      <c r="H197" s="93">
        <f t="shared" si="42"/>
        <v>2736</v>
      </c>
      <c r="I197" s="131">
        <v>9753.1200000000008</v>
      </c>
      <c r="J197" s="88">
        <v>3025</v>
      </c>
      <c r="K197" s="87">
        <f t="shared" si="43"/>
        <v>18097.120000000003</v>
      </c>
      <c r="L197" s="88">
        <f t="shared" si="44"/>
        <v>71902.880000000005</v>
      </c>
    </row>
    <row r="198" spans="1:12" s="58" customFormat="1" ht="30" customHeight="1" x14ac:dyDescent="0.25">
      <c r="A198" s="91">
        <f>+A197+1</f>
        <v>102</v>
      </c>
      <c r="B198" s="129" t="s">
        <v>99</v>
      </c>
      <c r="C198" s="41" t="s">
        <v>496</v>
      </c>
      <c r="D198" s="130" t="s">
        <v>333</v>
      </c>
      <c r="E198" s="129" t="s">
        <v>138</v>
      </c>
      <c r="F198" s="131">
        <v>80000</v>
      </c>
      <c r="G198" s="93">
        <f t="shared" si="41"/>
        <v>2296</v>
      </c>
      <c r="H198" s="93">
        <f t="shared" si="42"/>
        <v>2432</v>
      </c>
      <c r="I198" s="131">
        <v>7400.87</v>
      </c>
      <c r="J198" s="95">
        <v>25</v>
      </c>
      <c r="K198" s="87">
        <f t="shared" si="43"/>
        <v>12153.869999999999</v>
      </c>
      <c r="L198" s="88">
        <f t="shared" si="44"/>
        <v>67846.13</v>
      </c>
    </row>
    <row r="199" spans="1:12" s="99" customFormat="1" ht="30" customHeight="1" x14ac:dyDescent="0.25">
      <c r="A199" s="91">
        <f>+A198+1</f>
        <v>103</v>
      </c>
      <c r="B199" s="129" t="s">
        <v>335</v>
      </c>
      <c r="C199" s="41" t="s">
        <v>496</v>
      </c>
      <c r="D199" s="130" t="s">
        <v>333</v>
      </c>
      <c r="E199" s="129" t="s">
        <v>138</v>
      </c>
      <c r="F199" s="131">
        <v>80000</v>
      </c>
      <c r="G199" s="93">
        <f t="shared" si="41"/>
        <v>2296</v>
      </c>
      <c r="H199" s="93">
        <f t="shared" si="42"/>
        <v>2432</v>
      </c>
      <c r="I199" s="131">
        <v>7400.87</v>
      </c>
      <c r="J199" s="95">
        <v>25</v>
      </c>
      <c r="K199" s="87">
        <f t="shared" si="43"/>
        <v>12153.869999999999</v>
      </c>
      <c r="L199" s="88">
        <f t="shared" si="44"/>
        <v>67846.13</v>
      </c>
    </row>
    <row r="200" spans="1:12" s="44" customFormat="1" ht="30" customHeight="1" x14ac:dyDescent="0.25">
      <c r="A200" s="91">
        <f>+A199+1</f>
        <v>104</v>
      </c>
      <c r="B200" s="129" t="s">
        <v>81</v>
      </c>
      <c r="C200" s="41" t="s">
        <v>496</v>
      </c>
      <c r="D200" s="130" t="s">
        <v>333</v>
      </c>
      <c r="E200" s="129" t="s">
        <v>138</v>
      </c>
      <c r="F200" s="131">
        <v>80000</v>
      </c>
      <c r="G200" s="93">
        <f t="shared" si="41"/>
        <v>2296</v>
      </c>
      <c r="H200" s="93">
        <f t="shared" si="42"/>
        <v>2432</v>
      </c>
      <c r="I200" s="131">
        <v>7400.87</v>
      </c>
      <c r="J200" s="95">
        <v>2025</v>
      </c>
      <c r="K200" s="87">
        <f t="shared" si="43"/>
        <v>14153.869999999999</v>
      </c>
      <c r="L200" s="88">
        <f t="shared" si="44"/>
        <v>65846.13</v>
      </c>
    </row>
    <row r="201" spans="1:12" s="58" customFormat="1" ht="30" customHeight="1" x14ac:dyDescent="0.25">
      <c r="A201" s="91">
        <f>+A200+1</f>
        <v>105</v>
      </c>
      <c r="B201" s="129" t="s">
        <v>305</v>
      </c>
      <c r="C201" s="41" t="s">
        <v>496</v>
      </c>
      <c r="D201" s="130" t="s">
        <v>333</v>
      </c>
      <c r="E201" s="129" t="s">
        <v>138</v>
      </c>
      <c r="F201" s="131">
        <v>80000</v>
      </c>
      <c r="G201" s="93">
        <f t="shared" si="41"/>
        <v>2296</v>
      </c>
      <c r="H201" s="93">
        <f t="shared" si="42"/>
        <v>2432</v>
      </c>
      <c r="I201" s="131">
        <v>7400.87</v>
      </c>
      <c r="J201" s="95">
        <v>25</v>
      </c>
      <c r="K201" s="87">
        <f t="shared" si="43"/>
        <v>12153.869999999999</v>
      </c>
      <c r="L201" s="88">
        <f t="shared" si="44"/>
        <v>67846.13</v>
      </c>
    </row>
    <row r="202" spans="1:12" s="44" customFormat="1" ht="31.5" customHeight="1" x14ac:dyDescent="0.25">
      <c r="A202" s="240" t="s">
        <v>142</v>
      </c>
      <c r="B202" s="241"/>
      <c r="C202" s="241"/>
      <c r="D202" s="241"/>
      <c r="E202" s="242"/>
      <c r="F202" s="42">
        <f t="shared" ref="F202:L202" si="45">SUM(F196:F201)</f>
        <v>500000</v>
      </c>
      <c r="G202" s="42">
        <f t="shared" si="45"/>
        <v>14350</v>
      </c>
      <c r="H202" s="42">
        <f t="shared" si="45"/>
        <v>15200</v>
      </c>
      <c r="I202" s="42">
        <f t="shared" si="45"/>
        <v>48772.19</v>
      </c>
      <c r="J202" s="42">
        <f t="shared" si="45"/>
        <v>6500.12</v>
      </c>
      <c r="K202" s="42">
        <f t="shared" si="45"/>
        <v>84822.309999999983</v>
      </c>
      <c r="L202" s="42">
        <f t="shared" si="45"/>
        <v>415177.69000000006</v>
      </c>
    </row>
    <row r="203" spans="1:12" s="44" customFormat="1" ht="33" customHeight="1" thickBot="1" x14ac:dyDescent="0.3">
      <c r="A203" s="55"/>
      <c r="B203" s="55"/>
      <c r="C203" s="55"/>
      <c r="D203" s="55"/>
      <c r="E203" s="55"/>
      <c r="F203"/>
      <c r="G203"/>
      <c r="H203"/>
      <c r="I203"/>
      <c r="J203"/>
      <c r="K203"/>
      <c r="L203"/>
    </row>
    <row r="204" spans="1:12" s="58" customFormat="1" ht="30" customHeight="1" thickBot="1" x14ac:dyDescent="0.3">
      <c r="A204" s="243" t="s">
        <v>237</v>
      </c>
      <c r="B204" s="244"/>
      <c r="C204" s="244"/>
      <c r="D204" s="244"/>
      <c r="E204" s="244"/>
      <c r="F204" s="244"/>
      <c r="G204" s="244"/>
      <c r="H204" s="244"/>
      <c r="I204" s="244"/>
      <c r="J204" s="244"/>
      <c r="K204" s="244"/>
      <c r="L204" s="245"/>
    </row>
    <row r="205" spans="1:12" s="44" customFormat="1" ht="37.5" customHeight="1" x14ac:dyDescent="0.25">
      <c r="A205" s="144">
        <f>+A201+1</f>
        <v>106</v>
      </c>
      <c r="B205" s="134" t="s">
        <v>205</v>
      </c>
      <c r="C205" s="144" t="s">
        <v>496</v>
      </c>
      <c r="D205" s="134" t="s">
        <v>336</v>
      </c>
      <c r="E205" s="134" t="s">
        <v>138</v>
      </c>
      <c r="F205" s="160">
        <v>42000</v>
      </c>
      <c r="G205" s="87">
        <f>F205*2.87%</f>
        <v>1205.4000000000001</v>
      </c>
      <c r="H205" s="87">
        <f>+F205*3.04%</f>
        <v>1276.8</v>
      </c>
      <c r="I205" s="161"/>
      <c r="J205" s="88">
        <v>3125</v>
      </c>
      <c r="K205" s="87">
        <f>SUM(G205:J205)</f>
        <v>5607.2</v>
      </c>
      <c r="L205" s="88">
        <f>+F205-K205</f>
        <v>36392.800000000003</v>
      </c>
    </row>
    <row r="206" spans="1:12" s="44" customFormat="1" ht="28.5" customHeight="1" x14ac:dyDescent="0.25">
      <c r="A206" s="240" t="s">
        <v>142</v>
      </c>
      <c r="B206" s="241"/>
      <c r="C206" s="241"/>
      <c r="D206" s="241"/>
      <c r="E206" s="242"/>
      <c r="F206" s="42">
        <f t="shared" ref="F206:L206" si="46">+F205</f>
        <v>42000</v>
      </c>
      <c r="G206" s="42">
        <f t="shared" si="46"/>
        <v>1205.4000000000001</v>
      </c>
      <c r="H206" s="42">
        <f t="shared" si="46"/>
        <v>1276.8</v>
      </c>
      <c r="I206" s="42">
        <f t="shared" si="46"/>
        <v>0</v>
      </c>
      <c r="J206" s="42">
        <f t="shared" si="46"/>
        <v>3125</v>
      </c>
      <c r="K206" s="42">
        <f t="shared" si="46"/>
        <v>5607.2</v>
      </c>
      <c r="L206" s="42">
        <f t="shared" si="46"/>
        <v>36392.800000000003</v>
      </c>
    </row>
    <row r="207" spans="1:12" s="44" customFormat="1" ht="22.5" customHeight="1" thickBot="1" x14ac:dyDescent="0.3">
      <c r="A207" s="55"/>
      <c r="B207" s="55"/>
      <c r="C207" s="55"/>
      <c r="D207" s="55"/>
      <c r="E207" s="55"/>
      <c r="F207" s="69"/>
      <c r="G207"/>
      <c r="H207"/>
      <c r="I207"/>
      <c r="J207"/>
      <c r="K207"/>
      <c r="L207"/>
    </row>
    <row r="208" spans="1:12" s="58" customFormat="1" ht="30" customHeight="1" thickBot="1" x14ac:dyDescent="0.3">
      <c r="A208" s="243" t="s">
        <v>340</v>
      </c>
      <c r="B208" s="244"/>
      <c r="C208" s="244"/>
      <c r="D208" s="244"/>
      <c r="E208" s="244"/>
      <c r="F208" s="244"/>
      <c r="G208" s="244"/>
      <c r="H208" s="244"/>
      <c r="I208" s="244"/>
      <c r="J208" s="244"/>
      <c r="K208" s="244"/>
      <c r="L208" s="245"/>
    </row>
    <row r="209" spans="1:12" s="44" customFormat="1" ht="30" customHeight="1" x14ac:dyDescent="0.25">
      <c r="A209" s="85">
        <f>+A205+1</f>
        <v>107</v>
      </c>
      <c r="B209" s="134" t="s">
        <v>12</v>
      </c>
      <c r="C209" s="144" t="s">
        <v>496</v>
      </c>
      <c r="D209" s="145" t="s">
        <v>128</v>
      </c>
      <c r="E209" s="134" t="s">
        <v>138</v>
      </c>
      <c r="F209" s="128">
        <v>190000</v>
      </c>
      <c r="G209" s="128">
        <f>F209*2.87%</f>
        <v>5453</v>
      </c>
      <c r="H209" s="87">
        <f>162625*3.04%</f>
        <v>4943.8</v>
      </c>
      <c r="I209" s="87">
        <v>33483.67</v>
      </c>
      <c r="J209" s="88">
        <v>25</v>
      </c>
      <c r="K209" s="87">
        <f>SUM(G209:J209)</f>
        <v>43905.47</v>
      </c>
      <c r="L209" s="88">
        <f>+F209-K209</f>
        <v>146094.53</v>
      </c>
    </row>
    <row r="210" spans="1:12" s="44" customFormat="1" ht="24" customHeight="1" thickBot="1" x14ac:dyDescent="0.3">
      <c r="A210" s="240" t="s">
        <v>142</v>
      </c>
      <c r="B210" s="241"/>
      <c r="C210" s="241"/>
      <c r="D210" s="241"/>
      <c r="E210" s="242"/>
      <c r="F210" s="42">
        <f t="shared" ref="F210:L210" si="47">+F209</f>
        <v>190000</v>
      </c>
      <c r="G210" s="42">
        <f t="shared" si="47"/>
        <v>5453</v>
      </c>
      <c r="H210" s="42">
        <f t="shared" si="47"/>
        <v>4943.8</v>
      </c>
      <c r="I210" s="42">
        <f t="shared" si="47"/>
        <v>33483.67</v>
      </c>
      <c r="J210" s="42">
        <f t="shared" si="47"/>
        <v>25</v>
      </c>
      <c r="K210" s="42">
        <f t="shared" si="47"/>
        <v>43905.47</v>
      </c>
      <c r="L210" s="42">
        <f t="shared" si="47"/>
        <v>146094.53</v>
      </c>
    </row>
    <row r="211" spans="1:12" s="58" customFormat="1" ht="30" customHeight="1" thickBot="1" x14ac:dyDescent="0.3">
      <c r="A211" s="249" t="s">
        <v>341</v>
      </c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1"/>
    </row>
    <row r="212" spans="1:12" s="90" customFormat="1" ht="47.25" x14ac:dyDescent="0.25">
      <c r="A212" s="85">
        <f>+A209+1</f>
        <v>108</v>
      </c>
      <c r="B212" s="134" t="s">
        <v>13</v>
      </c>
      <c r="C212" s="144" t="s">
        <v>496</v>
      </c>
      <c r="D212" s="179" t="s">
        <v>129</v>
      </c>
      <c r="E212" s="129" t="s">
        <v>138</v>
      </c>
      <c r="F212" s="128">
        <v>135000</v>
      </c>
      <c r="G212" s="87">
        <f>F212*2.87%</f>
        <v>3874.5</v>
      </c>
      <c r="H212" s="87">
        <f>+F212*3.04%</f>
        <v>4104</v>
      </c>
      <c r="I212" s="131">
        <v>20338.240000000002</v>
      </c>
      <c r="J212" s="88">
        <v>2025</v>
      </c>
      <c r="K212" s="87">
        <f>SUM(G212:J212)</f>
        <v>30341.74</v>
      </c>
      <c r="L212" s="88">
        <f>+F212-K212</f>
        <v>104658.26</v>
      </c>
    </row>
    <row r="213" spans="1:12" s="44" customFormat="1" ht="30" customHeight="1" x14ac:dyDescent="0.25">
      <c r="A213" s="91">
        <f>+A212+1</f>
        <v>109</v>
      </c>
      <c r="B213" s="129" t="s">
        <v>342</v>
      </c>
      <c r="C213" s="41" t="s">
        <v>495</v>
      </c>
      <c r="D213" s="129" t="s">
        <v>130</v>
      </c>
      <c r="E213" s="129" t="s">
        <v>139</v>
      </c>
      <c r="F213" s="131">
        <v>70000</v>
      </c>
      <c r="G213" s="93">
        <f>F213*2.87%</f>
        <v>2009</v>
      </c>
      <c r="H213" s="93">
        <f>+F213*3.04%</f>
        <v>2128</v>
      </c>
      <c r="I213" s="87">
        <v>3236.72</v>
      </c>
      <c r="J213" s="88">
        <v>3546.99</v>
      </c>
      <c r="K213" s="87">
        <f>SUM(G213:J213)</f>
        <v>10920.71</v>
      </c>
      <c r="L213" s="88">
        <f>+F213-K213</f>
        <v>59079.29</v>
      </c>
    </row>
    <row r="214" spans="1:12" s="44" customFormat="1" ht="30" customHeight="1" x14ac:dyDescent="0.25">
      <c r="A214" s="85">
        <f>+A213+1</f>
        <v>110</v>
      </c>
      <c r="B214" s="129" t="s">
        <v>404</v>
      </c>
      <c r="C214" s="41" t="s">
        <v>496</v>
      </c>
      <c r="D214" s="129" t="s">
        <v>635</v>
      </c>
      <c r="E214" s="129" t="s">
        <v>138</v>
      </c>
      <c r="F214" s="131">
        <v>45000</v>
      </c>
      <c r="G214" s="93">
        <f>F214*2.87%</f>
        <v>1291.5</v>
      </c>
      <c r="H214" s="93">
        <f>+F214*3.04%</f>
        <v>1368</v>
      </c>
      <c r="I214" s="93"/>
      <c r="J214" s="88">
        <v>25</v>
      </c>
      <c r="K214" s="128">
        <f>SUM(G214:J214)</f>
        <v>2684.5</v>
      </c>
      <c r="L214" s="95">
        <f>+F214-K214</f>
        <v>42315.5</v>
      </c>
    </row>
    <row r="215" spans="1:12" s="52" customFormat="1" ht="30" customHeight="1" x14ac:dyDescent="0.25">
      <c r="A215" s="240" t="s">
        <v>142</v>
      </c>
      <c r="B215" s="241"/>
      <c r="C215" s="241"/>
      <c r="D215" s="241"/>
      <c r="E215" s="242"/>
      <c r="F215" s="42">
        <f t="shared" ref="F215:L215" si="48">SUM(F212:F214)</f>
        <v>250000</v>
      </c>
      <c r="G215" s="42">
        <f t="shared" si="48"/>
        <v>7175</v>
      </c>
      <c r="H215" s="42">
        <f t="shared" si="48"/>
        <v>7600</v>
      </c>
      <c r="I215" s="42">
        <f t="shared" si="48"/>
        <v>23574.960000000003</v>
      </c>
      <c r="J215" s="42">
        <f t="shared" si="48"/>
        <v>5596.99</v>
      </c>
      <c r="K215" s="42">
        <f t="shared" si="48"/>
        <v>43946.95</v>
      </c>
      <c r="L215" s="42">
        <f t="shared" si="48"/>
        <v>206053.05</v>
      </c>
    </row>
    <row r="216" spans="1:12" s="45" customFormat="1" ht="16.5" customHeight="1" thickBot="1" x14ac:dyDescent="0.3">
      <c r="A216" s="49"/>
      <c r="B216" s="47"/>
      <c r="C216" s="49"/>
      <c r="D216" s="48"/>
      <c r="E216" s="48"/>
      <c r="F216" s="44"/>
      <c r="G216" s="37"/>
      <c r="H216" s="37"/>
      <c r="I216" s="37"/>
      <c r="J216" s="37"/>
      <c r="K216" s="37"/>
      <c r="L216" s="37"/>
    </row>
    <row r="217" spans="1:12" s="58" customFormat="1" ht="30" customHeight="1" thickBot="1" x14ac:dyDescent="0.3">
      <c r="A217" s="249" t="s">
        <v>343</v>
      </c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1"/>
    </row>
    <row r="218" spans="1:12" s="44" customFormat="1" ht="31.5" customHeight="1" x14ac:dyDescent="0.25">
      <c r="A218" s="91">
        <f>+A214+1</f>
        <v>111</v>
      </c>
      <c r="B218" s="129" t="s">
        <v>344</v>
      </c>
      <c r="C218" s="41" t="s">
        <v>495</v>
      </c>
      <c r="D218" s="129" t="s">
        <v>109</v>
      </c>
      <c r="E218" s="129" t="s">
        <v>223</v>
      </c>
      <c r="F218" s="131">
        <v>100000</v>
      </c>
      <c r="G218" s="131">
        <f>F218*2.87%</f>
        <v>2870</v>
      </c>
      <c r="H218" s="131">
        <f>+F218*3.04%</f>
        <v>3040</v>
      </c>
      <c r="I218" s="131">
        <v>12105.37</v>
      </c>
      <c r="J218" s="88">
        <v>25</v>
      </c>
      <c r="K218" s="87">
        <f>SUM(G218:J218)</f>
        <v>18040.370000000003</v>
      </c>
      <c r="L218" s="88">
        <f>+F218-K218</f>
        <v>81959.63</v>
      </c>
    </row>
    <row r="219" spans="1:12" s="44" customFormat="1" ht="30" customHeight="1" x14ac:dyDescent="0.25">
      <c r="A219" s="240" t="s">
        <v>142</v>
      </c>
      <c r="B219" s="241"/>
      <c r="C219" s="241"/>
      <c r="D219" s="241"/>
      <c r="E219" s="242"/>
      <c r="F219" s="42">
        <f t="shared" ref="F219:L219" si="49">SUM(F218)</f>
        <v>100000</v>
      </c>
      <c r="G219" s="42">
        <f t="shared" si="49"/>
        <v>2870</v>
      </c>
      <c r="H219" s="42">
        <f t="shared" si="49"/>
        <v>3040</v>
      </c>
      <c r="I219" s="42">
        <f t="shared" si="49"/>
        <v>12105.37</v>
      </c>
      <c r="J219" s="42">
        <f t="shared" si="49"/>
        <v>25</v>
      </c>
      <c r="K219" s="42">
        <f t="shared" si="49"/>
        <v>18040.370000000003</v>
      </c>
      <c r="L219" s="42">
        <f t="shared" si="49"/>
        <v>81959.63</v>
      </c>
    </row>
    <row r="220" spans="1:12" s="44" customFormat="1" ht="30" customHeight="1" thickBot="1" x14ac:dyDescent="0.3">
      <c r="A220" s="184"/>
      <c r="B220" s="184"/>
      <c r="C220" s="184"/>
      <c r="D220" s="184"/>
      <c r="E220" s="184"/>
      <c r="F220" s="45"/>
      <c r="G220" s="45"/>
      <c r="H220" s="45"/>
      <c r="I220" s="45"/>
      <c r="J220" s="45"/>
      <c r="K220" s="45"/>
      <c r="L220" s="45"/>
    </row>
    <row r="221" spans="1:12" s="58" customFormat="1" ht="30" customHeight="1" thickBot="1" x14ac:dyDescent="0.3">
      <c r="A221" s="249" t="s">
        <v>531</v>
      </c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1"/>
    </row>
    <row r="222" spans="1:12" s="99" customFormat="1" ht="30" customHeight="1" x14ac:dyDescent="0.25">
      <c r="A222" s="91">
        <f>+A218+1</f>
        <v>112</v>
      </c>
      <c r="B222" s="129" t="s">
        <v>14</v>
      </c>
      <c r="C222" s="41" t="s">
        <v>495</v>
      </c>
      <c r="D222" s="148" t="s">
        <v>109</v>
      </c>
      <c r="E222" s="129" t="s">
        <v>223</v>
      </c>
      <c r="F222" s="131">
        <v>85000</v>
      </c>
      <c r="G222" s="93">
        <v>2439.5</v>
      </c>
      <c r="H222" s="93">
        <v>2584</v>
      </c>
      <c r="I222" s="131">
        <v>7901.93</v>
      </c>
      <c r="J222" s="88">
        <v>6720.24</v>
      </c>
      <c r="K222" s="87">
        <f>SUM(G222:J222)</f>
        <v>19645.669999999998</v>
      </c>
      <c r="L222" s="88">
        <f>+F222-K222</f>
        <v>65354.33</v>
      </c>
    </row>
    <row r="223" spans="1:12" s="99" customFormat="1" ht="30" customHeight="1" x14ac:dyDescent="0.25">
      <c r="A223" s="240" t="s">
        <v>142</v>
      </c>
      <c r="B223" s="241"/>
      <c r="C223" s="241"/>
      <c r="D223" s="241"/>
      <c r="E223" s="242"/>
      <c r="F223" s="42">
        <f t="shared" ref="F223:L223" si="50">SUM(F222)</f>
        <v>85000</v>
      </c>
      <c r="G223" s="42">
        <f t="shared" si="50"/>
        <v>2439.5</v>
      </c>
      <c r="H223" s="42">
        <f t="shared" si="50"/>
        <v>2584</v>
      </c>
      <c r="I223" s="42">
        <f t="shared" si="50"/>
        <v>7901.93</v>
      </c>
      <c r="J223" s="42">
        <f t="shared" si="50"/>
        <v>6720.24</v>
      </c>
      <c r="K223" s="42">
        <f t="shared" si="50"/>
        <v>19645.669999999998</v>
      </c>
      <c r="L223" s="42">
        <f t="shared" si="50"/>
        <v>65354.33</v>
      </c>
    </row>
    <row r="224" spans="1:12" s="44" customFormat="1" ht="30" customHeight="1" x14ac:dyDescent="0.25">
      <c r="A224" s="184"/>
      <c r="B224" s="184"/>
      <c r="C224" s="184"/>
      <c r="D224" s="184"/>
      <c r="E224" s="184"/>
      <c r="F224" s="45"/>
      <c r="G224" s="45"/>
      <c r="H224" s="45"/>
      <c r="I224" s="45"/>
      <c r="J224" s="45"/>
      <c r="K224" s="45"/>
      <c r="L224" s="45"/>
    </row>
    <row r="225" spans="1:12" s="44" customFormat="1" ht="16.5" customHeight="1" thickBot="1" x14ac:dyDescent="0.3">
      <c r="C225" s="46"/>
    </row>
    <row r="226" spans="1:12" s="90" customFormat="1" ht="30" customHeight="1" thickBot="1" x14ac:dyDescent="0.3">
      <c r="A226" s="243" t="s">
        <v>346</v>
      </c>
      <c r="B226" s="244"/>
      <c r="C226" s="244"/>
      <c r="D226" s="244"/>
      <c r="E226" s="244"/>
      <c r="F226" s="244"/>
      <c r="G226" s="244"/>
      <c r="H226" s="244"/>
      <c r="I226" s="244"/>
      <c r="J226" s="244"/>
      <c r="K226" s="244"/>
      <c r="L226" s="245"/>
    </row>
    <row r="227" spans="1:12" s="99" customFormat="1" ht="30" customHeight="1" x14ac:dyDescent="0.25">
      <c r="A227" s="85">
        <f>+A222+1</f>
        <v>113</v>
      </c>
      <c r="B227" s="134" t="s">
        <v>347</v>
      </c>
      <c r="C227" s="144" t="s">
        <v>496</v>
      </c>
      <c r="D227" s="179" t="s">
        <v>348</v>
      </c>
      <c r="E227" s="129" t="s">
        <v>138</v>
      </c>
      <c r="F227" s="128">
        <v>135000</v>
      </c>
      <c r="G227" s="87">
        <f>F227*2.87%</f>
        <v>3874.5</v>
      </c>
      <c r="H227" s="87">
        <f>F227*3.04%</f>
        <v>4104</v>
      </c>
      <c r="I227" s="87">
        <v>20000.71</v>
      </c>
      <c r="J227" s="88">
        <v>11375.12</v>
      </c>
      <c r="K227" s="87">
        <f>SUM(G227:J227)</f>
        <v>39354.33</v>
      </c>
      <c r="L227" s="87">
        <f>+F227-K227</f>
        <v>95645.67</v>
      </c>
    </row>
    <row r="228" spans="1:12" s="44" customFormat="1" ht="30" customHeight="1" x14ac:dyDescent="0.25">
      <c r="A228" s="91">
        <f>+A227+1</f>
        <v>114</v>
      </c>
      <c r="B228" s="129" t="s">
        <v>17</v>
      </c>
      <c r="C228" s="41" t="s">
        <v>496</v>
      </c>
      <c r="D228" s="129" t="s">
        <v>349</v>
      </c>
      <c r="E228" s="129" t="s">
        <v>139</v>
      </c>
      <c r="F228" s="131">
        <v>70000</v>
      </c>
      <c r="G228" s="93">
        <f>F228*2.87%</f>
        <v>2009</v>
      </c>
      <c r="H228" s="93">
        <f>+F228*3.04%</f>
        <v>2128</v>
      </c>
      <c r="I228" s="93"/>
      <c r="J228" s="88">
        <v>5675.36</v>
      </c>
      <c r="K228" s="87">
        <f>SUM(G228:J228)</f>
        <v>9812.36</v>
      </c>
      <c r="L228" s="87">
        <f>+F228-K228</f>
        <v>60187.64</v>
      </c>
    </row>
    <row r="229" spans="1:12" s="44" customFormat="1" ht="34.5" customHeight="1" x14ac:dyDescent="0.25">
      <c r="A229" s="240" t="s">
        <v>142</v>
      </c>
      <c r="B229" s="241"/>
      <c r="C229" s="241"/>
      <c r="D229" s="241"/>
      <c r="E229" s="242"/>
      <c r="F229" s="42">
        <f t="shared" ref="F229:L229" si="51">SUM(F227:F228)</f>
        <v>205000</v>
      </c>
      <c r="G229" s="42">
        <f t="shared" si="51"/>
        <v>5883.5</v>
      </c>
      <c r="H229" s="42">
        <f t="shared" si="51"/>
        <v>6232</v>
      </c>
      <c r="I229" s="42">
        <f t="shared" si="51"/>
        <v>20000.71</v>
      </c>
      <c r="J229" s="42">
        <f t="shared" si="51"/>
        <v>17050.48</v>
      </c>
      <c r="K229" s="42">
        <f t="shared" si="51"/>
        <v>49166.69</v>
      </c>
      <c r="L229" s="42">
        <f t="shared" si="51"/>
        <v>155833.31</v>
      </c>
    </row>
    <row r="230" spans="1:12" s="44" customFormat="1" ht="15" customHeight="1" thickBot="1" x14ac:dyDescent="0.3">
      <c r="A230" s="55"/>
      <c r="B230" s="55"/>
      <c r="C230" s="55"/>
      <c r="D230" s="55"/>
      <c r="E230" s="55"/>
      <c r="F230"/>
      <c r="G230"/>
      <c r="H230"/>
      <c r="I230"/>
      <c r="J230"/>
      <c r="K230"/>
      <c r="L230"/>
    </row>
    <row r="231" spans="1:12" s="58" customFormat="1" ht="30" customHeight="1" thickBot="1" x14ac:dyDescent="0.3">
      <c r="A231" s="243" t="s">
        <v>350</v>
      </c>
      <c r="B231" s="244"/>
      <c r="C231" s="244"/>
      <c r="D231" s="244"/>
      <c r="E231" s="244"/>
      <c r="F231" s="244"/>
      <c r="G231" s="244"/>
      <c r="H231" s="244"/>
      <c r="I231" s="244"/>
      <c r="J231" s="244"/>
      <c r="K231" s="244"/>
      <c r="L231" s="245"/>
    </row>
    <row r="232" spans="1:12" s="105" customFormat="1" ht="30" customHeight="1" x14ac:dyDescent="0.25">
      <c r="A232" s="91">
        <f>+A228+1</f>
        <v>115</v>
      </c>
      <c r="B232" s="129" t="s">
        <v>126</v>
      </c>
      <c r="C232" s="41" t="s">
        <v>496</v>
      </c>
      <c r="D232" s="129" t="s">
        <v>127</v>
      </c>
      <c r="E232" s="129" t="s">
        <v>139</v>
      </c>
      <c r="F232" s="131">
        <v>100000</v>
      </c>
      <c r="G232" s="93">
        <f>F232*2.87%</f>
        <v>2870</v>
      </c>
      <c r="H232" s="93">
        <f>+F232*3.04%</f>
        <v>3040</v>
      </c>
      <c r="I232" s="131">
        <v>12105.37</v>
      </c>
      <c r="J232" s="88">
        <v>2025</v>
      </c>
      <c r="K232" s="87">
        <f>SUM(G232:J232)</f>
        <v>20040.370000000003</v>
      </c>
      <c r="L232" s="87">
        <f>+F232-K232</f>
        <v>79959.63</v>
      </c>
    </row>
    <row r="233" spans="1:12" s="105" customFormat="1" ht="30" customHeight="1" x14ac:dyDescent="0.25">
      <c r="A233" s="91">
        <f>+A232+1</f>
        <v>116</v>
      </c>
      <c r="B233" s="129" t="s">
        <v>351</v>
      </c>
      <c r="C233" s="41" t="s">
        <v>495</v>
      </c>
      <c r="D233" s="129" t="s">
        <v>28</v>
      </c>
      <c r="E233" s="129" t="s">
        <v>223</v>
      </c>
      <c r="F233" s="131">
        <v>35000</v>
      </c>
      <c r="G233" s="93">
        <v>1004.5</v>
      </c>
      <c r="H233" s="93">
        <v>1064</v>
      </c>
      <c r="I233" s="93"/>
      <c r="J233" s="88">
        <v>770.31</v>
      </c>
      <c r="K233" s="87">
        <f>SUM(G233:J233)</f>
        <v>2838.81</v>
      </c>
      <c r="L233" s="87">
        <f>+F233-K233</f>
        <v>32161.19</v>
      </c>
    </row>
    <row r="234" spans="1:12" s="44" customFormat="1" ht="23.25" customHeight="1" x14ac:dyDescent="0.25">
      <c r="A234" s="240" t="s">
        <v>142</v>
      </c>
      <c r="B234" s="241"/>
      <c r="C234" s="241"/>
      <c r="D234" s="241"/>
      <c r="E234" s="242"/>
      <c r="F234" s="42">
        <f t="shared" ref="F234:L234" si="52">SUM(F232:F233)</f>
        <v>135000</v>
      </c>
      <c r="G234" s="42">
        <f t="shared" si="52"/>
        <v>3874.5</v>
      </c>
      <c r="H234" s="42">
        <f t="shared" si="52"/>
        <v>4104</v>
      </c>
      <c r="I234" s="42">
        <f t="shared" si="52"/>
        <v>12105.37</v>
      </c>
      <c r="J234" s="42">
        <f t="shared" si="52"/>
        <v>2795.31</v>
      </c>
      <c r="K234" s="42">
        <f t="shared" si="52"/>
        <v>22879.180000000004</v>
      </c>
      <c r="L234" s="42">
        <f t="shared" si="52"/>
        <v>112120.82</v>
      </c>
    </row>
    <row r="235" spans="1:12" s="44" customFormat="1" ht="18" customHeight="1" thickBot="1" x14ac:dyDescent="0.3">
      <c r="A235" s="46"/>
      <c r="B235" s="53"/>
      <c r="C235" s="167"/>
      <c r="D235" s="53"/>
      <c r="E235" s="53"/>
      <c r="F235" s="54"/>
    </row>
    <row r="236" spans="1:12" s="58" customFormat="1" ht="30" customHeight="1" thickBot="1" x14ac:dyDescent="0.3">
      <c r="A236" s="243" t="s">
        <v>253</v>
      </c>
      <c r="B236" s="244"/>
      <c r="C236" s="244"/>
      <c r="D236" s="244"/>
      <c r="E236" s="244"/>
      <c r="F236" s="244"/>
      <c r="G236" s="244"/>
      <c r="H236" s="244"/>
      <c r="I236" s="244"/>
      <c r="J236" s="244"/>
      <c r="K236" s="244"/>
      <c r="L236" s="245"/>
    </row>
    <row r="237" spans="1:12" s="58" customFormat="1" ht="30" customHeight="1" x14ac:dyDescent="0.25">
      <c r="A237" s="41">
        <f>+A233+1</f>
        <v>117</v>
      </c>
      <c r="B237" s="214" t="s">
        <v>19</v>
      </c>
      <c r="C237" s="41" t="s">
        <v>495</v>
      </c>
      <c r="D237" s="148" t="s">
        <v>352</v>
      </c>
      <c r="E237" s="214" t="s">
        <v>138</v>
      </c>
      <c r="F237" s="149">
        <v>100000</v>
      </c>
      <c r="G237" s="102">
        <f>F237*2.87%</f>
        <v>2870</v>
      </c>
      <c r="H237" s="102">
        <f>+F237*3.04%</f>
        <v>3040</v>
      </c>
      <c r="I237" s="131">
        <v>12105.37</v>
      </c>
      <c r="J237" s="103">
        <v>25</v>
      </c>
      <c r="K237" s="104">
        <f>SUM(G237:J237)</f>
        <v>18040.370000000003</v>
      </c>
      <c r="L237" s="104">
        <f>+F237-K237</f>
        <v>81959.63</v>
      </c>
    </row>
    <row r="238" spans="1:12" s="44" customFormat="1" ht="30" customHeight="1" x14ac:dyDescent="0.25">
      <c r="A238" s="240" t="s">
        <v>142</v>
      </c>
      <c r="B238" s="241"/>
      <c r="C238" s="241"/>
      <c r="D238" s="241"/>
      <c r="E238" s="242"/>
      <c r="F238" s="42">
        <f t="shared" ref="F238:L238" si="53">SUM(F237:F237)</f>
        <v>100000</v>
      </c>
      <c r="G238" s="42">
        <f t="shared" si="53"/>
        <v>2870</v>
      </c>
      <c r="H238" s="42">
        <f t="shared" si="53"/>
        <v>3040</v>
      </c>
      <c r="I238" s="42">
        <f t="shared" si="53"/>
        <v>12105.37</v>
      </c>
      <c r="J238" s="42">
        <f t="shared" si="53"/>
        <v>25</v>
      </c>
      <c r="K238" s="42">
        <f t="shared" si="53"/>
        <v>18040.370000000003</v>
      </c>
      <c r="L238" s="42">
        <f t="shared" si="53"/>
        <v>81959.63</v>
      </c>
    </row>
    <row r="239" spans="1:12" s="44" customFormat="1" ht="18" customHeight="1" x14ac:dyDescent="0.25">
      <c r="A239" s="55"/>
      <c r="B239" s="55"/>
      <c r="C239" s="55"/>
      <c r="D239" s="55"/>
      <c r="E239" s="55"/>
      <c r="F239" s="45"/>
      <c r="G239" s="45"/>
      <c r="H239" s="45"/>
      <c r="I239" s="45"/>
      <c r="J239" s="45"/>
      <c r="K239" s="45"/>
      <c r="L239" s="45"/>
    </row>
    <row r="240" spans="1:12" s="44" customFormat="1" ht="12" customHeight="1" thickBot="1" x14ac:dyDescent="0.3">
      <c r="A240" s="46"/>
      <c r="B240" s="53"/>
      <c r="C240" s="167"/>
      <c r="D240" s="53"/>
      <c r="E240" s="53"/>
      <c r="F240" s="54"/>
    </row>
    <row r="241" spans="1:12" s="44" customFormat="1" ht="30" customHeight="1" x14ac:dyDescent="0.25">
      <c r="A241" s="257" t="s">
        <v>238</v>
      </c>
      <c r="B241" s="258"/>
      <c r="C241" s="258"/>
      <c r="D241" s="258"/>
      <c r="E241" s="258"/>
      <c r="F241" s="258"/>
      <c r="G241" s="258"/>
      <c r="H241" s="258"/>
      <c r="I241" s="258"/>
      <c r="J241" s="258"/>
      <c r="K241" s="258"/>
      <c r="L241" s="259"/>
    </row>
    <row r="242" spans="1:12" s="44" customFormat="1" ht="30" customHeight="1" x14ac:dyDescent="0.25">
      <c r="A242" s="91">
        <f>+A237+1</f>
        <v>118</v>
      </c>
      <c r="B242" s="129" t="s">
        <v>353</v>
      </c>
      <c r="C242" s="41" t="s">
        <v>496</v>
      </c>
      <c r="D242" s="129" t="s">
        <v>28</v>
      </c>
      <c r="E242" s="213" t="s">
        <v>268</v>
      </c>
      <c r="F242" s="131">
        <v>40000</v>
      </c>
      <c r="G242" s="93">
        <f>F242*2.87%</f>
        <v>1148</v>
      </c>
      <c r="H242" s="93">
        <f>+F242*3.04%</f>
        <v>1216</v>
      </c>
      <c r="I242" s="93"/>
      <c r="J242" s="93">
        <v>7578.52</v>
      </c>
      <c r="K242" s="87">
        <f>SUM(G242:J242)</f>
        <v>9942.52</v>
      </c>
      <c r="L242" s="87">
        <f>+F242-K242</f>
        <v>30057.48</v>
      </c>
    </row>
    <row r="243" spans="1:12" s="44" customFormat="1" ht="30" customHeight="1" x14ac:dyDescent="0.25">
      <c r="A243" s="91">
        <f>+A242+1</f>
        <v>119</v>
      </c>
      <c r="B243" s="129" t="s">
        <v>104</v>
      </c>
      <c r="C243" s="144" t="s">
        <v>496</v>
      </c>
      <c r="D243" s="134" t="s">
        <v>354</v>
      </c>
      <c r="E243" s="129" t="s">
        <v>268</v>
      </c>
      <c r="F243" s="131">
        <v>35000</v>
      </c>
      <c r="G243" s="93">
        <f>F243*2.87%</f>
        <v>1004.5</v>
      </c>
      <c r="H243" s="93">
        <f>F243*3.04%</f>
        <v>1064</v>
      </c>
      <c r="I243" s="5"/>
      <c r="J243" s="88">
        <v>1025</v>
      </c>
      <c r="K243" s="87">
        <f>SUM(G243:J243)</f>
        <v>3093.5</v>
      </c>
      <c r="L243" s="87">
        <f>+F243-K243</f>
        <v>31906.5</v>
      </c>
    </row>
    <row r="244" spans="1:12" s="44" customFormat="1" ht="30" customHeight="1" x14ac:dyDescent="0.25">
      <c r="A244" s="240" t="s">
        <v>142</v>
      </c>
      <c r="B244" s="241"/>
      <c r="C244" s="241"/>
      <c r="D244" s="241"/>
      <c r="E244" s="242"/>
      <c r="F244" s="42">
        <f t="shared" ref="F244:L244" si="54">SUM(F242:F243)</f>
        <v>75000</v>
      </c>
      <c r="G244" s="42">
        <f t="shared" si="54"/>
        <v>2152.5</v>
      </c>
      <c r="H244" s="42">
        <f t="shared" si="54"/>
        <v>2280</v>
      </c>
      <c r="I244" s="42">
        <f t="shared" si="54"/>
        <v>0</v>
      </c>
      <c r="J244" s="42">
        <f t="shared" si="54"/>
        <v>8603.52</v>
      </c>
      <c r="K244" s="42">
        <f t="shared" si="54"/>
        <v>13036.02</v>
      </c>
      <c r="L244" s="42">
        <f t="shared" si="54"/>
        <v>61963.979999999996</v>
      </c>
    </row>
    <row r="245" spans="1:12" s="44" customFormat="1" ht="30" customHeight="1" thickBot="1" x14ac:dyDescent="0.3">
      <c r="A245" s="56"/>
      <c r="B245" s="50"/>
      <c r="C245" s="55"/>
      <c r="D245" s="57"/>
      <c r="E245" s="57"/>
      <c r="F245" s="45"/>
      <c r="G245" s="45"/>
      <c r="H245" s="45"/>
      <c r="I245" s="45"/>
      <c r="J245" s="45"/>
      <c r="K245" s="45"/>
      <c r="L245" s="45"/>
    </row>
    <row r="246" spans="1:12" s="58" customFormat="1" ht="30" customHeight="1" thickBot="1" x14ac:dyDescent="0.3">
      <c r="A246" s="243" t="s">
        <v>98</v>
      </c>
      <c r="B246" s="244"/>
      <c r="C246" s="244"/>
      <c r="D246" s="244"/>
      <c r="E246" s="244"/>
      <c r="F246" s="244"/>
      <c r="G246" s="244"/>
      <c r="H246" s="244"/>
      <c r="I246" s="244"/>
      <c r="J246" s="244"/>
      <c r="K246" s="244"/>
      <c r="L246" s="245"/>
    </row>
    <row r="247" spans="1:12" s="44" customFormat="1" ht="30" customHeight="1" x14ac:dyDescent="0.25">
      <c r="A247" s="91">
        <f>+A243+1</f>
        <v>120</v>
      </c>
      <c r="B247" s="129" t="s">
        <v>11</v>
      </c>
      <c r="C247" s="41" t="s">
        <v>496</v>
      </c>
      <c r="D247" s="129" t="s">
        <v>110</v>
      </c>
      <c r="E247" s="129" t="s">
        <v>139</v>
      </c>
      <c r="F247" s="131">
        <v>50000</v>
      </c>
      <c r="G247" s="131">
        <f>F247*2.87%</f>
        <v>1435</v>
      </c>
      <c r="H247" s="93">
        <f>+F247*3.04%</f>
        <v>1520</v>
      </c>
      <c r="I247" s="93"/>
      <c r="J247" s="88">
        <v>125</v>
      </c>
      <c r="K247" s="87">
        <f>SUM(G247:J247)</f>
        <v>3080</v>
      </c>
      <c r="L247" s="87">
        <f>+F247-K247</f>
        <v>46920</v>
      </c>
    </row>
    <row r="248" spans="1:12" s="44" customFormat="1" ht="31.5" customHeight="1" x14ac:dyDescent="0.25">
      <c r="A248" s="240" t="s">
        <v>142</v>
      </c>
      <c r="B248" s="241"/>
      <c r="C248" s="241"/>
      <c r="D248" s="241"/>
      <c r="E248" s="242"/>
      <c r="F248" s="42">
        <f t="shared" ref="F248:L248" si="55">SUM(F247:F247)</f>
        <v>50000</v>
      </c>
      <c r="G248" s="42">
        <f t="shared" si="55"/>
        <v>1435</v>
      </c>
      <c r="H248" s="42">
        <f t="shared" si="55"/>
        <v>1520</v>
      </c>
      <c r="I248" s="42">
        <f t="shared" si="55"/>
        <v>0</v>
      </c>
      <c r="J248" s="42">
        <f t="shared" si="55"/>
        <v>125</v>
      </c>
      <c r="K248" s="42">
        <f t="shared" si="55"/>
        <v>3080</v>
      </c>
      <c r="L248" s="42">
        <f t="shared" si="55"/>
        <v>46920</v>
      </c>
    </row>
    <row r="249" spans="1:12" s="44" customFormat="1" ht="30" customHeight="1" thickBot="1" x14ac:dyDescent="0.3">
      <c r="A249" s="55"/>
      <c r="B249" s="55"/>
      <c r="C249" s="55"/>
      <c r="D249" s="55"/>
      <c r="E249" s="55"/>
      <c r="F249"/>
      <c r="G249"/>
      <c r="H249"/>
      <c r="I249"/>
      <c r="J249"/>
      <c r="K249"/>
      <c r="L249"/>
    </row>
    <row r="250" spans="1:12" s="58" customFormat="1" ht="30" customHeight="1" thickBot="1" x14ac:dyDescent="0.3">
      <c r="A250" s="243" t="s">
        <v>197</v>
      </c>
      <c r="B250" s="244"/>
      <c r="C250" s="244"/>
      <c r="D250" s="244"/>
      <c r="E250" s="244"/>
      <c r="F250" s="244"/>
      <c r="G250" s="244"/>
      <c r="H250" s="244"/>
      <c r="I250" s="244"/>
      <c r="J250" s="244"/>
      <c r="K250" s="244"/>
      <c r="L250" s="245"/>
    </row>
    <row r="251" spans="1:12" s="58" customFormat="1" ht="30" customHeight="1" x14ac:dyDescent="0.25">
      <c r="A251" s="85">
        <f>+A247+1</f>
        <v>121</v>
      </c>
      <c r="B251" s="86" t="s">
        <v>8</v>
      </c>
      <c r="C251" s="85" t="s">
        <v>496</v>
      </c>
      <c r="D251" s="86" t="s">
        <v>7</v>
      </c>
      <c r="E251" s="86" t="s">
        <v>139</v>
      </c>
      <c r="F251" s="87">
        <v>54500</v>
      </c>
      <c r="G251" s="87">
        <f>F251*2.87%</f>
        <v>1564.15</v>
      </c>
      <c r="H251" s="87">
        <f>+F251*3.04%</f>
        <v>1656.8</v>
      </c>
      <c r="I251" s="87"/>
      <c r="J251" s="88">
        <v>2825.24</v>
      </c>
      <c r="K251" s="87">
        <f>SUM(G251:J251)</f>
        <v>6046.19</v>
      </c>
      <c r="L251" s="87">
        <f>+F251-K251</f>
        <v>48453.81</v>
      </c>
    </row>
    <row r="252" spans="1:12" s="58" customFormat="1" ht="30" customHeight="1" x14ac:dyDescent="0.25">
      <c r="A252" s="85">
        <f>+A251+1</f>
        <v>122</v>
      </c>
      <c r="B252" s="134" t="s">
        <v>18</v>
      </c>
      <c r="C252" s="144" t="s">
        <v>496</v>
      </c>
      <c r="D252" s="134" t="s">
        <v>357</v>
      </c>
      <c r="E252" s="134" t="s">
        <v>138</v>
      </c>
      <c r="F252" s="128">
        <v>50000</v>
      </c>
      <c r="G252" s="128">
        <f>F252*2.87%</f>
        <v>1435</v>
      </c>
      <c r="H252" s="87">
        <f>+F252*3.04%</f>
        <v>1520</v>
      </c>
      <c r="I252" s="87"/>
      <c r="J252" s="88">
        <v>5375.12</v>
      </c>
      <c r="K252" s="93">
        <f>SUM(G252:J252)</f>
        <v>8330.119999999999</v>
      </c>
      <c r="L252" s="93">
        <f>+F252-K252</f>
        <v>41669.880000000005</v>
      </c>
    </row>
    <row r="253" spans="1:12" s="44" customFormat="1" ht="30" customHeight="1" x14ac:dyDescent="0.25">
      <c r="A253" s="41">
        <f>+A252+1</f>
        <v>123</v>
      </c>
      <c r="B253" s="129" t="s">
        <v>638</v>
      </c>
      <c r="C253" s="41" t="s">
        <v>495</v>
      </c>
      <c r="D253" s="129" t="s">
        <v>222</v>
      </c>
      <c r="E253" s="129" t="s">
        <v>268</v>
      </c>
      <c r="F253" s="131">
        <v>50000</v>
      </c>
      <c r="G253" s="131">
        <f>F253*2.87%</f>
        <v>1435</v>
      </c>
      <c r="H253" s="131">
        <f>+F253*3.04%</f>
        <v>1520</v>
      </c>
      <c r="I253" s="131">
        <v>1854</v>
      </c>
      <c r="J253" s="133">
        <v>25</v>
      </c>
      <c r="K253" s="128">
        <f>SUM(G253:J253)</f>
        <v>4834</v>
      </c>
      <c r="L253" s="128">
        <f>+F253-K253</f>
        <v>45166</v>
      </c>
    </row>
    <row r="254" spans="1:12" s="58" customFormat="1" ht="30" customHeight="1" x14ac:dyDescent="0.25">
      <c r="A254" s="91">
        <f>+A253+1</f>
        <v>124</v>
      </c>
      <c r="B254" s="92" t="s">
        <v>356</v>
      </c>
      <c r="C254" s="91" t="s">
        <v>495</v>
      </c>
      <c r="D254" s="92" t="s">
        <v>7</v>
      </c>
      <c r="E254" s="92" t="s">
        <v>139</v>
      </c>
      <c r="F254" s="93">
        <v>49500</v>
      </c>
      <c r="G254" s="93">
        <f>F254*2.87%</f>
        <v>1420.65</v>
      </c>
      <c r="H254" s="93">
        <f>+F254*3.04%</f>
        <v>1504.8</v>
      </c>
      <c r="I254" s="93">
        <v>1783.43</v>
      </c>
      <c r="J254" s="88">
        <v>285</v>
      </c>
      <c r="K254" s="87">
        <f>SUM(G254:J254)</f>
        <v>4993.88</v>
      </c>
      <c r="L254" s="87">
        <f>+F254-K254</f>
        <v>44506.12</v>
      </c>
    </row>
    <row r="255" spans="1:12" s="52" customFormat="1" ht="36" customHeight="1" x14ac:dyDescent="0.25">
      <c r="A255" s="240" t="s">
        <v>142</v>
      </c>
      <c r="B255" s="241"/>
      <c r="C255" s="241"/>
      <c r="D255" s="241"/>
      <c r="E255" s="242"/>
      <c r="F255" s="42">
        <f t="shared" ref="F255:L255" si="56">SUM(F251:F254)</f>
        <v>204000</v>
      </c>
      <c r="G255" s="42">
        <f t="shared" si="56"/>
        <v>5854.7999999999993</v>
      </c>
      <c r="H255" s="42">
        <f t="shared" si="56"/>
        <v>6201.6</v>
      </c>
      <c r="I255" s="42">
        <f t="shared" si="56"/>
        <v>3637.4300000000003</v>
      </c>
      <c r="J255" s="42">
        <f t="shared" si="56"/>
        <v>8510.36</v>
      </c>
      <c r="K255" s="42">
        <f t="shared" si="56"/>
        <v>24204.19</v>
      </c>
      <c r="L255" s="42">
        <f t="shared" si="56"/>
        <v>179795.81</v>
      </c>
    </row>
    <row r="256" spans="1:12" s="44" customFormat="1" ht="30" customHeight="1" thickBot="1" x14ac:dyDescent="0.3">
      <c r="A256" s="49"/>
      <c r="B256" s="47"/>
      <c r="C256" s="49"/>
      <c r="D256" s="47"/>
      <c r="E256" s="47"/>
      <c r="L256" s="43"/>
    </row>
    <row r="257" spans="1:12" s="99" customFormat="1" ht="30" customHeight="1" thickBot="1" x14ac:dyDescent="0.3">
      <c r="A257" s="243" t="s">
        <v>198</v>
      </c>
      <c r="B257" s="244"/>
      <c r="C257" s="244"/>
      <c r="D257" s="244"/>
      <c r="E257" s="244"/>
      <c r="F257" s="244"/>
      <c r="G257" s="244"/>
      <c r="H257" s="244"/>
      <c r="I257" s="244"/>
      <c r="J257" s="244"/>
      <c r="K257" s="244"/>
      <c r="L257" s="245"/>
    </row>
    <row r="258" spans="1:12" s="58" customFormat="1" ht="30" customHeight="1" x14ac:dyDescent="0.25">
      <c r="A258" s="91">
        <f>+A254+1</f>
        <v>125</v>
      </c>
      <c r="B258" s="129" t="s">
        <v>215</v>
      </c>
      <c r="C258" s="41" t="s">
        <v>495</v>
      </c>
      <c r="D258" s="129" t="s">
        <v>10</v>
      </c>
      <c r="E258" s="129" t="s">
        <v>139</v>
      </c>
      <c r="F258" s="131">
        <v>80000</v>
      </c>
      <c r="G258" s="131">
        <f>F258*2.87%</f>
        <v>2296</v>
      </c>
      <c r="H258" s="93">
        <f>+F258*3.04%</f>
        <v>2432</v>
      </c>
      <c r="I258" s="131">
        <v>7400.84</v>
      </c>
      <c r="J258" s="88">
        <v>4249.08</v>
      </c>
      <c r="K258" s="87">
        <f>SUM(G258:J258)</f>
        <v>16377.92</v>
      </c>
      <c r="L258" s="88">
        <f>+F258-K258</f>
        <v>63622.080000000002</v>
      </c>
    </row>
    <row r="259" spans="1:12" s="58" customFormat="1" ht="30" customHeight="1" x14ac:dyDescent="0.25">
      <c r="A259" s="85">
        <f>+A258+1</f>
        <v>126</v>
      </c>
      <c r="B259" s="134" t="s">
        <v>355</v>
      </c>
      <c r="C259" s="144" t="s">
        <v>495</v>
      </c>
      <c r="D259" s="134" t="s">
        <v>222</v>
      </c>
      <c r="E259" s="134" t="s">
        <v>268</v>
      </c>
      <c r="F259" s="128">
        <v>60000</v>
      </c>
      <c r="G259" s="215">
        <f>F259*2.87%</f>
        <v>1722</v>
      </c>
      <c r="H259" s="104">
        <f>+F259*3.04%</f>
        <v>1824</v>
      </c>
      <c r="I259" s="104">
        <v>3486.68</v>
      </c>
      <c r="J259" s="103">
        <v>25</v>
      </c>
      <c r="K259" s="104">
        <f>SUM(G259:J259)</f>
        <v>7057.68</v>
      </c>
      <c r="L259" s="104">
        <f>+F259-K259</f>
        <v>52942.32</v>
      </c>
    </row>
    <row r="260" spans="1:12" s="44" customFormat="1" ht="25.5" customHeight="1" x14ac:dyDescent="0.25">
      <c r="A260" s="240" t="s">
        <v>142</v>
      </c>
      <c r="B260" s="241"/>
      <c r="C260" s="241"/>
      <c r="D260" s="241"/>
      <c r="E260" s="242"/>
      <c r="F260" s="42">
        <f t="shared" ref="F260:L260" si="57">SUM(F258:F259)</f>
        <v>140000</v>
      </c>
      <c r="G260" s="42">
        <f t="shared" si="57"/>
        <v>4018</v>
      </c>
      <c r="H260" s="42">
        <f t="shared" si="57"/>
        <v>4256</v>
      </c>
      <c r="I260" s="42">
        <f t="shared" si="57"/>
        <v>10887.52</v>
      </c>
      <c r="J260" s="42">
        <f t="shared" si="57"/>
        <v>4274.08</v>
      </c>
      <c r="K260" s="42">
        <f t="shared" si="57"/>
        <v>23435.599999999999</v>
      </c>
      <c r="L260" s="42">
        <f t="shared" si="57"/>
        <v>116564.4</v>
      </c>
    </row>
    <row r="261" spans="1:12" s="44" customFormat="1" ht="13.5" customHeight="1" thickBot="1" x14ac:dyDescent="0.3">
      <c r="A261" s="49"/>
      <c r="B261" s="47"/>
      <c r="C261" s="49"/>
      <c r="D261" s="47"/>
      <c r="E261" s="47"/>
      <c r="L261" s="43"/>
    </row>
    <row r="262" spans="1:12" s="58" customFormat="1" ht="30" customHeight="1" thickBot="1" x14ac:dyDescent="0.3">
      <c r="A262" s="246" t="s">
        <v>359</v>
      </c>
      <c r="B262" s="247"/>
      <c r="C262" s="247"/>
      <c r="D262" s="247"/>
      <c r="E262" s="247"/>
      <c r="F262" s="247"/>
      <c r="G262" s="247"/>
      <c r="H262" s="247"/>
      <c r="I262" s="247"/>
      <c r="J262" s="247"/>
      <c r="K262" s="247"/>
      <c r="L262" s="248"/>
    </row>
    <row r="263" spans="1:12" s="58" customFormat="1" ht="30" customHeight="1" x14ac:dyDescent="0.25">
      <c r="A263" s="91">
        <f>+A259+1</f>
        <v>127</v>
      </c>
      <c r="B263" s="129" t="s">
        <v>4</v>
      </c>
      <c r="C263" s="41" t="s">
        <v>495</v>
      </c>
      <c r="D263" s="129" t="s">
        <v>530</v>
      </c>
      <c r="E263" s="129" t="s">
        <v>139</v>
      </c>
      <c r="F263" s="131">
        <v>105000</v>
      </c>
      <c r="G263" s="131">
        <f>F263*2.87%</f>
        <v>3013.5</v>
      </c>
      <c r="H263" s="93">
        <f>+F263*3.04%</f>
        <v>3192</v>
      </c>
      <c r="I263" s="131">
        <v>12606.43</v>
      </c>
      <c r="J263" s="88">
        <v>2825.24</v>
      </c>
      <c r="K263" s="87">
        <f>+G263+H263+J263+I263</f>
        <v>21637.17</v>
      </c>
      <c r="L263" s="88">
        <f>+F263-K263</f>
        <v>83362.83</v>
      </c>
    </row>
    <row r="264" spans="1:12" s="44" customFormat="1" ht="30" customHeight="1" x14ac:dyDescent="0.25">
      <c r="A264" s="85">
        <f>+A263+1</f>
        <v>128</v>
      </c>
      <c r="B264" s="134" t="s">
        <v>366</v>
      </c>
      <c r="C264" s="144" t="s">
        <v>495</v>
      </c>
      <c r="D264" s="145" t="s">
        <v>74</v>
      </c>
      <c r="E264" s="129" t="s">
        <v>268</v>
      </c>
      <c r="F264" s="131">
        <v>40000</v>
      </c>
      <c r="G264" s="93">
        <f>F264*2.87%</f>
        <v>1148</v>
      </c>
      <c r="H264" s="93">
        <f>+F264*3.04%</f>
        <v>1216</v>
      </c>
      <c r="I264" s="93"/>
      <c r="J264" s="88">
        <v>25</v>
      </c>
      <c r="K264" s="87">
        <f>SUM(G264:J264)</f>
        <v>2389</v>
      </c>
      <c r="L264" s="88">
        <f>+F264-K264</f>
        <v>37611</v>
      </c>
    </row>
    <row r="265" spans="1:12" s="44" customFormat="1" ht="27" customHeight="1" x14ac:dyDescent="0.25">
      <c r="A265" s="240" t="s">
        <v>142</v>
      </c>
      <c r="B265" s="241"/>
      <c r="C265" s="241"/>
      <c r="D265" s="241"/>
      <c r="E265" s="242"/>
      <c r="F265" s="42">
        <f t="shared" ref="F265:L265" si="58">SUM(F263:F264)</f>
        <v>145000</v>
      </c>
      <c r="G265" s="42">
        <f t="shared" si="58"/>
        <v>4161.5</v>
      </c>
      <c r="H265" s="42">
        <f t="shared" si="58"/>
        <v>4408</v>
      </c>
      <c r="I265" s="42">
        <f t="shared" si="58"/>
        <v>12606.43</v>
      </c>
      <c r="J265" s="42">
        <f t="shared" si="58"/>
        <v>2850.24</v>
      </c>
      <c r="K265" s="42">
        <f t="shared" si="58"/>
        <v>24026.17</v>
      </c>
      <c r="L265" s="42">
        <f t="shared" si="58"/>
        <v>120973.83</v>
      </c>
    </row>
    <row r="266" spans="1:12" s="44" customFormat="1" ht="13.5" customHeight="1" thickBot="1" x14ac:dyDescent="0.3">
      <c r="A266" s="55"/>
      <c r="B266" s="55"/>
      <c r="C266" s="55"/>
      <c r="D266" s="55"/>
      <c r="E266" s="55"/>
      <c r="F266"/>
      <c r="G266"/>
      <c r="H266"/>
      <c r="I266"/>
      <c r="J266"/>
      <c r="K266"/>
      <c r="L266"/>
    </row>
    <row r="267" spans="1:12" s="99" customFormat="1" ht="30" customHeight="1" thickBot="1" x14ac:dyDescent="0.3">
      <c r="A267" s="249" t="s">
        <v>360</v>
      </c>
      <c r="B267" s="250"/>
      <c r="C267" s="250"/>
      <c r="D267" s="250"/>
      <c r="E267" s="250"/>
      <c r="F267" s="250"/>
      <c r="G267" s="250"/>
      <c r="H267" s="250"/>
      <c r="I267" s="250"/>
      <c r="J267" s="250"/>
      <c r="K267" s="250"/>
      <c r="L267" s="251"/>
    </row>
    <row r="268" spans="1:12" s="58" customFormat="1" ht="30" customHeight="1" x14ac:dyDescent="0.25">
      <c r="A268" s="85">
        <f>+A264+1</f>
        <v>129</v>
      </c>
      <c r="B268" s="134" t="s">
        <v>23</v>
      </c>
      <c r="C268" s="144" t="s">
        <v>495</v>
      </c>
      <c r="D268" s="179" t="s">
        <v>361</v>
      </c>
      <c r="E268" s="129" t="s">
        <v>138</v>
      </c>
      <c r="F268" s="128">
        <v>135000</v>
      </c>
      <c r="G268" s="87">
        <f>F268*2.87%</f>
        <v>3874.5</v>
      </c>
      <c r="H268" s="87">
        <f>+F268*3.04%</f>
        <v>4104</v>
      </c>
      <c r="I268" s="131">
        <v>20338.240000000002</v>
      </c>
      <c r="J268" s="88">
        <v>125</v>
      </c>
      <c r="K268" s="87">
        <f>SUM(G268:J268)</f>
        <v>28441.74</v>
      </c>
      <c r="L268" s="88">
        <f>+F268-K268</f>
        <v>106558.26</v>
      </c>
    </row>
    <row r="269" spans="1:12" s="58" customFormat="1" ht="30" customHeight="1" x14ac:dyDescent="0.25">
      <c r="A269" s="91">
        <f>+A268+1</f>
        <v>130</v>
      </c>
      <c r="B269" s="129" t="s">
        <v>362</v>
      </c>
      <c r="C269" s="41" t="s">
        <v>495</v>
      </c>
      <c r="D269" s="129" t="s">
        <v>95</v>
      </c>
      <c r="E269" s="129" t="s">
        <v>138</v>
      </c>
      <c r="F269" s="131">
        <v>90000</v>
      </c>
      <c r="G269" s="93">
        <f>F269*2.87%</f>
        <v>2583</v>
      </c>
      <c r="H269" s="93">
        <f>+F269*3.04%</f>
        <v>2736</v>
      </c>
      <c r="I269" s="131">
        <v>9753.1200000000008</v>
      </c>
      <c r="J269" s="88">
        <v>25</v>
      </c>
      <c r="K269" s="87">
        <f>SUM(G269:J269)</f>
        <v>15097.12</v>
      </c>
      <c r="L269" s="88">
        <f>+F269-K269</f>
        <v>74902.880000000005</v>
      </c>
    </row>
    <row r="270" spans="1:12" s="44" customFormat="1" ht="30" customHeight="1" x14ac:dyDescent="0.25">
      <c r="A270" s="91">
        <f>+A269+1</f>
        <v>131</v>
      </c>
      <c r="B270" s="129" t="s">
        <v>22</v>
      </c>
      <c r="C270" s="41" t="s">
        <v>495</v>
      </c>
      <c r="D270" s="148" t="s">
        <v>363</v>
      </c>
      <c r="E270" s="129" t="s">
        <v>139</v>
      </c>
      <c r="F270" s="93">
        <v>68000</v>
      </c>
      <c r="G270" s="93">
        <f>F270*2.87%</f>
        <v>1951.6</v>
      </c>
      <c r="H270" s="93">
        <f>+F270*3.04%</f>
        <v>2067.1999999999998</v>
      </c>
      <c r="I270" s="131">
        <v>4992.12</v>
      </c>
      <c r="J270" s="88">
        <v>15064.25</v>
      </c>
      <c r="K270" s="87">
        <f>SUM(G270:J270)</f>
        <v>24075.17</v>
      </c>
      <c r="L270" s="88">
        <f>+F270-K270</f>
        <v>43924.83</v>
      </c>
    </row>
    <row r="271" spans="1:12" s="44" customFormat="1" ht="33" customHeight="1" x14ac:dyDescent="0.25">
      <c r="A271" s="240" t="s">
        <v>142</v>
      </c>
      <c r="B271" s="241"/>
      <c r="C271" s="241"/>
      <c r="D271" s="241"/>
      <c r="E271" s="242"/>
      <c r="F271" s="42">
        <f t="shared" ref="F271:L271" si="59">SUM(F268:F270)</f>
        <v>293000</v>
      </c>
      <c r="G271" s="42">
        <f t="shared" si="59"/>
        <v>8409.1</v>
      </c>
      <c r="H271" s="42">
        <f t="shared" si="59"/>
        <v>8907.2000000000007</v>
      </c>
      <c r="I271" s="42">
        <f t="shared" si="59"/>
        <v>35083.480000000003</v>
      </c>
      <c r="J271" s="42">
        <f t="shared" si="59"/>
        <v>15214.25</v>
      </c>
      <c r="K271" s="42">
        <f t="shared" si="59"/>
        <v>67614.03</v>
      </c>
      <c r="L271" s="42">
        <f t="shared" si="59"/>
        <v>225385.97000000003</v>
      </c>
    </row>
    <row r="272" spans="1:12" s="44" customFormat="1" ht="13.5" customHeight="1" thickBot="1" x14ac:dyDescent="0.3">
      <c r="A272" s="55"/>
      <c r="B272" s="55"/>
      <c r="C272" s="55"/>
      <c r="D272" s="55"/>
      <c r="E272" s="55"/>
      <c r="F272"/>
      <c r="G272"/>
      <c r="H272"/>
      <c r="I272"/>
      <c r="J272"/>
      <c r="K272"/>
      <c r="L272"/>
    </row>
    <row r="273" spans="1:12" s="58" customFormat="1" ht="30" customHeight="1" thickBot="1" x14ac:dyDescent="0.3">
      <c r="A273" s="249" t="s">
        <v>365</v>
      </c>
      <c r="B273" s="250"/>
      <c r="C273" s="250"/>
      <c r="D273" s="250"/>
      <c r="E273" s="250"/>
      <c r="F273" s="250"/>
      <c r="G273" s="250"/>
      <c r="H273" s="250"/>
      <c r="I273" s="250"/>
      <c r="J273" s="250"/>
      <c r="K273" s="250"/>
      <c r="L273" s="251"/>
    </row>
    <row r="274" spans="1:12" s="99" customFormat="1" ht="30" customHeight="1" x14ac:dyDescent="0.25">
      <c r="A274" s="91">
        <f>+A270+1</f>
        <v>132</v>
      </c>
      <c r="B274" s="129" t="s">
        <v>364</v>
      </c>
      <c r="C274" s="41" t="s">
        <v>495</v>
      </c>
      <c r="D274" s="129" t="s">
        <v>111</v>
      </c>
      <c r="E274" s="129" t="s">
        <v>139</v>
      </c>
      <c r="F274" s="131">
        <v>90000</v>
      </c>
      <c r="G274" s="131">
        <f>F274*2.87%</f>
        <v>2583</v>
      </c>
      <c r="H274" s="131">
        <f>+F274*3.04%</f>
        <v>2736</v>
      </c>
      <c r="I274" s="93">
        <v>6431.09</v>
      </c>
      <c r="J274" s="88">
        <v>1375.12</v>
      </c>
      <c r="K274" s="87">
        <f>SUM(G274:J274)</f>
        <v>13125.21</v>
      </c>
      <c r="L274" s="88">
        <f>+F274-K274</f>
        <v>76874.790000000008</v>
      </c>
    </row>
    <row r="275" spans="1:12" s="58" customFormat="1" ht="30" customHeight="1" x14ac:dyDescent="0.25">
      <c r="A275" s="91">
        <f>+A274+1</f>
        <v>133</v>
      </c>
      <c r="B275" s="129" t="s">
        <v>21</v>
      </c>
      <c r="C275" s="41" t="s">
        <v>495</v>
      </c>
      <c r="D275" s="148" t="s">
        <v>363</v>
      </c>
      <c r="E275" s="129" t="s">
        <v>139</v>
      </c>
      <c r="F275" s="131">
        <v>68000</v>
      </c>
      <c r="G275" s="93">
        <f>F275*2.87%</f>
        <v>1951.6</v>
      </c>
      <c r="H275" s="93">
        <f>+F275*3.04%</f>
        <v>2067.1999999999998</v>
      </c>
      <c r="I275" s="131">
        <v>4992.12</v>
      </c>
      <c r="J275" s="88">
        <v>15321.23</v>
      </c>
      <c r="K275" s="87">
        <f>SUM(G275:J275)</f>
        <v>24332.15</v>
      </c>
      <c r="L275" s="88">
        <f>+F275-K275</f>
        <v>43667.85</v>
      </c>
    </row>
    <row r="276" spans="1:12" s="44" customFormat="1" ht="28.5" customHeight="1" x14ac:dyDescent="0.25">
      <c r="A276" s="240" t="s">
        <v>142</v>
      </c>
      <c r="B276" s="241"/>
      <c r="C276" s="241"/>
      <c r="D276" s="241"/>
      <c r="E276" s="242"/>
      <c r="F276" s="42">
        <f t="shared" ref="F276:L276" si="60">SUM(F274:F275)</f>
        <v>158000</v>
      </c>
      <c r="G276" s="42">
        <f t="shared" si="60"/>
        <v>4534.6000000000004</v>
      </c>
      <c r="H276" s="42">
        <f t="shared" si="60"/>
        <v>4803.2</v>
      </c>
      <c r="I276" s="42">
        <f t="shared" si="60"/>
        <v>11423.21</v>
      </c>
      <c r="J276" s="42">
        <f t="shared" si="60"/>
        <v>16696.349999999999</v>
      </c>
      <c r="K276" s="42">
        <f t="shared" si="60"/>
        <v>37457.360000000001</v>
      </c>
      <c r="L276" s="42">
        <f t="shared" si="60"/>
        <v>120542.64000000001</v>
      </c>
    </row>
    <row r="277" spans="1:12" s="44" customFormat="1" ht="9" customHeight="1" thickBot="1" x14ac:dyDescent="0.3">
      <c r="A277" s="55"/>
      <c r="B277" s="55"/>
      <c r="C277" s="55"/>
      <c r="D277" s="55"/>
      <c r="E277" s="55"/>
      <c r="F277" s="45"/>
      <c r="G277" s="45"/>
      <c r="H277" s="45"/>
      <c r="I277" s="45"/>
      <c r="J277" s="45"/>
      <c r="K277" s="45"/>
      <c r="L277" s="45"/>
    </row>
    <row r="278" spans="1:12" s="58" customFormat="1" ht="30" customHeight="1" thickBot="1" x14ac:dyDescent="0.3">
      <c r="A278" s="249" t="s">
        <v>269</v>
      </c>
      <c r="B278" s="250"/>
      <c r="C278" s="250"/>
      <c r="D278" s="250"/>
      <c r="E278" s="250"/>
      <c r="F278" s="250"/>
      <c r="G278" s="250"/>
      <c r="H278" s="250"/>
      <c r="I278" s="250"/>
      <c r="J278" s="250"/>
      <c r="K278" s="250"/>
      <c r="L278" s="251"/>
    </row>
    <row r="279" spans="1:12" s="58" customFormat="1" ht="30" customHeight="1" x14ac:dyDescent="0.25">
      <c r="A279" s="91">
        <f>+A275+1</f>
        <v>134</v>
      </c>
      <c r="B279" s="129" t="s">
        <v>26</v>
      </c>
      <c r="C279" s="41" t="s">
        <v>495</v>
      </c>
      <c r="D279" s="129" t="s">
        <v>493</v>
      </c>
      <c r="E279" s="129" t="s">
        <v>138</v>
      </c>
      <c r="F279" s="131">
        <v>120000</v>
      </c>
      <c r="G279" s="131">
        <f>F279*2.87%</f>
        <v>3444</v>
      </c>
      <c r="H279" s="93">
        <f>+F279*3.04%</f>
        <v>3648</v>
      </c>
      <c r="I279" s="93">
        <v>16809.87</v>
      </c>
      <c r="J279" s="88">
        <v>125</v>
      </c>
      <c r="K279" s="87">
        <f>SUM(G279:J279)</f>
        <v>24026.87</v>
      </c>
      <c r="L279" s="88">
        <f>+F279-K279</f>
        <v>95973.13</v>
      </c>
    </row>
    <row r="280" spans="1:12" s="58" customFormat="1" ht="30" customHeight="1" x14ac:dyDescent="0.25">
      <c r="A280" s="91">
        <f>+A279+1</f>
        <v>135</v>
      </c>
      <c r="B280" s="129" t="s">
        <v>270</v>
      </c>
      <c r="C280" s="41" t="s">
        <v>495</v>
      </c>
      <c r="D280" s="129" t="s">
        <v>24</v>
      </c>
      <c r="E280" s="129" t="s">
        <v>139</v>
      </c>
      <c r="F280" s="131">
        <v>65000</v>
      </c>
      <c r="G280" s="131">
        <f>F280*2.87%</f>
        <v>1865.5</v>
      </c>
      <c r="H280" s="93">
        <f>+F280*3.04%</f>
        <v>1976</v>
      </c>
      <c r="I280" s="131">
        <v>4157.55</v>
      </c>
      <c r="J280" s="88">
        <v>13477.35</v>
      </c>
      <c r="K280" s="87">
        <f>SUM(G280:J280)</f>
        <v>21476.400000000001</v>
      </c>
      <c r="L280" s="88">
        <f>+F280-K280</f>
        <v>43523.6</v>
      </c>
    </row>
    <row r="281" spans="1:12" s="58" customFormat="1" ht="30" customHeight="1" x14ac:dyDescent="0.25">
      <c r="A281" s="91">
        <f>+A280+1</f>
        <v>136</v>
      </c>
      <c r="B281" s="129" t="s">
        <v>92</v>
      </c>
      <c r="C281" s="41" t="s">
        <v>495</v>
      </c>
      <c r="D281" s="129" t="s">
        <v>24</v>
      </c>
      <c r="E281" s="129" t="s">
        <v>139</v>
      </c>
      <c r="F281" s="131">
        <v>60000</v>
      </c>
      <c r="G281" s="131">
        <f>F281*2.87%</f>
        <v>1722</v>
      </c>
      <c r="H281" s="93">
        <f>+F281*3.04%</f>
        <v>1824</v>
      </c>
      <c r="I281" s="93">
        <v>364.18</v>
      </c>
      <c r="J281" s="88">
        <v>25</v>
      </c>
      <c r="K281" s="87">
        <f>SUM(G281:J281)</f>
        <v>3935.18</v>
      </c>
      <c r="L281" s="88">
        <f>+F281-K281</f>
        <v>56064.82</v>
      </c>
    </row>
    <row r="282" spans="1:12" s="44" customFormat="1" ht="30" customHeight="1" x14ac:dyDescent="0.25">
      <c r="A282" s="91">
        <f>+A281+1</f>
        <v>137</v>
      </c>
      <c r="B282" s="129" t="s">
        <v>541</v>
      </c>
      <c r="C282" s="41" t="s">
        <v>495</v>
      </c>
      <c r="D282" s="129" t="s">
        <v>24</v>
      </c>
      <c r="E282" s="129" t="s">
        <v>139</v>
      </c>
      <c r="F282" s="131">
        <v>60000</v>
      </c>
      <c r="G282" s="131">
        <f>F282*2.87%</f>
        <v>1722</v>
      </c>
      <c r="H282" s="93">
        <f>+F282*3.04%</f>
        <v>1824</v>
      </c>
      <c r="I282" s="93"/>
      <c r="J282" s="88">
        <v>2825.24</v>
      </c>
      <c r="K282" s="87">
        <f>SUM(G282:J282)</f>
        <v>6371.24</v>
      </c>
      <c r="L282" s="88">
        <f>+F282-K282</f>
        <v>53628.76</v>
      </c>
    </row>
    <row r="283" spans="1:12" s="44" customFormat="1" ht="28.5" customHeight="1" x14ac:dyDescent="0.25">
      <c r="A283" s="240" t="s">
        <v>142</v>
      </c>
      <c r="B283" s="241"/>
      <c r="C283" s="241"/>
      <c r="D283" s="241"/>
      <c r="E283" s="242"/>
      <c r="F283" s="42">
        <f t="shared" ref="F283:L283" si="61">SUM(F279:F282)</f>
        <v>305000</v>
      </c>
      <c r="G283" s="42">
        <f t="shared" si="61"/>
        <v>8753.5</v>
      </c>
      <c r="H283" s="42">
        <f t="shared" si="61"/>
        <v>9272</v>
      </c>
      <c r="I283" s="42">
        <f t="shared" si="61"/>
        <v>21331.599999999999</v>
      </c>
      <c r="J283" s="42">
        <f t="shared" si="61"/>
        <v>16452.59</v>
      </c>
      <c r="K283" s="42">
        <f t="shared" si="61"/>
        <v>55809.69</v>
      </c>
      <c r="L283" s="42">
        <f t="shared" si="61"/>
        <v>249190.31000000003</v>
      </c>
    </row>
    <row r="284" spans="1:12" s="44" customFormat="1" ht="9" customHeight="1" thickBot="1" x14ac:dyDescent="0.3">
      <c r="A284" s="55"/>
      <c r="B284" s="55"/>
      <c r="C284" s="55"/>
      <c r="D284" s="55"/>
      <c r="E284" s="55"/>
      <c r="F284" s="45"/>
      <c r="G284" s="45"/>
      <c r="H284" s="45"/>
      <c r="I284" s="45"/>
      <c r="J284" s="45"/>
      <c r="K284" s="45"/>
      <c r="L284" s="45"/>
    </row>
    <row r="285" spans="1:12" s="44" customFormat="1" ht="30" customHeight="1" thickBot="1" x14ac:dyDescent="0.3">
      <c r="A285" s="246" t="s">
        <v>27</v>
      </c>
      <c r="B285" s="247"/>
      <c r="C285" s="247"/>
      <c r="D285" s="247"/>
      <c r="E285" s="247"/>
      <c r="F285" s="247"/>
      <c r="G285" s="247"/>
      <c r="H285" s="247"/>
      <c r="I285" s="247"/>
      <c r="J285" s="247"/>
      <c r="K285" s="247"/>
      <c r="L285" s="248"/>
    </row>
    <row r="286" spans="1:12" s="44" customFormat="1" ht="31.9" customHeight="1" x14ac:dyDescent="0.25">
      <c r="A286" s="91">
        <f>+A282+1</f>
        <v>138</v>
      </c>
      <c r="B286" s="129" t="s">
        <v>20</v>
      </c>
      <c r="C286" s="41" t="s">
        <v>496</v>
      </c>
      <c r="D286" s="129" t="s">
        <v>110</v>
      </c>
      <c r="E286" s="129" t="s">
        <v>139</v>
      </c>
      <c r="F286" s="131">
        <v>50000</v>
      </c>
      <c r="G286" s="131">
        <f>F286*2.87%</f>
        <v>1435</v>
      </c>
      <c r="H286" s="93">
        <f>+F286*3.04%</f>
        <v>1520</v>
      </c>
      <c r="I286" s="93"/>
      <c r="J286" s="88">
        <v>1375.12</v>
      </c>
      <c r="K286" s="87">
        <f t="shared" ref="K286" si="62">SUM(G286:J286)</f>
        <v>4330.12</v>
      </c>
      <c r="L286" s="88">
        <f>+F286-K286</f>
        <v>45669.88</v>
      </c>
    </row>
    <row r="287" spans="1:12" s="58" customFormat="1" ht="30" customHeight="1" x14ac:dyDescent="0.25">
      <c r="A287" s="91">
        <f>+A286+1</f>
        <v>139</v>
      </c>
      <c r="B287" s="129" t="s">
        <v>532</v>
      </c>
      <c r="C287" s="41" t="s">
        <v>496</v>
      </c>
      <c r="D287" s="129" t="s">
        <v>533</v>
      </c>
      <c r="E287" s="129" t="s">
        <v>268</v>
      </c>
      <c r="F287" s="131">
        <v>40000</v>
      </c>
      <c r="G287" s="93">
        <f>F287*2.87%</f>
        <v>1148</v>
      </c>
      <c r="H287" s="93">
        <f>+F287*3.04%</f>
        <v>1216</v>
      </c>
      <c r="I287" s="93"/>
      <c r="J287" s="88">
        <v>125</v>
      </c>
      <c r="K287" s="87">
        <f>SUM(G287:J287)</f>
        <v>2489</v>
      </c>
      <c r="L287" s="88">
        <f>+F287-K287</f>
        <v>37511</v>
      </c>
    </row>
    <row r="288" spans="1:12" s="44" customFormat="1" ht="31.5" customHeight="1" x14ac:dyDescent="0.25">
      <c r="A288" s="240" t="s">
        <v>142</v>
      </c>
      <c r="B288" s="241"/>
      <c r="C288" s="241"/>
      <c r="D288" s="241"/>
      <c r="E288" s="242"/>
      <c r="F288" s="42">
        <f>SUM(F286:F287)</f>
        <v>90000</v>
      </c>
      <c r="G288" s="42">
        <f t="shared" ref="G288:L288" si="63">SUM(G286:G287)</f>
        <v>2583</v>
      </c>
      <c r="H288" s="42">
        <f t="shared" si="63"/>
        <v>2736</v>
      </c>
      <c r="I288" s="42">
        <f t="shared" si="63"/>
        <v>0</v>
      </c>
      <c r="J288" s="42">
        <f t="shared" si="63"/>
        <v>1500.12</v>
      </c>
      <c r="K288" s="42">
        <f t="shared" si="63"/>
        <v>6819.12</v>
      </c>
      <c r="L288" s="42">
        <f t="shared" si="63"/>
        <v>83180.88</v>
      </c>
    </row>
    <row r="289" spans="1:12" customFormat="1" ht="7.5" customHeight="1" thickBot="1" x14ac:dyDescent="0.25">
      <c r="C289" s="164"/>
    </row>
    <row r="290" spans="1:12" s="58" customFormat="1" ht="30" customHeight="1" thickBot="1" x14ac:dyDescent="0.3">
      <c r="A290" s="243" t="s">
        <v>367</v>
      </c>
      <c r="B290" s="244"/>
      <c r="C290" s="244"/>
      <c r="D290" s="244"/>
      <c r="E290" s="244"/>
      <c r="F290" s="244"/>
      <c r="G290" s="244"/>
      <c r="H290" s="244"/>
      <c r="I290" s="244"/>
      <c r="J290" s="244"/>
      <c r="K290" s="244"/>
      <c r="L290" s="245"/>
    </row>
    <row r="291" spans="1:12" s="58" customFormat="1" ht="30" customHeight="1" x14ac:dyDescent="0.25">
      <c r="A291" s="91">
        <f>+A287+1</f>
        <v>140</v>
      </c>
      <c r="B291" s="134" t="s">
        <v>31</v>
      </c>
      <c r="C291" s="144" t="s">
        <v>496</v>
      </c>
      <c r="D291" s="145" t="s">
        <v>216</v>
      </c>
      <c r="E291" s="129" t="s">
        <v>139</v>
      </c>
      <c r="F291" s="128">
        <v>90000</v>
      </c>
      <c r="G291" s="128">
        <f>F291*2.87%</f>
        <v>2583</v>
      </c>
      <c r="H291" s="87">
        <f>+F291*3.04%</f>
        <v>2736</v>
      </c>
      <c r="I291" s="87">
        <v>9415.59</v>
      </c>
      <c r="J291" s="95">
        <v>1375.12</v>
      </c>
      <c r="K291" s="87">
        <f>SUM(G291:J291)</f>
        <v>16109.71</v>
      </c>
      <c r="L291" s="88">
        <f>+F291-K291</f>
        <v>73890.290000000008</v>
      </c>
    </row>
    <row r="292" spans="1:12" s="58" customFormat="1" ht="30" customHeight="1" x14ac:dyDescent="0.25">
      <c r="A292" s="91">
        <f>+A291+1</f>
        <v>141</v>
      </c>
      <c r="B292" s="129" t="s">
        <v>42</v>
      </c>
      <c r="C292" s="41" t="s">
        <v>496</v>
      </c>
      <c r="D292" s="129" t="s">
        <v>110</v>
      </c>
      <c r="E292" s="129" t="s">
        <v>268</v>
      </c>
      <c r="F292" s="131">
        <v>40000</v>
      </c>
      <c r="G292" s="93">
        <f>F292*2.87%</f>
        <v>1148</v>
      </c>
      <c r="H292" s="93">
        <f>+F292*3.04%</f>
        <v>1216</v>
      </c>
      <c r="I292" s="93"/>
      <c r="J292" s="95">
        <v>1615.62</v>
      </c>
      <c r="K292" s="87">
        <f t="shared" ref="K292" si="64">SUM(G292:J292)</f>
        <v>3979.62</v>
      </c>
      <c r="L292" s="88">
        <f>+F292-K292</f>
        <v>36020.379999999997</v>
      </c>
    </row>
    <row r="293" spans="1:12" s="44" customFormat="1" ht="34.5" customHeight="1" thickBot="1" x14ac:dyDescent="0.3">
      <c r="A293" s="240" t="s">
        <v>142</v>
      </c>
      <c r="B293" s="241"/>
      <c r="C293" s="241"/>
      <c r="D293" s="241"/>
      <c r="E293" s="242"/>
      <c r="F293" s="42">
        <f>SUM(F291:F292)</f>
        <v>130000</v>
      </c>
      <c r="G293" s="42">
        <f t="shared" ref="G293:L293" si="65">SUM(G291:G292)</f>
        <v>3731</v>
      </c>
      <c r="H293" s="42">
        <f t="shared" si="65"/>
        <v>3952</v>
      </c>
      <c r="I293" s="42">
        <f t="shared" si="65"/>
        <v>9415.59</v>
      </c>
      <c r="J293" s="42">
        <f t="shared" si="65"/>
        <v>2990.74</v>
      </c>
      <c r="K293" s="42">
        <f t="shared" si="65"/>
        <v>20089.329999999998</v>
      </c>
      <c r="L293" s="42">
        <f t="shared" si="65"/>
        <v>109910.67000000001</v>
      </c>
    </row>
    <row r="294" spans="1:12" s="90" customFormat="1" ht="30" customHeight="1" thickBot="1" x14ac:dyDescent="0.3">
      <c r="A294" s="243" t="s">
        <v>368</v>
      </c>
      <c r="B294" s="244"/>
      <c r="C294" s="244"/>
      <c r="D294" s="244"/>
      <c r="E294" s="244"/>
      <c r="F294" s="244"/>
      <c r="G294" s="244"/>
      <c r="H294" s="244"/>
      <c r="I294" s="244"/>
      <c r="J294" s="244"/>
      <c r="K294" s="244"/>
      <c r="L294" s="245"/>
    </row>
    <row r="295" spans="1:12" s="90" customFormat="1" ht="30" customHeight="1" x14ac:dyDescent="0.25">
      <c r="A295" s="85">
        <f>+A292+1</f>
        <v>142</v>
      </c>
      <c r="B295" s="134" t="s">
        <v>461</v>
      </c>
      <c r="C295" s="144" t="s">
        <v>495</v>
      </c>
      <c r="D295" s="134" t="s">
        <v>369</v>
      </c>
      <c r="E295" s="129" t="s">
        <v>268</v>
      </c>
      <c r="F295" s="128">
        <v>45000</v>
      </c>
      <c r="G295" s="93">
        <f t="shared" ref="G295:G298" si="66">F295*2.87%</f>
        <v>1291.5</v>
      </c>
      <c r="H295" s="93">
        <f t="shared" ref="H295:H298" si="67">+F295*3.04%</f>
        <v>1368</v>
      </c>
      <c r="I295" s="87"/>
      <c r="J295" s="88">
        <v>25</v>
      </c>
      <c r="K295" s="87">
        <f>SUM(G295:J295)</f>
        <v>2684.5</v>
      </c>
      <c r="L295" s="88">
        <f>+F295-K295</f>
        <v>42315.5</v>
      </c>
    </row>
    <row r="296" spans="1:12" s="90" customFormat="1" ht="25.5" customHeight="1" x14ac:dyDescent="0.25">
      <c r="A296" s="85">
        <f>+A295+1</f>
        <v>143</v>
      </c>
      <c r="B296" s="134" t="s">
        <v>170</v>
      </c>
      <c r="C296" s="144" t="s">
        <v>495</v>
      </c>
      <c r="D296" s="134" t="s">
        <v>369</v>
      </c>
      <c r="E296" s="129" t="s">
        <v>268</v>
      </c>
      <c r="F296" s="128">
        <v>35000</v>
      </c>
      <c r="G296" s="93">
        <f t="shared" si="66"/>
        <v>1004.5</v>
      </c>
      <c r="H296" s="93">
        <f t="shared" si="67"/>
        <v>1064</v>
      </c>
      <c r="I296" s="87"/>
      <c r="J296" s="88">
        <v>4058.05</v>
      </c>
      <c r="K296" s="87">
        <f>SUM(G296:J296)</f>
        <v>6126.55</v>
      </c>
      <c r="L296" s="88">
        <f>+F296-K296</f>
        <v>28873.45</v>
      </c>
    </row>
    <row r="297" spans="1:12" s="90" customFormat="1" ht="25.5" customHeight="1" x14ac:dyDescent="0.25">
      <c r="A297" s="85">
        <f>+A296+1</f>
        <v>144</v>
      </c>
      <c r="B297" s="134" t="s">
        <v>570</v>
      </c>
      <c r="C297" s="144" t="s">
        <v>495</v>
      </c>
      <c r="D297" s="134" t="s">
        <v>369</v>
      </c>
      <c r="E297" s="129" t="s">
        <v>268</v>
      </c>
      <c r="F297" s="128">
        <v>35000</v>
      </c>
      <c r="G297" s="93">
        <f>F297*2.87%</f>
        <v>1004.5</v>
      </c>
      <c r="H297" s="93">
        <f t="shared" si="67"/>
        <v>1064</v>
      </c>
      <c r="I297" s="87"/>
      <c r="J297" s="88">
        <v>5413.95</v>
      </c>
      <c r="K297" s="87">
        <f>SUM(G297:J297)</f>
        <v>7482.45</v>
      </c>
      <c r="L297" s="88">
        <f>+F297-K297</f>
        <v>27517.55</v>
      </c>
    </row>
    <row r="298" spans="1:12" s="97" customFormat="1" ht="30" customHeight="1" x14ac:dyDescent="0.25">
      <c r="A298" s="85">
        <f t="shared" ref="A298:A320" si="68">+A297+1</f>
        <v>145</v>
      </c>
      <c r="B298" s="129" t="s">
        <v>34</v>
      </c>
      <c r="C298" s="41" t="s">
        <v>496</v>
      </c>
      <c r="D298" s="129" t="s">
        <v>113</v>
      </c>
      <c r="E298" s="129" t="s">
        <v>139</v>
      </c>
      <c r="F298" s="131">
        <v>28875</v>
      </c>
      <c r="G298" s="93">
        <f t="shared" si="66"/>
        <v>828.71249999999998</v>
      </c>
      <c r="H298" s="93">
        <f t="shared" si="67"/>
        <v>877.8</v>
      </c>
      <c r="I298" s="93">
        <v>0</v>
      </c>
      <c r="J298" s="95">
        <v>3204.71</v>
      </c>
      <c r="K298" s="87">
        <f>SUM(G298:J298)</f>
        <v>4911.2224999999999</v>
      </c>
      <c r="L298" s="88">
        <f>+F298-K298</f>
        <v>23963.7775</v>
      </c>
    </row>
    <row r="299" spans="1:12" s="105" customFormat="1" ht="30" customHeight="1" x14ac:dyDescent="0.25">
      <c r="A299" s="85">
        <f t="shared" si="68"/>
        <v>146</v>
      </c>
      <c r="B299" s="129" t="s">
        <v>33</v>
      </c>
      <c r="C299" s="41" t="s">
        <v>496</v>
      </c>
      <c r="D299" s="129" t="s">
        <v>113</v>
      </c>
      <c r="E299" s="129" t="s">
        <v>139</v>
      </c>
      <c r="F299" s="131">
        <v>28000</v>
      </c>
      <c r="G299" s="93">
        <f>F299*2.87%</f>
        <v>803.6</v>
      </c>
      <c r="H299" s="93">
        <f>+F299*3.04%</f>
        <v>851.2</v>
      </c>
      <c r="I299" s="93">
        <v>0</v>
      </c>
      <c r="J299" s="95">
        <v>1395.12</v>
      </c>
      <c r="K299" s="87">
        <f t="shared" ref="K299:K317" si="69">SUM(G299:J299)</f>
        <v>3049.92</v>
      </c>
      <c r="L299" s="88">
        <f t="shared" ref="L299:L317" si="70">+F299-K299</f>
        <v>24950.080000000002</v>
      </c>
    </row>
    <row r="300" spans="1:12" s="105" customFormat="1" ht="30" customHeight="1" x14ac:dyDescent="0.25">
      <c r="A300" s="85">
        <f t="shared" si="68"/>
        <v>147</v>
      </c>
      <c r="B300" s="129" t="s">
        <v>217</v>
      </c>
      <c r="C300" s="41" t="s">
        <v>496</v>
      </c>
      <c r="D300" s="129" t="s">
        <v>113</v>
      </c>
      <c r="E300" s="129" t="s">
        <v>139</v>
      </c>
      <c r="F300" s="131">
        <v>28000</v>
      </c>
      <c r="G300" s="93">
        <f t="shared" ref="G300:G320" si="71">F300*2.87%</f>
        <v>803.6</v>
      </c>
      <c r="H300" s="93">
        <f t="shared" ref="H300:H320" si="72">+F300*3.04%</f>
        <v>851.2</v>
      </c>
      <c r="I300" s="93">
        <v>0</v>
      </c>
      <c r="J300" s="95">
        <v>545</v>
      </c>
      <c r="K300" s="87">
        <f t="shared" si="69"/>
        <v>2199.8000000000002</v>
      </c>
      <c r="L300" s="88">
        <f t="shared" si="70"/>
        <v>25800.2</v>
      </c>
    </row>
    <row r="301" spans="1:12" s="58" customFormat="1" ht="30" customHeight="1" x14ac:dyDescent="0.25">
      <c r="A301" s="85">
        <f t="shared" si="68"/>
        <v>148</v>
      </c>
      <c r="B301" s="129" t="s">
        <v>370</v>
      </c>
      <c r="C301" s="41" t="s">
        <v>496</v>
      </c>
      <c r="D301" s="129" t="s">
        <v>40</v>
      </c>
      <c r="E301" s="129" t="s">
        <v>139</v>
      </c>
      <c r="F301" s="131">
        <v>28000</v>
      </c>
      <c r="G301" s="93">
        <f t="shared" si="71"/>
        <v>803.6</v>
      </c>
      <c r="H301" s="93">
        <f t="shared" si="72"/>
        <v>851.2</v>
      </c>
      <c r="I301" s="93">
        <v>0</v>
      </c>
      <c r="J301" s="95">
        <v>145</v>
      </c>
      <c r="K301" s="87">
        <f>SUM(G301:J301)</f>
        <v>1799.8000000000002</v>
      </c>
      <c r="L301" s="88">
        <f t="shared" si="70"/>
        <v>26200.2</v>
      </c>
    </row>
    <row r="302" spans="1:12" s="58" customFormat="1" ht="30" customHeight="1" x14ac:dyDescent="0.25">
      <c r="A302" s="85">
        <f t="shared" si="68"/>
        <v>149</v>
      </c>
      <c r="B302" s="129" t="s">
        <v>36</v>
      </c>
      <c r="C302" s="41" t="s">
        <v>496</v>
      </c>
      <c r="D302" s="129" t="s">
        <v>40</v>
      </c>
      <c r="E302" s="129" t="s">
        <v>268</v>
      </c>
      <c r="F302" s="131">
        <v>28000</v>
      </c>
      <c r="G302" s="93">
        <f t="shared" si="71"/>
        <v>803.6</v>
      </c>
      <c r="H302" s="93">
        <f t="shared" si="72"/>
        <v>851.2</v>
      </c>
      <c r="I302" s="93">
        <v>0</v>
      </c>
      <c r="J302" s="95">
        <v>7325.39</v>
      </c>
      <c r="K302" s="87">
        <f t="shared" si="69"/>
        <v>8980.19</v>
      </c>
      <c r="L302" s="88">
        <f t="shared" si="70"/>
        <v>19019.809999999998</v>
      </c>
    </row>
    <row r="303" spans="1:12" s="58" customFormat="1" ht="30" customHeight="1" x14ac:dyDescent="0.25">
      <c r="A303" s="85">
        <f t="shared" si="68"/>
        <v>150</v>
      </c>
      <c r="B303" s="129" t="s">
        <v>37</v>
      </c>
      <c r="C303" s="41" t="s">
        <v>495</v>
      </c>
      <c r="D303" s="129" t="s">
        <v>40</v>
      </c>
      <c r="E303" s="129" t="s">
        <v>268</v>
      </c>
      <c r="F303" s="131">
        <v>28000</v>
      </c>
      <c r="G303" s="93">
        <f t="shared" si="71"/>
        <v>803.6</v>
      </c>
      <c r="H303" s="93">
        <f t="shared" si="72"/>
        <v>851.2</v>
      </c>
      <c r="I303" s="93">
        <v>0</v>
      </c>
      <c r="J303" s="95">
        <v>125</v>
      </c>
      <c r="K303" s="87">
        <f t="shared" si="69"/>
        <v>1779.8000000000002</v>
      </c>
      <c r="L303" s="88">
        <f t="shared" si="70"/>
        <v>26220.2</v>
      </c>
    </row>
    <row r="304" spans="1:12" s="58" customFormat="1" ht="30" customHeight="1" x14ac:dyDescent="0.25">
      <c r="A304" s="85">
        <f t="shared" si="68"/>
        <v>151</v>
      </c>
      <c r="B304" s="129" t="s">
        <v>371</v>
      </c>
      <c r="C304" s="41" t="s">
        <v>496</v>
      </c>
      <c r="D304" s="129" t="s">
        <v>40</v>
      </c>
      <c r="E304" s="129" t="s">
        <v>139</v>
      </c>
      <c r="F304" s="131">
        <v>28000</v>
      </c>
      <c r="G304" s="93">
        <f t="shared" si="71"/>
        <v>803.6</v>
      </c>
      <c r="H304" s="93">
        <f t="shared" si="72"/>
        <v>851.2</v>
      </c>
      <c r="I304" s="93">
        <v>0</v>
      </c>
      <c r="J304" s="95">
        <v>125</v>
      </c>
      <c r="K304" s="87">
        <f t="shared" si="69"/>
        <v>1779.8000000000002</v>
      </c>
      <c r="L304" s="88">
        <f t="shared" si="70"/>
        <v>26220.2</v>
      </c>
    </row>
    <row r="305" spans="1:12" s="58" customFormat="1" ht="30" customHeight="1" x14ac:dyDescent="0.25">
      <c r="A305" s="85">
        <f t="shared" si="68"/>
        <v>152</v>
      </c>
      <c r="B305" s="129" t="s">
        <v>38</v>
      </c>
      <c r="C305" s="41" t="s">
        <v>496</v>
      </c>
      <c r="D305" s="129" t="s">
        <v>40</v>
      </c>
      <c r="E305" s="129" t="s">
        <v>139</v>
      </c>
      <c r="F305" s="131">
        <v>28000</v>
      </c>
      <c r="G305" s="93">
        <f t="shared" si="71"/>
        <v>803.6</v>
      </c>
      <c r="H305" s="93">
        <f t="shared" si="72"/>
        <v>851.2</v>
      </c>
      <c r="I305" s="93">
        <v>0</v>
      </c>
      <c r="J305" s="95">
        <v>3175.12</v>
      </c>
      <c r="K305" s="87">
        <f t="shared" si="69"/>
        <v>4829.92</v>
      </c>
      <c r="L305" s="88">
        <f t="shared" si="70"/>
        <v>23170.080000000002</v>
      </c>
    </row>
    <row r="306" spans="1:12" s="58" customFormat="1" ht="30" customHeight="1" x14ac:dyDescent="0.25">
      <c r="A306" s="85">
        <f t="shared" si="68"/>
        <v>153</v>
      </c>
      <c r="B306" s="129" t="s">
        <v>39</v>
      </c>
      <c r="C306" s="41" t="s">
        <v>495</v>
      </c>
      <c r="D306" s="129" t="s">
        <v>40</v>
      </c>
      <c r="E306" s="129" t="s">
        <v>139</v>
      </c>
      <c r="F306" s="131">
        <v>28000</v>
      </c>
      <c r="G306" s="93">
        <f t="shared" si="71"/>
        <v>803.6</v>
      </c>
      <c r="H306" s="93">
        <f t="shared" si="72"/>
        <v>851.2</v>
      </c>
      <c r="I306" s="93">
        <v>0</v>
      </c>
      <c r="J306" s="95">
        <v>25</v>
      </c>
      <c r="K306" s="87">
        <f t="shared" si="69"/>
        <v>1679.8000000000002</v>
      </c>
      <c r="L306" s="88">
        <f t="shared" si="70"/>
        <v>26320.2</v>
      </c>
    </row>
    <row r="307" spans="1:12" s="58" customFormat="1" ht="30" customHeight="1" x14ac:dyDescent="0.25">
      <c r="A307" s="85">
        <f t="shared" si="68"/>
        <v>154</v>
      </c>
      <c r="B307" s="129" t="s">
        <v>35</v>
      </c>
      <c r="C307" s="41" t="s">
        <v>495</v>
      </c>
      <c r="D307" s="129" t="s">
        <v>40</v>
      </c>
      <c r="E307" s="129" t="s">
        <v>139</v>
      </c>
      <c r="F307" s="131">
        <v>24000</v>
      </c>
      <c r="G307" s="93">
        <f t="shared" si="71"/>
        <v>688.8</v>
      </c>
      <c r="H307" s="93">
        <f t="shared" si="72"/>
        <v>729.6</v>
      </c>
      <c r="I307" s="93">
        <v>0</v>
      </c>
      <c r="J307" s="95">
        <v>5595.94</v>
      </c>
      <c r="K307" s="87">
        <f t="shared" si="69"/>
        <v>7014.34</v>
      </c>
      <c r="L307" s="88">
        <f t="shared" si="70"/>
        <v>16985.66</v>
      </c>
    </row>
    <row r="308" spans="1:12" s="58" customFormat="1" ht="30" customHeight="1" x14ac:dyDescent="0.25">
      <c r="A308" s="85">
        <f t="shared" si="68"/>
        <v>155</v>
      </c>
      <c r="B308" s="129" t="s">
        <v>372</v>
      </c>
      <c r="C308" s="41" t="s">
        <v>496</v>
      </c>
      <c r="D308" s="129" t="s">
        <v>40</v>
      </c>
      <c r="E308" s="129" t="s">
        <v>139</v>
      </c>
      <c r="F308" s="131">
        <v>24000</v>
      </c>
      <c r="G308" s="93">
        <f t="shared" si="71"/>
        <v>688.8</v>
      </c>
      <c r="H308" s="93">
        <f t="shared" si="72"/>
        <v>729.6</v>
      </c>
      <c r="I308" s="93"/>
      <c r="J308" s="95">
        <v>125</v>
      </c>
      <c r="K308" s="87">
        <f t="shared" si="69"/>
        <v>1543.4</v>
      </c>
      <c r="L308" s="88">
        <f t="shared" si="70"/>
        <v>22456.6</v>
      </c>
    </row>
    <row r="309" spans="1:12" s="58" customFormat="1" ht="30" customHeight="1" x14ac:dyDescent="0.25">
      <c r="A309" s="85">
        <f t="shared" si="68"/>
        <v>156</v>
      </c>
      <c r="B309" s="129" t="s">
        <v>373</v>
      </c>
      <c r="C309" s="41" t="s">
        <v>495</v>
      </c>
      <c r="D309" s="129" t="s">
        <v>40</v>
      </c>
      <c r="E309" s="129" t="s">
        <v>268</v>
      </c>
      <c r="F309" s="131">
        <v>24000</v>
      </c>
      <c r="G309" s="93">
        <f t="shared" si="71"/>
        <v>688.8</v>
      </c>
      <c r="H309" s="93">
        <f t="shared" si="72"/>
        <v>729.6</v>
      </c>
      <c r="I309" s="93">
        <v>0</v>
      </c>
      <c r="J309" s="95">
        <v>4706</v>
      </c>
      <c r="K309" s="87">
        <f t="shared" si="69"/>
        <v>6124.4</v>
      </c>
      <c r="L309" s="88">
        <f t="shared" si="70"/>
        <v>17875.599999999999</v>
      </c>
    </row>
    <row r="310" spans="1:12" s="58" customFormat="1" ht="30" customHeight="1" x14ac:dyDescent="0.25">
      <c r="A310" s="85">
        <f t="shared" si="68"/>
        <v>157</v>
      </c>
      <c r="B310" s="129" t="s">
        <v>374</v>
      </c>
      <c r="C310" s="41" t="s">
        <v>495</v>
      </c>
      <c r="D310" s="129" t="s">
        <v>40</v>
      </c>
      <c r="E310" s="129" t="s">
        <v>268</v>
      </c>
      <c r="F310" s="131">
        <v>24000</v>
      </c>
      <c r="G310" s="93">
        <f t="shared" si="71"/>
        <v>688.8</v>
      </c>
      <c r="H310" s="93">
        <f t="shared" si="72"/>
        <v>729.6</v>
      </c>
      <c r="I310" s="93">
        <v>0</v>
      </c>
      <c r="J310" s="95">
        <v>25</v>
      </c>
      <c r="K310" s="87">
        <f t="shared" si="69"/>
        <v>1443.4</v>
      </c>
      <c r="L310" s="88">
        <f t="shared" si="70"/>
        <v>22556.6</v>
      </c>
    </row>
    <row r="311" spans="1:12" s="37" customFormat="1" ht="28.5" customHeight="1" x14ac:dyDescent="0.25">
      <c r="A311" s="85">
        <f t="shared" si="68"/>
        <v>158</v>
      </c>
      <c r="B311" s="213" t="s">
        <v>376</v>
      </c>
      <c r="C311" s="216" t="s">
        <v>496</v>
      </c>
      <c r="D311" s="129" t="s">
        <v>40</v>
      </c>
      <c r="E311" s="129" t="s">
        <v>268</v>
      </c>
      <c r="F311" s="131">
        <v>24000</v>
      </c>
      <c r="G311" s="93">
        <f t="shared" si="71"/>
        <v>688.8</v>
      </c>
      <c r="H311" s="93">
        <f t="shared" si="72"/>
        <v>729.6</v>
      </c>
      <c r="I311" s="93">
        <v>0</v>
      </c>
      <c r="J311" s="95">
        <v>4296.2700000000004</v>
      </c>
      <c r="K311" s="87">
        <f t="shared" si="69"/>
        <v>5714.67</v>
      </c>
      <c r="L311" s="88">
        <f t="shared" si="70"/>
        <v>18285.330000000002</v>
      </c>
    </row>
    <row r="312" spans="1:12" s="37" customFormat="1" ht="28.5" customHeight="1" x14ac:dyDescent="0.25">
      <c r="A312" s="85">
        <f t="shared" si="68"/>
        <v>159</v>
      </c>
      <c r="B312" s="135" t="s">
        <v>166</v>
      </c>
      <c r="C312" s="217" t="s">
        <v>496</v>
      </c>
      <c r="D312" s="129" t="s">
        <v>40</v>
      </c>
      <c r="E312" s="129" t="s">
        <v>268</v>
      </c>
      <c r="F312" s="131">
        <v>24000</v>
      </c>
      <c r="G312" s="93">
        <f t="shared" si="71"/>
        <v>688.8</v>
      </c>
      <c r="H312" s="93">
        <f t="shared" si="72"/>
        <v>729.6</v>
      </c>
      <c r="I312" s="93"/>
      <c r="J312" s="95">
        <v>4025</v>
      </c>
      <c r="K312" s="128">
        <f>SUM(G312:J312)</f>
        <v>5443.4</v>
      </c>
      <c r="L312" s="88">
        <f>+F312-K312</f>
        <v>18556.599999999999</v>
      </c>
    </row>
    <row r="313" spans="1:12" s="37" customFormat="1" ht="28.5" customHeight="1" x14ac:dyDescent="0.25">
      <c r="A313" s="85">
        <f t="shared" si="68"/>
        <v>160</v>
      </c>
      <c r="B313" s="129" t="s">
        <v>378</v>
      </c>
      <c r="C313" s="218" t="s">
        <v>496</v>
      </c>
      <c r="D313" s="129" t="s">
        <v>40</v>
      </c>
      <c r="E313" s="129" t="s">
        <v>268</v>
      </c>
      <c r="F313" s="131">
        <v>24000</v>
      </c>
      <c r="G313" s="93">
        <f t="shared" si="71"/>
        <v>688.8</v>
      </c>
      <c r="H313" s="93">
        <f t="shared" si="72"/>
        <v>729.6</v>
      </c>
      <c r="I313" s="93"/>
      <c r="J313" s="95">
        <v>2033.64</v>
      </c>
      <c r="K313" s="128">
        <f>SUM(G313:J313)</f>
        <v>3452.04</v>
      </c>
      <c r="L313" s="88">
        <f>+F313-K313</f>
        <v>20547.96</v>
      </c>
    </row>
    <row r="314" spans="1:12" s="58" customFormat="1" ht="30" customHeight="1" x14ac:dyDescent="0.25">
      <c r="A314" s="85">
        <f t="shared" si="68"/>
        <v>161</v>
      </c>
      <c r="B314" s="129" t="s">
        <v>375</v>
      </c>
      <c r="C314" s="41" t="s">
        <v>496</v>
      </c>
      <c r="D314" s="129" t="s">
        <v>40</v>
      </c>
      <c r="E314" s="129" t="s">
        <v>268</v>
      </c>
      <c r="F314" s="131">
        <v>19200</v>
      </c>
      <c r="G314" s="93">
        <f t="shared" si="71"/>
        <v>551.04</v>
      </c>
      <c r="H314" s="93">
        <f t="shared" si="72"/>
        <v>583.67999999999995</v>
      </c>
      <c r="I314" s="93">
        <v>0</v>
      </c>
      <c r="J314" s="95">
        <v>125</v>
      </c>
      <c r="K314" s="128">
        <f>SUM(G314:J314)</f>
        <v>1259.7199999999998</v>
      </c>
      <c r="L314" s="88">
        <f>+F314-K314</f>
        <v>17940.28</v>
      </c>
    </row>
    <row r="315" spans="1:12" s="37" customFormat="1" ht="28.5" customHeight="1" x14ac:dyDescent="0.25">
      <c r="A315" s="85">
        <f t="shared" si="68"/>
        <v>162</v>
      </c>
      <c r="B315" s="129" t="s">
        <v>377</v>
      </c>
      <c r="C315" s="41" t="s">
        <v>496</v>
      </c>
      <c r="D315" s="129" t="s">
        <v>40</v>
      </c>
      <c r="E315" s="129" t="s">
        <v>268</v>
      </c>
      <c r="F315" s="131">
        <v>20000</v>
      </c>
      <c r="G315" s="93">
        <f t="shared" si="71"/>
        <v>574</v>
      </c>
      <c r="H315" s="93">
        <f t="shared" si="72"/>
        <v>608</v>
      </c>
      <c r="I315" s="93"/>
      <c r="J315" s="95">
        <v>3911.47</v>
      </c>
      <c r="K315" s="128">
        <f t="shared" si="69"/>
        <v>5093.4699999999993</v>
      </c>
      <c r="L315" s="88">
        <f t="shared" si="70"/>
        <v>14906.53</v>
      </c>
    </row>
    <row r="316" spans="1:12" s="37" customFormat="1" ht="28.5" customHeight="1" x14ac:dyDescent="0.25">
      <c r="A316" s="85">
        <f t="shared" si="68"/>
        <v>163</v>
      </c>
      <c r="B316" s="129" t="s">
        <v>244</v>
      </c>
      <c r="C316" s="41" t="s">
        <v>496</v>
      </c>
      <c r="D316" s="129" t="s">
        <v>40</v>
      </c>
      <c r="E316" s="129" t="s">
        <v>268</v>
      </c>
      <c r="F316" s="131">
        <v>20000</v>
      </c>
      <c r="G316" s="93">
        <f t="shared" si="71"/>
        <v>574</v>
      </c>
      <c r="H316" s="93">
        <f t="shared" si="72"/>
        <v>608</v>
      </c>
      <c r="I316" s="93"/>
      <c r="J316" s="95">
        <v>125</v>
      </c>
      <c r="K316" s="128">
        <f t="shared" si="69"/>
        <v>1307</v>
      </c>
      <c r="L316" s="88">
        <f t="shared" si="70"/>
        <v>18693</v>
      </c>
    </row>
    <row r="317" spans="1:12" s="37" customFormat="1" ht="28.5" customHeight="1" x14ac:dyDescent="0.25">
      <c r="A317" s="85">
        <f t="shared" si="68"/>
        <v>164</v>
      </c>
      <c r="B317" s="129" t="s">
        <v>245</v>
      </c>
      <c r="C317" s="41" t="s">
        <v>496</v>
      </c>
      <c r="D317" s="129" t="s">
        <v>40</v>
      </c>
      <c r="E317" s="129" t="s">
        <v>268</v>
      </c>
      <c r="F317" s="131">
        <v>20000</v>
      </c>
      <c r="G317" s="93">
        <f t="shared" si="71"/>
        <v>574</v>
      </c>
      <c r="H317" s="93">
        <f t="shared" si="72"/>
        <v>608</v>
      </c>
      <c r="I317" s="93"/>
      <c r="J317" s="95">
        <v>2225</v>
      </c>
      <c r="K317" s="128">
        <f t="shared" si="69"/>
        <v>3407</v>
      </c>
      <c r="L317" s="88">
        <f t="shared" si="70"/>
        <v>16593</v>
      </c>
    </row>
    <row r="318" spans="1:12" s="37" customFormat="1" ht="28.5" customHeight="1" x14ac:dyDescent="0.25">
      <c r="A318" s="85">
        <f t="shared" si="68"/>
        <v>165</v>
      </c>
      <c r="B318" s="129" t="s">
        <v>567</v>
      </c>
      <c r="C318" s="217" t="s">
        <v>495</v>
      </c>
      <c r="D318" s="129" t="s">
        <v>40</v>
      </c>
      <c r="E318" s="129" t="s">
        <v>268</v>
      </c>
      <c r="F318" s="131">
        <v>20000</v>
      </c>
      <c r="G318" s="93">
        <f t="shared" si="71"/>
        <v>574</v>
      </c>
      <c r="H318" s="93">
        <f t="shared" si="72"/>
        <v>608</v>
      </c>
      <c r="I318" s="93"/>
      <c r="J318" s="95">
        <v>25</v>
      </c>
      <c r="K318" s="128">
        <f t="shared" ref="K318:K319" si="73">SUM(G318:J318)</f>
        <v>1207</v>
      </c>
      <c r="L318" s="88">
        <f t="shared" ref="L318:L320" si="74">+F318-K318</f>
        <v>18793</v>
      </c>
    </row>
    <row r="319" spans="1:12" s="37" customFormat="1" ht="28.5" customHeight="1" x14ac:dyDescent="0.25">
      <c r="A319" s="85">
        <f t="shared" si="68"/>
        <v>166</v>
      </c>
      <c r="B319" s="129" t="s">
        <v>568</v>
      </c>
      <c r="C319" s="217" t="s">
        <v>496</v>
      </c>
      <c r="D319" s="129" t="s">
        <v>40</v>
      </c>
      <c r="E319" s="129" t="s">
        <v>268</v>
      </c>
      <c r="F319" s="131">
        <v>20000</v>
      </c>
      <c r="G319" s="93">
        <f t="shared" si="71"/>
        <v>574</v>
      </c>
      <c r="H319" s="93">
        <f t="shared" si="72"/>
        <v>608</v>
      </c>
      <c r="I319" s="93"/>
      <c r="J319" s="95">
        <v>25</v>
      </c>
      <c r="K319" s="128">
        <f t="shared" si="73"/>
        <v>1207</v>
      </c>
      <c r="L319" s="88">
        <f t="shared" si="74"/>
        <v>18793</v>
      </c>
    </row>
    <row r="320" spans="1:12" s="37" customFormat="1" ht="28.5" customHeight="1" x14ac:dyDescent="0.25">
      <c r="A320" s="85">
        <f t="shared" si="68"/>
        <v>167</v>
      </c>
      <c r="B320" s="129" t="s">
        <v>569</v>
      </c>
      <c r="C320" s="217" t="s">
        <v>495</v>
      </c>
      <c r="D320" s="129" t="s">
        <v>40</v>
      </c>
      <c r="E320" s="129" t="s">
        <v>268</v>
      </c>
      <c r="F320" s="131">
        <v>20000</v>
      </c>
      <c r="G320" s="93">
        <f t="shared" si="71"/>
        <v>574</v>
      </c>
      <c r="H320" s="93">
        <f t="shared" si="72"/>
        <v>608</v>
      </c>
      <c r="I320" s="93"/>
      <c r="J320" s="95">
        <v>1025</v>
      </c>
      <c r="K320" s="128">
        <f>SUM(G320:J320)</f>
        <v>2207</v>
      </c>
      <c r="L320" s="88">
        <f t="shared" si="74"/>
        <v>17793</v>
      </c>
    </row>
    <row r="321" spans="1:12" s="37" customFormat="1" ht="28.5" customHeight="1" x14ac:dyDescent="0.25">
      <c r="A321" s="91">
        <f>+A320+1</f>
        <v>168</v>
      </c>
      <c r="B321" s="129" t="s">
        <v>666</v>
      </c>
      <c r="C321" s="41" t="s">
        <v>495</v>
      </c>
      <c r="D321" s="129" t="s">
        <v>40</v>
      </c>
      <c r="E321" s="129" t="s">
        <v>268</v>
      </c>
      <c r="F321" s="131">
        <v>20000</v>
      </c>
      <c r="G321" s="93">
        <f t="shared" ref="G321" si="75">F321*2.87%</f>
        <v>574</v>
      </c>
      <c r="H321" s="93">
        <f t="shared" ref="H321" si="76">+F321*3.04%</f>
        <v>608</v>
      </c>
      <c r="I321" s="93"/>
      <c r="J321" s="95">
        <v>25</v>
      </c>
      <c r="K321" s="128">
        <f>SUM(G321:J321)</f>
        <v>1207</v>
      </c>
      <c r="L321" s="88">
        <f t="shared" ref="L321" si="77">+F321-K321</f>
        <v>18793</v>
      </c>
    </row>
    <row r="322" spans="1:12" s="44" customFormat="1" ht="33.75" customHeight="1" x14ac:dyDescent="0.25">
      <c r="A322" s="240" t="s">
        <v>142</v>
      </c>
      <c r="B322" s="241"/>
      <c r="C322" s="241"/>
      <c r="D322" s="241"/>
      <c r="E322" s="242"/>
      <c r="F322" s="42">
        <f>SUM(F295:F321)</f>
        <v>695075</v>
      </c>
      <c r="G322" s="42">
        <f t="shared" ref="G322:L322" si="78">SUM(G295:G321)</f>
        <v>19948.652499999997</v>
      </c>
      <c r="H322" s="42">
        <f t="shared" si="78"/>
        <v>21130.280000000002</v>
      </c>
      <c r="I322" s="42">
        <f t="shared" si="78"/>
        <v>0</v>
      </c>
      <c r="J322" s="42">
        <f t="shared" si="78"/>
        <v>53855.66</v>
      </c>
      <c r="K322" s="42">
        <f t="shared" si="78"/>
        <v>94934.592500000013</v>
      </c>
      <c r="L322" s="42">
        <f t="shared" si="78"/>
        <v>600140.40749999997</v>
      </c>
    </row>
    <row r="323" spans="1:12" s="44" customFormat="1" ht="8.25" customHeight="1" thickBot="1" x14ac:dyDescent="0.3">
      <c r="A323" s="55"/>
      <c r="B323" s="55"/>
      <c r="C323" s="55"/>
      <c r="D323" s="55"/>
      <c r="E323" s="55"/>
      <c r="F323" s="45"/>
      <c r="G323" s="45"/>
      <c r="H323" s="45"/>
      <c r="I323" s="45"/>
      <c r="J323" s="45"/>
      <c r="K323" s="45"/>
      <c r="L323" s="45"/>
    </row>
    <row r="324" spans="1:12" s="58" customFormat="1" ht="28.5" customHeight="1" thickBot="1" x14ac:dyDescent="0.3">
      <c r="A324" s="243" t="s">
        <v>379</v>
      </c>
      <c r="B324" s="244"/>
      <c r="C324" s="244"/>
      <c r="D324" s="244"/>
      <c r="E324" s="244"/>
      <c r="F324" s="244"/>
      <c r="G324" s="244"/>
      <c r="H324" s="244"/>
      <c r="I324" s="244"/>
      <c r="J324" s="244"/>
      <c r="K324" s="244"/>
      <c r="L324" s="245"/>
    </row>
    <row r="325" spans="1:12" s="58" customFormat="1" ht="33" customHeight="1" x14ac:dyDescent="0.25">
      <c r="A325" s="41">
        <f>+A321+1</f>
        <v>169</v>
      </c>
      <c r="B325" s="129" t="s">
        <v>380</v>
      </c>
      <c r="C325" s="41" t="s">
        <v>495</v>
      </c>
      <c r="D325" s="129" t="s">
        <v>381</v>
      </c>
      <c r="E325" s="129" t="s">
        <v>268</v>
      </c>
      <c r="F325" s="131">
        <v>50000</v>
      </c>
      <c r="G325" s="131">
        <f>F325*2.87%</f>
        <v>1435</v>
      </c>
      <c r="H325" s="93">
        <f>+F325*3.04%</f>
        <v>1520</v>
      </c>
      <c r="I325" s="93">
        <v>1854</v>
      </c>
      <c r="J325" s="95">
        <v>125</v>
      </c>
      <c r="K325" s="87">
        <f t="shared" ref="K325:K326" si="79">SUM(G325:J325)</f>
        <v>4934</v>
      </c>
      <c r="L325" s="88">
        <f>+F325-K325</f>
        <v>45066</v>
      </c>
    </row>
    <row r="326" spans="1:12" s="44" customFormat="1" ht="30" customHeight="1" x14ac:dyDescent="0.25">
      <c r="A326" s="41">
        <f>+A325+1</f>
        <v>170</v>
      </c>
      <c r="B326" s="129" t="s">
        <v>382</v>
      </c>
      <c r="C326" s="41" t="s">
        <v>495</v>
      </c>
      <c r="D326" s="129" t="s">
        <v>381</v>
      </c>
      <c r="E326" s="129" t="s">
        <v>268</v>
      </c>
      <c r="F326" s="131">
        <v>50000</v>
      </c>
      <c r="G326" s="131">
        <f>F326*2.87%</f>
        <v>1435</v>
      </c>
      <c r="H326" s="93">
        <f>+F326*3.04%</f>
        <v>1520</v>
      </c>
      <c r="I326" s="93">
        <v>1651.48</v>
      </c>
      <c r="J326" s="95">
        <v>1475.12</v>
      </c>
      <c r="K326" s="87">
        <f t="shared" si="79"/>
        <v>6081.5999999999995</v>
      </c>
      <c r="L326" s="88">
        <f>+F326-K326</f>
        <v>43918.400000000001</v>
      </c>
    </row>
    <row r="327" spans="1:12" s="44" customFormat="1" ht="36" customHeight="1" x14ac:dyDescent="0.25">
      <c r="A327" s="41">
        <f t="shared" ref="A327:A328" si="80">+A326+1</f>
        <v>171</v>
      </c>
      <c r="B327" s="129" t="s">
        <v>463</v>
      </c>
      <c r="C327" s="41" t="s">
        <v>495</v>
      </c>
      <c r="D327" s="129" t="s">
        <v>162</v>
      </c>
      <c r="E327" s="129" t="s">
        <v>268</v>
      </c>
      <c r="F327" s="131">
        <v>28000</v>
      </c>
      <c r="G327" s="131">
        <f t="shared" ref="G327:G328" si="81">F327*2.87%</f>
        <v>803.6</v>
      </c>
      <c r="H327" s="93">
        <f>+F327*3.04%</f>
        <v>851.2</v>
      </c>
      <c r="I327" s="93"/>
      <c r="J327" s="95">
        <v>125</v>
      </c>
      <c r="K327" s="87">
        <f t="shared" ref="K327:K328" si="82">SUM(G327:J327)</f>
        <v>1779.8000000000002</v>
      </c>
      <c r="L327" s="88">
        <f t="shared" ref="L327:L328" si="83">+F327-K327</f>
        <v>26220.2</v>
      </c>
    </row>
    <row r="328" spans="1:12" s="44" customFormat="1" ht="36" customHeight="1" x14ac:dyDescent="0.25">
      <c r="A328" s="41">
        <f t="shared" si="80"/>
        <v>172</v>
      </c>
      <c r="B328" s="129" t="s">
        <v>462</v>
      </c>
      <c r="C328" s="41" t="s">
        <v>495</v>
      </c>
      <c r="D328" s="129" t="s">
        <v>162</v>
      </c>
      <c r="E328" s="129" t="s">
        <v>268</v>
      </c>
      <c r="F328" s="131">
        <v>28000</v>
      </c>
      <c r="G328" s="131">
        <f t="shared" si="81"/>
        <v>803.6</v>
      </c>
      <c r="H328" s="93">
        <f t="shared" ref="H328" si="84">+F328*3.04%</f>
        <v>851.2</v>
      </c>
      <c r="I328" s="93"/>
      <c r="J328" s="95">
        <v>25</v>
      </c>
      <c r="K328" s="87">
        <f t="shared" si="82"/>
        <v>1679.8000000000002</v>
      </c>
      <c r="L328" s="88">
        <f t="shared" si="83"/>
        <v>26320.2</v>
      </c>
    </row>
    <row r="329" spans="1:12" s="44" customFormat="1" ht="36" customHeight="1" x14ac:dyDescent="0.25">
      <c r="A329" s="41">
        <f>+A328+1</f>
        <v>173</v>
      </c>
      <c r="B329" s="149" t="s">
        <v>464</v>
      </c>
      <c r="C329" s="185" t="s">
        <v>495</v>
      </c>
      <c r="D329" s="186" t="s">
        <v>162</v>
      </c>
      <c r="E329" s="129" t="s">
        <v>268</v>
      </c>
      <c r="F329" s="95">
        <v>28000</v>
      </c>
      <c r="G329" s="93">
        <f>F329*2.87%</f>
        <v>803.6</v>
      </c>
      <c r="H329" s="93">
        <f>+F329*3.04%</f>
        <v>851.2</v>
      </c>
      <c r="I329" s="93"/>
      <c r="J329" s="88">
        <v>11489.4</v>
      </c>
      <c r="K329" s="87">
        <f>SUM(G329:J329)</f>
        <v>13144.2</v>
      </c>
      <c r="L329" s="88">
        <f>+F329-K329</f>
        <v>14855.8</v>
      </c>
    </row>
    <row r="330" spans="1:12" s="44" customFormat="1" ht="36" customHeight="1" x14ac:dyDescent="0.25">
      <c r="A330" s="41">
        <f>+A329+1</f>
        <v>174</v>
      </c>
      <c r="B330" s="149" t="s">
        <v>667</v>
      </c>
      <c r="C330" s="185" t="s">
        <v>495</v>
      </c>
      <c r="D330" s="186" t="s">
        <v>162</v>
      </c>
      <c r="E330" s="129" t="s">
        <v>268</v>
      </c>
      <c r="F330" s="95">
        <v>20000</v>
      </c>
      <c r="G330" s="93">
        <f>F330*2.87%</f>
        <v>574</v>
      </c>
      <c r="H330" s="93">
        <f>+F330*3.04%</f>
        <v>608</v>
      </c>
      <c r="I330" s="93"/>
      <c r="J330" s="88">
        <v>25</v>
      </c>
      <c r="K330" s="87">
        <f>SUM(G330:J330)</f>
        <v>1207</v>
      </c>
      <c r="L330" s="88">
        <f>+F330-K330</f>
        <v>18793</v>
      </c>
    </row>
    <row r="331" spans="1:12" s="44" customFormat="1" ht="28.5" customHeight="1" thickBot="1" x14ac:dyDescent="0.3">
      <c r="A331" s="240" t="s">
        <v>142</v>
      </c>
      <c r="B331" s="241"/>
      <c r="C331" s="241"/>
      <c r="D331" s="241"/>
      <c r="E331" s="242"/>
      <c r="F331" s="42">
        <f>SUM(F325:F330)</f>
        <v>204000</v>
      </c>
      <c r="G331" s="42">
        <f t="shared" ref="G331:L331" si="85">SUM(G325:G330)</f>
        <v>5854.8</v>
      </c>
      <c r="H331" s="42">
        <f t="shared" si="85"/>
        <v>6201.5999999999995</v>
      </c>
      <c r="I331" s="42">
        <f t="shared" si="85"/>
        <v>3505.48</v>
      </c>
      <c r="J331" s="42">
        <f t="shared" si="85"/>
        <v>13264.52</v>
      </c>
      <c r="K331" s="42">
        <f t="shared" si="85"/>
        <v>28826.399999999998</v>
      </c>
      <c r="L331" s="42">
        <f t="shared" si="85"/>
        <v>175173.59999999998</v>
      </c>
    </row>
    <row r="332" spans="1:12" s="58" customFormat="1" ht="27" customHeight="1" thickBot="1" x14ac:dyDescent="0.3">
      <c r="A332" s="243" t="s">
        <v>383</v>
      </c>
      <c r="B332" s="244"/>
      <c r="C332" s="244"/>
      <c r="D332" s="244"/>
      <c r="E332" s="244"/>
      <c r="F332" s="244"/>
      <c r="G332" s="244"/>
      <c r="H332" s="244"/>
      <c r="I332" s="244"/>
      <c r="J332" s="244"/>
      <c r="K332" s="244"/>
      <c r="L332" s="245"/>
    </row>
    <row r="333" spans="1:12" s="58" customFormat="1" ht="30" customHeight="1" x14ac:dyDescent="0.25">
      <c r="A333" s="91">
        <f>+A330+1</f>
        <v>175</v>
      </c>
      <c r="B333" s="129" t="s">
        <v>150</v>
      </c>
      <c r="C333" s="41" t="s">
        <v>495</v>
      </c>
      <c r="D333" s="129" t="s">
        <v>152</v>
      </c>
      <c r="E333" s="129" t="s">
        <v>268</v>
      </c>
      <c r="F333" s="131">
        <v>55000</v>
      </c>
      <c r="G333" s="93">
        <f>F333*2.87%</f>
        <v>1578.5</v>
      </c>
      <c r="H333" s="93">
        <f>+F333*3.04%</f>
        <v>1672</v>
      </c>
      <c r="I333" s="93"/>
      <c r="J333" s="95">
        <v>25</v>
      </c>
      <c r="K333" s="128">
        <f>SUM(G333:J333)</f>
        <v>3275.5</v>
      </c>
      <c r="L333" s="95">
        <f>+F333-K333</f>
        <v>51724.5</v>
      </c>
    </row>
    <row r="334" spans="1:12" s="58" customFormat="1" ht="30" customHeight="1" x14ac:dyDescent="0.25">
      <c r="A334" s="91">
        <f>+A333+1</f>
        <v>176</v>
      </c>
      <c r="B334" s="129" t="s">
        <v>41</v>
      </c>
      <c r="C334" s="41" t="s">
        <v>495</v>
      </c>
      <c r="D334" s="129" t="s">
        <v>152</v>
      </c>
      <c r="E334" s="129" t="s">
        <v>139</v>
      </c>
      <c r="F334" s="131">
        <v>55000</v>
      </c>
      <c r="G334" s="93">
        <f t="shared" ref="G334:G350" si="86">F334*2.87%</f>
        <v>1578.5</v>
      </c>
      <c r="H334" s="93">
        <f t="shared" ref="H334:H350" si="87">+F334*3.04%</f>
        <v>1672</v>
      </c>
      <c r="I334" s="93"/>
      <c r="J334" s="95">
        <v>125</v>
      </c>
      <c r="K334" s="128">
        <f t="shared" ref="K334:K350" si="88">SUM(G334:J334)</f>
        <v>3375.5</v>
      </c>
      <c r="L334" s="95">
        <f t="shared" ref="L334:L350" si="89">+F334-K334</f>
        <v>51624.5</v>
      </c>
    </row>
    <row r="335" spans="1:12" s="58" customFormat="1" ht="30" customHeight="1" x14ac:dyDescent="0.25">
      <c r="A335" s="91">
        <f t="shared" ref="A335:A350" si="90">+A334+1</f>
        <v>177</v>
      </c>
      <c r="B335" s="129" t="s">
        <v>384</v>
      </c>
      <c r="C335" s="41" t="s">
        <v>495</v>
      </c>
      <c r="D335" s="129" t="s">
        <v>43</v>
      </c>
      <c r="E335" s="129" t="s">
        <v>268</v>
      </c>
      <c r="F335" s="131">
        <v>35000</v>
      </c>
      <c r="G335" s="93">
        <f t="shared" si="86"/>
        <v>1004.5</v>
      </c>
      <c r="H335" s="93">
        <f t="shared" si="87"/>
        <v>1064</v>
      </c>
      <c r="I335" s="93"/>
      <c r="J335" s="95">
        <v>125</v>
      </c>
      <c r="K335" s="128">
        <f t="shared" si="88"/>
        <v>2193.5</v>
      </c>
      <c r="L335" s="95">
        <f t="shared" si="89"/>
        <v>32806.5</v>
      </c>
    </row>
    <row r="336" spans="1:12" s="58" customFormat="1" ht="30" customHeight="1" x14ac:dyDescent="0.25">
      <c r="A336" s="91">
        <f t="shared" si="90"/>
        <v>178</v>
      </c>
      <c r="B336" s="134" t="s">
        <v>393</v>
      </c>
      <c r="C336" s="144" t="s">
        <v>496</v>
      </c>
      <c r="D336" s="134" t="s">
        <v>28</v>
      </c>
      <c r="E336" s="134" t="s">
        <v>268</v>
      </c>
      <c r="F336" s="128">
        <v>35000</v>
      </c>
      <c r="G336" s="93">
        <f t="shared" si="86"/>
        <v>1004.5</v>
      </c>
      <c r="H336" s="93">
        <f t="shared" si="87"/>
        <v>1064</v>
      </c>
      <c r="I336" s="87"/>
      <c r="J336" s="88">
        <v>2953.38</v>
      </c>
      <c r="K336" s="128">
        <f t="shared" si="88"/>
        <v>5021.88</v>
      </c>
      <c r="L336" s="95">
        <f t="shared" si="89"/>
        <v>29978.12</v>
      </c>
    </row>
    <row r="337" spans="1:12" s="58" customFormat="1" ht="30" customHeight="1" x14ac:dyDescent="0.25">
      <c r="A337" s="91">
        <f t="shared" si="90"/>
        <v>179</v>
      </c>
      <c r="B337" s="129" t="s">
        <v>46</v>
      </c>
      <c r="C337" s="41" t="s">
        <v>495</v>
      </c>
      <c r="D337" s="129" t="s">
        <v>43</v>
      </c>
      <c r="E337" s="129" t="s">
        <v>268</v>
      </c>
      <c r="F337" s="131">
        <v>35000</v>
      </c>
      <c r="G337" s="93">
        <f t="shared" si="86"/>
        <v>1004.5</v>
      </c>
      <c r="H337" s="93">
        <f t="shared" si="87"/>
        <v>1064</v>
      </c>
      <c r="I337" s="93"/>
      <c r="J337" s="95">
        <v>7386.59</v>
      </c>
      <c r="K337" s="128">
        <f t="shared" si="88"/>
        <v>9455.09</v>
      </c>
      <c r="L337" s="95">
        <f t="shared" si="89"/>
        <v>25544.91</v>
      </c>
    </row>
    <row r="338" spans="1:12" s="58" customFormat="1" ht="30" customHeight="1" x14ac:dyDescent="0.25">
      <c r="A338" s="91">
        <f t="shared" si="90"/>
        <v>180</v>
      </c>
      <c r="B338" s="129" t="s">
        <v>47</v>
      </c>
      <c r="C338" s="41" t="s">
        <v>495</v>
      </c>
      <c r="D338" s="129" t="s">
        <v>43</v>
      </c>
      <c r="E338" s="129" t="s">
        <v>268</v>
      </c>
      <c r="F338" s="131">
        <v>35000</v>
      </c>
      <c r="G338" s="93">
        <f t="shared" si="86"/>
        <v>1004.5</v>
      </c>
      <c r="H338" s="93">
        <f t="shared" si="87"/>
        <v>1064</v>
      </c>
      <c r="I338" s="93"/>
      <c r="J338" s="95">
        <v>125</v>
      </c>
      <c r="K338" s="128">
        <f t="shared" si="88"/>
        <v>2193.5</v>
      </c>
      <c r="L338" s="95">
        <f t="shared" si="89"/>
        <v>32806.5</v>
      </c>
    </row>
    <row r="339" spans="1:12" s="58" customFormat="1" ht="30" customHeight="1" x14ac:dyDescent="0.25">
      <c r="A339" s="91">
        <f t="shared" si="90"/>
        <v>181</v>
      </c>
      <c r="B339" s="129" t="s">
        <v>385</v>
      </c>
      <c r="C339" s="41" t="s">
        <v>495</v>
      </c>
      <c r="D339" s="129" t="s">
        <v>43</v>
      </c>
      <c r="E339" s="129" t="s">
        <v>268</v>
      </c>
      <c r="F339" s="131">
        <v>35000</v>
      </c>
      <c r="G339" s="93">
        <f t="shared" si="86"/>
        <v>1004.5</v>
      </c>
      <c r="H339" s="93">
        <f t="shared" si="87"/>
        <v>1064</v>
      </c>
      <c r="I339" s="93"/>
      <c r="J339" s="95">
        <v>125</v>
      </c>
      <c r="K339" s="128">
        <f t="shared" si="88"/>
        <v>2193.5</v>
      </c>
      <c r="L339" s="95">
        <f t="shared" si="89"/>
        <v>32806.5</v>
      </c>
    </row>
    <row r="340" spans="1:12" s="58" customFormat="1" ht="30" customHeight="1" x14ac:dyDescent="0.25">
      <c r="A340" s="91">
        <f t="shared" si="90"/>
        <v>182</v>
      </c>
      <c r="B340" s="129" t="s">
        <v>94</v>
      </c>
      <c r="C340" s="41" t="s">
        <v>495</v>
      </c>
      <c r="D340" s="129" t="s">
        <v>43</v>
      </c>
      <c r="E340" s="129" t="s">
        <v>268</v>
      </c>
      <c r="F340" s="131">
        <v>35000</v>
      </c>
      <c r="G340" s="93">
        <f t="shared" si="86"/>
        <v>1004.5</v>
      </c>
      <c r="H340" s="93">
        <f t="shared" si="87"/>
        <v>1064</v>
      </c>
      <c r="I340" s="93"/>
      <c r="J340" s="95">
        <v>125</v>
      </c>
      <c r="K340" s="128">
        <f t="shared" si="88"/>
        <v>2193.5</v>
      </c>
      <c r="L340" s="95">
        <f t="shared" si="89"/>
        <v>32806.5</v>
      </c>
    </row>
    <row r="341" spans="1:12" s="106" customFormat="1" ht="30" customHeight="1" x14ac:dyDescent="0.25">
      <c r="A341" s="91">
        <f t="shared" si="90"/>
        <v>183</v>
      </c>
      <c r="B341" s="129" t="s">
        <v>386</v>
      </c>
      <c r="C341" s="41" t="s">
        <v>495</v>
      </c>
      <c r="D341" s="129" t="s">
        <v>43</v>
      </c>
      <c r="E341" s="129" t="s">
        <v>268</v>
      </c>
      <c r="F341" s="131">
        <v>35000</v>
      </c>
      <c r="G341" s="93">
        <f t="shared" si="86"/>
        <v>1004.5</v>
      </c>
      <c r="H341" s="93">
        <f t="shared" si="87"/>
        <v>1064</v>
      </c>
      <c r="I341" s="93"/>
      <c r="J341" s="95">
        <v>5941.58</v>
      </c>
      <c r="K341" s="128">
        <f t="shared" si="88"/>
        <v>8010.08</v>
      </c>
      <c r="L341" s="95">
        <f t="shared" si="89"/>
        <v>26989.919999999998</v>
      </c>
    </row>
    <row r="342" spans="1:12" s="58" customFormat="1" ht="30" customHeight="1" x14ac:dyDescent="0.25">
      <c r="A342" s="91">
        <f t="shared" si="90"/>
        <v>184</v>
      </c>
      <c r="B342" s="129" t="s">
        <v>45</v>
      </c>
      <c r="C342" s="41" t="s">
        <v>495</v>
      </c>
      <c r="D342" s="129" t="s">
        <v>43</v>
      </c>
      <c r="E342" s="129" t="s">
        <v>268</v>
      </c>
      <c r="F342" s="131">
        <v>35000</v>
      </c>
      <c r="G342" s="93">
        <f t="shared" si="86"/>
        <v>1004.5</v>
      </c>
      <c r="H342" s="93">
        <f t="shared" si="87"/>
        <v>1064</v>
      </c>
      <c r="I342" s="93"/>
      <c r="J342" s="95">
        <v>205</v>
      </c>
      <c r="K342" s="128">
        <f t="shared" si="88"/>
        <v>2273.5</v>
      </c>
      <c r="L342" s="95">
        <f t="shared" si="89"/>
        <v>32726.5</v>
      </c>
    </row>
    <row r="343" spans="1:12" s="90" customFormat="1" ht="30" customHeight="1" x14ac:dyDescent="0.25">
      <c r="A343" s="91">
        <f t="shared" si="90"/>
        <v>185</v>
      </c>
      <c r="B343" s="129" t="s">
        <v>151</v>
      </c>
      <c r="C343" s="41" t="s">
        <v>495</v>
      </c>
      <c r="D343" s="148" t="s">
        <v>153</v>
      </c>
      <c r="E343" s="129" t="s">
        <v>268</v>
      </c>
      <c r="F343" s="131">
        <v>35000</v>
      </c>
      <c r="G343" s="93">
        <f>F343*2.87%</f>
        <v>1004.5</v>
      </c>
      <c r="H343" s="93">
        <f>+F343*3.04%</f>
        <v>1064</v>
      </c>
      <c r="I343" s="93"/>
      <c r="J343" s="95">
        <v>25</v>
      </c>
      <c r="K343" s="128">
        <f t="shared" si="88"/>
        <v>2093.5</v>
      </c>
      <c r="L343" s="95">
        <f t="shared" si="89"/>
        <v>32906.5</v>
      </c>
    </row>
    <row r="344" spans="1:12" s="58" customFormat="1" ht="30" customHeight="1" x14ac:dyDescent="0.25">
      <c r="A344" s="91">
        <f t="shared" si="90"/>
        <v>186</v>
      </c>
      <c r="B344" s="129" t="s">
        <v>391</v>
      </c>
      <c r="C344" s="41" t="s">
        <v>495</v>
      </c>
      <c r="D344" s="129" t="s">
        <v>43</v>
      </c>
      <c r="E344" s="129" t="s">
        <v>139</v>
      </c>
      <c r="F344" s="131">
        <v>35000</v>
      </c>
      <c r="G344" s="93">
        <f>F344*2.87%</f>
        <v>1004.5</v>
      </c>
      <c r="H344" s="93">
        <f>+F344*3.04%</f>
        <v>1064</v>
      </c>
      <c r="I344" s="93"/>
      <c r="J344" s="95">
        <v>125</v>
      </c>
      <c r="K344" s="128">
        <f t="shared" si="88"/>
        <v>2193.5</v>
      </c>
      <c r="L344" s="95">
        <f t="shared" si="89"/>
        <v>32806.5</v>
      </c>
    </row>
    <row r="345" spans="1:12" s="90" customFormat="1" ht="30" customHeight="1" x14ac:dyDescent="0.25">
      <c r="A345" s="91">
        <f t="shared" si="90"/>
        <v>187</v>
      </c>
      <c r="B345" s="129" t="s">
        <v>389</v>
      </c>
      <c r="C345" s="41" t="s">
        <v>495</v>
      </c>
      <c r="D345" s="148" t="s">
        <v>160</v>
      </c>
      <c r="E345" s="129" t="s">
        <v>268</v>
      </c>
      <c r="F345" s="131">
        <v>30000</v>
      </c>
      <c r="G345" s="93">
        <f t="shared" si="86"/>
        <v>861</v>
      </c>
      <c r="H345" s="93">
        <f t="shared" si="87"/>
        <v>912</v>
      </c>
      <c r="I345" s="93"/>
      <c r="J345" s="95">
        <v>1475.12</v>
      </c>
      <c r="K345" s="128">
        <f t="shared" si="88"/>
        <v>3248.12</v>
      </c>
      <c r="L345" s="95">
        <f t="shared" si="89"/>
        <v>26751.88</v>
      </c>
    </row>
    <row r="346" spans="1:12" s="106" customFormat="1" ht="30" customHeight="1" x14ac:dyDescent="0.25">
      <c r="A346" s="91">
        <f t="shared" si="90"/>
        <v>188</v>
      </c>
      <c r="B346" s="129" t="s">
        <v>387</v>
      </c>
      <c r="C346" s="41" t="s">
        <v>495</v>
      </c>
      <c r="D346" s="129" t="s">
        <v>160</v>
      </c>
      <c r="E346" s="129" t="s">
        <v>268</v>
      </c>
      <c r="F346" s="131">
        <v>30000</v>
      </c>
      <c r="G346" s="93">
        <f>F346*2.87%</f>
        <v>861</v>
      </c>
      <c r="H346" s="93">
        <f>+F346*3.04%</f>
        <v>912</v>
      </c>
      <c r="I346" s="93"/>
      <c r="J346" s="95">
        <v>125</v>
      </c>
      <c r="K346" s="128">
        <f t="shared" si="88"/>
        <v>1898</v>
      </c>
      <c r="L346" s="95">
        <f t="shared" si="89"/>
        <v>28102</v>
      </c>
    </row>
    <row r="347" spans="1:12" s="58" customFormat="1" ht="30" customHeight="1" x14ac:dyDescent="0.25">
      <c r="A347" s="91">
        <f t="shared" si="90"/>
        <v>189</v>
      </c>
      <c r="B347" s="129" t="s">
        <v>44</v>
      </c>
      <c r="C347" s="41" t="s">
        <v>495</v>
      </c>
      <c r="D347" s="129" t="s">
        <v>43</v>
      </c>
      <c r="E347" s="129" t="s">
        <v>139</v>
      </c>
      <c r="F347" s="131">
        <v>30000</v>
      </c>
      <c r="G347" s="93">
        <f t="shared" si="86"/>
        <v>861</v>
      </c>
      <c r="H347" s="93">
        <f t="shared" si="87"/>
        <v>912</v>
      </c>
      <c r="I347" s="93"/>
      <c r="J347" s="95">
        <v>45</v>
      </c>
      <c r="K347" s="128">
        <f t="shared" si="88"/>
        <v>1818</v>
      </c>
      <c r="L347" s="95">
        <f t="shared" si="89"/>
        <v>28182</v>
      </c>
    </row>
    <row r="348" spans="1:12" s="90" customFormat="1" ht="30" customHeight="1" x14ac:dyDescent="0.25">
      <c r="A348" s="91">
        <f t="shared" si="90"/>
        <v>190</v>
      </c>
      <c r="B348" s="129" t="s">
        <v>390</v>
      </c>
      <c r="C348" s="41" t="s">
        <v>495</v>
      </c>
      <c r="D348" s="148" t="s">
        <v>153</v>
      </c>
      <c r="E348" s="92" t="s">
        <v>268</v>
      </c>
      <c r="F348" s="93">
        <v>28000</v>
      </c>
      <c r="G348" s="93">
        <f>F348*2.87%</f>
        <v>803.6</v>
      </c>
      <c r="H348" s="93">
        <f>+F348*3.04%</f>
        <v>851.2</v>
      </c>
      <c r="I348" s="93"/>
      <c r="J348" s="95">
        <v>25</v>
      </c>
      <c r="K348" s="128">
        <f t="shared" si="88"/>
        <v>1679.8000000000002</v>
      </c>
      <c r="L348" s="95">
        <f t="shared" si="89"/>
        <v>26320.2</v>
      </c>
    </row>
    <row r="349" spans="1:12" s="58" customFormat="1" ht="30" customHeight="1" x14ac:dyDescent="0.25">
      <c r="A349" s="91">
        <f>+A348+1</f>
        <v>191</v>
      </c>
      <c r="B349" s="129" t="s">
        <v>565</v>
      </c>
      <c r="C349" s="41" t="s">
        <v>495</v>
      </c>
      <c r="D349" s="148" t="s">
        <v>566</v>
      </c>
      <c r="E349" s="129" t="s">
        <v>268</v>
      </c>
      <c r="F349" s="131">
        <v>26500</v>
      </c>
      <c r="G349" s="131">
        <f t="shared" si="86"/>
        <v>760.55</v>
      </c>
      <c r="H349" s="93">
        <f t="shared" si="87"/>
        <v>805.6</v>
      </c>
      <c r="I349" s="93"/>
      <c r="J349" s="95">
        <v>3175.12</v>
      </c>
      <c r="K349" s="128">
        <f t="shared" si="88"/>
        <v>4741.2700000000004</v>
      </c>
      <c r="L349" s="95">
        <f t="shared" si="89"/>
        <v>21758.73</v>
      </c>
    </row>
    <row r="350" spans="1:12" s="58" customFormat="1" ht="30" customHeight="1" x14ac:dyDescent="0.25">
      <c r="A350" s="91">
        <f t="shared" si="90"/>
        <v>192</v>
      </c>
      <c r="B350" s="129" t="s">
        <v>394</v>
      </c>
      <c r="C350" s="41" t="s">
        <v>495</v>
      </c>
      <c r="D350" s="129" t="s">
        <v>114</v>
      </c>
      <c r="E350" s="129" t="s">
        <v>139</v>
      </c>
      <c r="F350" s="131">
        <v>28000</v>
      </c>
      <c r="G350" s="131">
        <f t="shared" si="86"/>
        <v>803.6</v>
      </c>
      <c r="H350" s="93">
        <f t="shared" si="87"/>
        <v>851.2</v>
      </c>
      <c r="I350" s="93"/>
      <c r="J350" s="95">
        <v>25</v>
      </c>
      <c r="K350" s="128">
        <f t="shared" si="88"/>
        <v>1679.8000000000002</v>
      </c>
      <c r="L350" s="95">
        <f t="shared" si="89"/>
        <v>26320.2</v>
      </c>
    </row>
    <row r="351" spans="1:12" s="37" customFormat="1" ht="26.25" customHeight="1" x14ac:dyDescent="0.25">
      <c r="A351" s="240" t="s">
        <v>142</v>
      </c>
      <c r="B351" s="241"/>
      <c r="C351" s="241"/>
      <c r="D351" s="241"/>
      <c r="E351" s="242"/>
      <c r="F351" s="42">
        <f t="shared" ref="F351:L351" si="91">SUM(F333:F350)</f>
        <v>632500</v>
      </c>
      <c r="G351" s="42">
        <f t="shared" si="91"/>
        <v>18152.749999999996</v>
      </c>
      <c r="H351" s="42">
        <f t="shared" si="91"/>
        <v>19228</v>
      </c>
      <c r="I351" s="42">
        <f t="shared" si="91"/>
        <v>0</v>
      </c>
      <c r="J351" s="42">
        <f t="shared" si="91"/>
        <v>22156.79</v>
      </c>
      <c r="K351" s="42">
        <f t="shared" si="91"/>
        <v>59537.540000000008</v>
      </c>
      <c r="L351" s="42">
        <f t="shared" si="91"/>
        <v>572962.46</v>
      </c>
    </row>
    <row r="352" spans="1:12" s="37" customFormat="1" ht="26.25" customHeight="1" thickBot="1" x14ac:dyDescent="0.3">
      <c r="A352" s="191"/>
      <c r="B352" s="191"/>
      <c r="C352" s="191"/>
      <c r="D352" s="191"/>
      <c r="E352" s="191"/>
      <c r="F352" s="45"/>
      <c r="G352" s="45"/>
      <c r="H352" s="45"/>
      <c r="I352" s="45"/>
      <c r="J352" s="45"/>
      <c r="K352" s="45"/>
      <c r="L352" s="45"/>
    </row>
    <row r="353" spans="1:12" s="37" customFormat="1" ht="26.25" customHeight="1" thickBot="1" x14ac:dyDescent="0.3">
      <c r="A353" s="243" t="s">
        <v>528</v>
      </c>
      <c r="B353" s="244"/>
      <c r="C353" s="244"/>
      <c r="D353" s="244"/>
      <c r="E353" s="244"/>
      <c r="F353" s="244"/>
      <c r="G353" s="244"/>
      <c r="H353" s="244"/>
      <c r="I353" s="244"/>
      <c r="J353" s="244"/>
      <c r="K353" s="244"/>
      <c r="L353" s="245"/>
    </row>
    <row r="354" spans="1:12" s="37" customFormat="1" ht="26.25" customHeight="1" x14ac:dyDescent="0.25">
      <c r="A354" s="85">
        <f>+A350+1</f>
        <v>193</v>
      </c>
      <c r="B354" s="129" t="s">
        <v>467</v>
      </c>
      <c r="C354" s="41" t="s">
        <v>496</v>
      </c>
      <c r="D354" s="129" t="s">
        <v>262</v>
      </c>
      <c r="E354" s="129" t="s">
        <v>139</v>
      </c>
      <c r="F354" s="131">
        <v>70000</v>
      </c>
      <c r="G354" s="93">
        <f t="shared" ref="G354" si="92">F354*2.87%</f>
        <v>2009</v>
      </c>
      <c r="H354" s="93">
        <f t="shared" ref="H354" si="93">+F354*3.04%</f>
        <v>2128</v>
      </c>
      <c r="I354" s="93"/>
      <c r="J354" s="95">
        <v>1375.12</v>
      </c>
      <c r="K354" s="87">
        <f t="shared" ref="K354" si="94">SUM(G354:J354)</f>
        <v>5512.12</v>
      </c>
      <c r="L354" s="95">
        <f>+F354-K354</f>
        <v>64487.88</v>
      </c>
    </row>
    <row r="355" spans="1:12" s="37" customFormat="1" ht="26.25" customHeight="1" x14ac:dyDescent="0.25">
      <c r="A355" s="240" t="s">
        <v>142</v>
      </c>
      <c r="B355" s="241"/>
      <c r="C355" s="241"/>
      <c r="D355" s="241"/>
      <c r="E355" s="242"/>
      <c r="F355" s="42">
        <f>SUM(F354)</f>
        <v>70000</v>
      </c>
      <c r="G355" s="42">
        <f t="shared" ref="G355:L355" si="95">SUM(G354)</f>
        <v>2009</v>
      </c>
      <c r="H355" s="42">
        <f t="shared" si="95"/>
        <v>2128</v>
      </c>
      <c r="I355" s="42">
        <f t="shared" si="95"/>
        <v>0</v>
      </c>
      <c r="J355" s="42">
        <f t="shared" si="95"/>
        <v>1375.12</v>
      </c>
      <c r="K355" s="42">
        <f t="shared" si="95"/>
        <v>5512.12</v>
      </c>
      <c r="L355" s="42">
        <f t="shared" si="95"/>
        <v>64487.88</v>
      </c>
    </row>
    <row r="356" spans="1:12" s="44" customFormat="1" ht="30" customHeight="1" thickBot="1" x14ac:dyDescent="0.3">
      <c r="A356" s="55"/>
      <c r="B356" s="55"/>
      <c r="C356" s="55"/>
      <c r="D356" s="55"/>
      <c r="E356" s="55"/>
      <c r="F356"/>
      <c r="G356"/>
      <c r="H356"/>
      <c r="I356"/>
      <c r="J356"/>
      <c r="K356"/>
      <c r="L356"/>
    </row>
    <row r="357" spans="1:12" s="58" customFormat="1" ht="30" customHeight="1" thickBot="1" x14ac:dyDescent="0.3">
      <c r="A357" s="243" t="s">
        <v>395</v>
      </c>
      <c r="B357" s="244"/>
      <c r="C357" s="244"/>
      <c r="D357" s="244"/>
      <c r="E357" s="244"/>
      <c r="F357" s="244"/>
      <c r="G357" s="244"/>
      <c r="H357" s="244"/>
      <c r="I357" s="244"/>
      <c r="J357" s="244"/>
      <c r="K357" s="244"/>
      <c r="L357" s="245"/>
    </row>
    <row r="358" spans="1:12" s="58" customFormat="1" ht="30" customHeight="1" x14ac:dyDescent="0.25">
      <c r="A358" s="85">
        <f>+A354+1</f>
        <v>194</v>
      </c>
      <c r="B358" s="134" t="s">
        <v>396</v>
      </c>
      <c r="C358" s="144" t="s">
        <v>496</v>
      </c>
      <c r="D358" s="134" t="s">
        <v>397</v>
      </c>
      <c r="E358" s="129" t="s">
        <v>138</v>
      </c>
      <c r="F358" s="128">
        <v>135000</v>
      </c>
      <c r="G358" s="87">
        <f>F358*2.87%</f>
        <v>3874.5</v>
      </c>
      <c r="H358" s="87">
        <f>+F358*3.04%</f>
        <v>4104</v>
      </c>
      <c r="I358" s="87">
        <v>20338.240000000002</v>
      </c>
      <c r="J358" s="95">
        <v>125</v>
      </c>
      <c r="K358" s="87">
        <f>SUM(G358:J358)</f>
        <v>28441.74</v>
      </c>
      <c r="L358" s="95">
        <f>+F358-K358</f>
        <v>106558.26</v>
      </c>
    </row>
    <row r="359" spans="1:12" s="58" customFormat="1" ht="30" customHeight="1" x14ac:dyDescent="0.25">
      <c r="A359" s="85">
        <f>+A358+1</f>
        <v>195</v>
      </c>
      <c r="B359" s="129" t="s">
        <v>84</v>
      </c>
      <c r="C359" s="41" t="s">
        <v>496</v>
      </c>
      <c r="D359" s="129" t="s">
        <v>97</v>
      </c>
      <c r="E359" s="129" t="s">
        <v>138</v>
      </c>
      <c r="F359" s="131">
        <v>80000</v>
      </c>
      <c r="G359" s="93">
        <f>F359*2.87%</f>
        <v>2296</v>
      </c>
      <c r="H359" s="93">
        <f>+F359*3.04%</f>
        <v>2432</v>
      </c>
      <c r="I359" s="131">
        <v>7400.87</v>
      </c>
      <c r="J359" s="95">
        <v>25</v>
      </c>
      <c r="K359" s="87">
        <f t="shared" ref="K359" si="96">SUM(G359:J359)</f>
        <v>12153.869999999999</v>
      </c>
      <c r="L359" s="95">
        <f>+F359-K359</f>
        <v>67846.13</v>
      </c>
    </row>
    <row r="360" spans="1:12" s="44" customFormat="1" ht="22.5" customHeight="1" x14ac:dyDescent="0.25">
      <c r="A360" s="240" t="s">
        <v>142</v>
      </c>
      <c r="B360" s="241"/>
      <c r="C360" s="241"/>
      <c r="D360" s="241"/>
      <c r="E360" s="242"/>
      <c r="F360" s="42">
        <f>SUM(F358:F359)</f>
        <v>215000</v>
      </c>
      <c r="G360" s="42">
        <f t="shared" ref="G360:L360" si="97">SUM(G358:G359)</f>
        <v>6170.5</v>
      </c>
      <c r="H360" s="42">
        <f t="shared" si="97"/>
        <v>6536</v>
      </c>
      <c r="I360" s="42">
        <f t="shared" si="97"/>
        <v>27739.11</v>
      </c>
      <c r="J360" s="42">
        <f t="shared" si="97"/>
        <v>150</v>
      </c>
      <c r="K360" s="42">
        <f t="shared" si="97"/>
        <v>40595.61</v>
      </c>
      <c r="L360" s="42">
        <f t="shared" si="97"/>
        <v>174404.39</v>
      </c>
    </row>
    <row r="361" spans="1:12" s="44" customFormat="1" ht="17.25" customHeight="1" thickBot="1" x14ac:dyDescent="0.3">
      <c r="A361" s="55"/>
      <c r="B361" s="55"/>
      <c r="C361" s="55"/>
      <c r="D361" s="55"/>
      <c r="E361" s="55"/>
      <c r="F361" s="45"/>
      <c r="G361" s="45"/>
      <c r="H361" s="45"/>
      <c r="I361" s="45"/>
      <c r="J361" s="45"/>
      <c r="K361" s="45"/>
      <c r="L361" s="45"/>
    </row>
    <row r="362" spans="1:12" s="58" customFormat="1" ht="30" customHeight="1" thickBot="1" x14ac:dyDescent="0.3">
      <c r="A362" s="243" t="s">
        <v>239</v>
      </c>
      <c r="B362" s="244"/>
      <c r="C362" s="244"/>
      <c r="D362" s="244"/>
      <c r="E362" s="244"/>
      <c r="F362" s="244"/>
      <c r="G362" s="244"/>
      <c r="H362" s="244"/>
      <c r="I362" s="244"/>
      <c r="J362" s="244"/>
      <c r="K362" s="244"/>
      <c r="L362" s="245"/>
    </row>
    <row r="363" spans="1:12" s="58" customFormat="1" ht="27.75" customHeight="1" x14ac:dyDescent="0.25">
      <c r="A363" s="91">
        <f>+A359+1</f>
        <v>196</v>
      </c>
      <c r="B363" s="129" t="s">
        <v>398</v>
      </c>
      <c r="C363" s="41" t="s">
        <v>495</v>
      </c>
      <c r="D363" s="129" t="s">
        <v>28</v>
      </c>
      <c r="E363" s="129" t="s">
        <v>139</v>
      </c>
      <c r="F363" s="131">
        <v>40000</v>
      </c>
      <c r="G363" s="131">
        <f>F363*2.87%</f>
        <v>1148</v>
      </c>
      <c r="H363" s="93">
        <f>+F363*3.04%</f>
        <v>1216</v>
      </c>
      <c r="I363" s="93"/>
      <c r="J363" s="95">
        <v>1475.12</v>
      </c>
      <c r="K363" s="87">
        <f>SUM(G363:J363)</f>
        <v>3839.12</v>
      </c>
      <c r="L363" s="95">
        <f>+F363-K363</f>
        <v>36160.879999999997</v>
      </c>
    </row>
    <row r="364" spans="1:12" s="44" customFormat="1" ht="23.25" customHeight="1" x14ac:dyDescent="0.25">
      <c r="A364" s="240" t="s">
        <v>142</v>
      </c>
      <c r="B364" s="241"/>
      <c r="C364" s="241"/>
      <c r="D364" s="241"/>
      <c r="E364" s="242"/>
      <c r="F364" s="42">
        <f>SUM(F363:F363)</f>
        <v>40000</v>
      </c>
      <c r="G364" s="42">
        <f t="shared" ref="G364:L364" si="98">SUM(G363:G363)</f>
        <v>1148</v>
      </c>
      <c r="H364" s="42">
        <f t="shared" si="98"/>
        <v>1216</v>
      </c>
      <c r="I364" s="42">
        <f t="shared" si="98"/>
        <v>0</v>
      </c>
      <c r="J364" s="42">
        <f t="shared" si="98"/>
        <v>1475.12</v>
      </c>
      <c r="K364" s="42">
        <f t="shared" si="98"/>
        <v>3839.12</v>
      </c>
      <c r="L364" s="42">
        <f t="shared" si="98"/>
        <v>36160.879999999997</v>
      </c>
    </row>
    <row r="365" spans="1:12" s="44" customFormat="1" ht="24.95" customHeight="1" thickBot="1" x14ac:dyDescent="0.3">
      <c r="A365" s="55"/>
      <c r="B365" s="55"/>
      <c r="C365" s="55"/>
      <c r="D365" s="55"/>
      <c r="E365" s="55"/>
      <c r="F365" s="45"/>
      <c r="G365" s="45"/>
      <c r="H365" s="45"/>
      <c r="I365" s="45"/>
      <c r="J365" s="45"/>
      <c r="K365" s="45"/>
      <c r="L365" s="45"/>
    </row>
    <row r="366" spans="1:12" s="58" customFormat="1" ht="30" customHeight="1" thickBot="1" x14ac:dyDescent="0.3">
      <c r="A366" s="243" t="s">
        <v>240</v>
      </c>
      <c r="B366" s="244"/>
      <c r="C366" s="244"/>
      <c r="D366" s="244"/>
      <c r="E366" s="244"/>
      <c r="F366" s="244"/>
      <c r="G366" s="244"/>
      <c r="H366" s="244"/>
      <c r="I366" s="244"/>
      <c r="J366" s="244"/>
      <c r="K366" s="244"/>
      <c r="L366" s="245"/>
    </row>
    <row r="367" spans="1:12" s="58" customFormat="1" ht="30" customHeight="1" x14ac:dyDescent="0.25">
      <c r="A367" s="91">
        <f>+A363+1</f>
        <v>197</v>
      </c>
      <c r="B367" s="129" t="s">
        <v>96</v>
      </c>
      <c r="C367" s="41" t="s">
        <v>495</v>
      </c>
      <c r="D367" s="129" t="s">
        <v>121</v>
      </c>
      <c r="E367" s="129" t="s">
        <v>138</v>
      </c>
      <c r="F367" s="131">
        <v>60000</v>
      </c>
      <c r="G367" s="93">
        <f>F367*2.87%</f>
        <v>1722</v>
      </c>
      <c r="H367" s="93">
        <f>+F367*3.04%</f>
        <v>1824</v>
      </c>
      <c r="I367" s="93">
        <v>3216.45</v>
      </c>
      <c r="J367" s="95">
        <v>1375.12</v>
      </c>
      <c r="K367" s="87">
        <f t="shared" ref="K367" si="99">SUM(G367:J367)</f>
        <v>8137.57</v>
      </c>
      <c r="L367" s="95">
        <f>+F367-K367</f>
        <v>51862.43</v>
      </c>
    </row>
    <row r="368" spans="1:12" s="44" customFormat="1" ht="22.5" customHeight="1" x14ac:dyDescent="0.25">
      <c r="A368" s="240" t="s">
        <v>142</v>
      </c>
      <c r="B368" s="241"/>
      <c r="C368" s="241"/>
      <c r="D368" s="241"/>
      <c r="E368" s="242"/>
      <c r="F368" s="42">
        <f>SUM(F367:F367)</f>
        <v>60000</v>
      </c>
      <c r="G368" s="42">
        <f t="shared" ref="G368:L368" si="100">SUM(G367:G367)</f>
        <v>1722</v>
      </c>
      <c r="H368" s="42">
        <f t="shared" si="100"/>
        <v>1824</v>
      </c>
      <c r="I368" s="42">
        <f t="shared" si="100"/>
        <v>3216.45</v>
      </c>
      <c r="J368" s="42">
        <f t="shared" si="100"/>
        <v>1375.12</v>
      </c>
      <c r="K368" s="42">
        <f t="shared" si="100"/>
        <v>8137.57</v>
      </c>
      <c r="L368" s="42">
        <f t="shared" si="100"/>
        <v>51862.43</v>
      </c>
    </row>
    <row r="369" spans="1:12" s="44" customFormat="1" ht="22.5" customHeight="1" thickBot="1" x14ac:dyDescent="0.3">
      <c r="A369" s="199"/>
      <c r="B369" s="199"/>
      <c r="C369" s="199"/>
      <c r="D369" s="199"/>
      <c r="E369" s="199"/>
      <c r="F369" s="45"/>
      <c r="G369" s="45"/>
      <c r="H369" s="45"/>
      <c r="I369" s="45"/>
      <c r="J369" s="45"/>
      <c r="K369" s="45"/>
      <c r="L369" s="45"/>
    </row>
    <row r="370" spans="1:12" s="44" customFormat="1" ht="22.5" customHeight="1" thickBot="1" x14ac:dyDescent="0.3">
      <c r="A370" s="243" t="s">
        <v>264</v>
      </c>
      <c r="B370" s="244"/>
      <c r="C370" s="244"/>
      <c r="D370" s="244"/>
      <c r="E370" s="244"/>
      <c r="F370" s="244"/>
      <c r="G370" s="244"/>
      <c r="H370" s="244"/>
      <c r="I370" s="244"/>
      <c r="J370" s="244"/>
      <c r="K370" s="244"/>
      <c r="L370" s="245"/>
    </row>
    <row r="371" spans="1:12" s="44" customFormat="1" ht="29.25" customHeight="1" x14ac:dyDescent="0.25">
      <c r="A371" s="85">
        <f>+A367+1</f>
        <v>198</v>
      </c>
      <c r="B371" s="134" t="s">
        <v>48</v>
      </c>
      <c r="C371" s="144" t="s">
        <v>496</v>
      </c>
      <c r="D371" s="179" t="s">
        <v>636</v>
      </c>
      <c r="E371" s="134" t="s">
        <v>138</v>
      </c>
      <c r="F371" s="128">
        <v>135000</v>
      </c>
      <c r="G371" s="87">
        <f>F371*2.87%</f>
        <v>3874.5</v>
      </c>
      <c r="H371" s="87">
        <f>+F371*3.04%</f>
        <v>4104</v>
      </c>
      <c r="I371" s="131">
        <v>20338.240000000002</v>
      </c>
      <c r="J371" s="95">
        <v>125</v>
      </c>
      <c r="K371" s="128">
        <f>SUM(G371:J371)</f>
        <v>28441.74</v>
      </c>
      <c r="L371" s="95">
        <f>+F371-K371</f>
        <v>106558.26</v>
      </c>
    </row>
    <row r="372" spans="1:12" s="44" customFormat="1" ht="29.25" customHeight="1" x14ac:dyDescent="0.25">
      <c r="A372" s="41">
        <f>+A371+1</f>
        <v>199</v>
      </c>
      <c r="B372" s="129" t="s">
        <v>117</v>
      </c>
      <c r="C372" s="41" t="s">
        <v>495</v>
      </c>
      <c r="D372" s="129" t="s">
        <v>112</v>
      </c>
      <c r="E372" s="129" t="s">
        <v>139</v>
      </c>
      <c r="F372" s="131">
        <v>70000</v>
      </c>
      <c r="G372" s="131">
        <f t="shared" ref="G372" si="101">F372*2.87%</f>
        <v>2009</v>
      </c>
      <c r="H372" s="131">
        <f t="shared" ref="H372" si="102">+F372*3.04%</f>
        <v>2128</v>
      </c>
      <c r="I372" s="131">
        <v>5098.45</v>
      </c>
      <c r="J372" s="132">
        <v>8419.5499999999993</v>
      </c>
      <c r="K372" s="128">
        <f t="shared" ref="K372" si="103">SUM(G372:J372)</f>
        <v>17655</v>
      </c>
      <c r="L372" s="132">
        <f t="shared" ref="L372" si="104">+F372-K372</f>
        <v>52345</v>
      </c>
    </row>
    <row r="373" spans="1:12" s="44" customFormat="1" ht="24.95" customHeight="1" thickBot="1" x14ac:dyDescent="0.3">
      <c r="A373" s="240" t="s">
        <v>142</v>
      </c>
      <c r="B373" s="241"/>
      <c r="C373" s="241"/>
      <c r="D373" s="241"/>
      <c r="E373" s="242"/>
      <c r="F373" s="42">
        <f>SUM(F371:F372)</f>
        <v>205000</v>
      </c>
      <c r="G373" s="42">
        <f t="shared" ref="G373:L373" si="105">SUM(G371:G372)</f>
        <v>5883.5</v>
      </c>
      <c r="H373" s="42">
        <f t="shared" si="105"/>
        <v>6232</v>
      </c>
      <c r="I373" s="42">
        <f t="shared" si="105"/>
        <v>25436.690000000002</v>
      </c>
      <c r="J373" s="42">
        <f t="shared" si="105"/>
        <v>8544.5499999999993</v>
      </c>
      <c r="K373" s="42">
        <f t="shared" si="105"/>
        <v>46096.740000000005</v>
      </c>
      <c r="L373" s="42">
        <f t="shared" si="105"/>
        <v>158903.26</v>
      </c>
    </row>
    <row r="374" spans="1:12" s="58" customFormat="1" ht="30" customHeight="1" thickBot="1" x14ac:dyDescent="0.3">
      <c r="A374" s="262" t="s">
        <v>399</v>
      </c>
      <c r="B374" s="263"/>
      <c r="C374" s="263"/>
      <c r="D374" s="263"/>
      <c r="E374" s="263"/>
      <c r="F374" s="263"/>
      <c r="G374" s="263"/>
      <c r="H374" s="263"/>
      <c r="I374" s="263"/>
      <c r="J374" s="263"/>
      <c r="K374" s="263"/>
      <c r="L374" s="264"/>
    </row>
    <row r="375" spans="1:12" s="58" customFormat="1" ht="30" customHeight="1" x14ac:dyDescent="0.25">
      <c r="A375" s="91">
        <f>+A372+1</f>
        <v>200</v>
      </c>
      <c r="B375" s="129" t="s">
        <v>498</v>
      </c>
      <c r="C375" s="41" t="s">
        <v>495</v>
      </c>
      <c r="D375" s="135" t="s">
        <v>400</v>
      </c>
      <c r="E375" s="129" t="s">
        <v>268</v>
      </c>
      <c r="F375" s="131">
        <v>35000</v>
      </c>
      <c r="G375" s="93">
        <f>F375*2.87%</f>
        <v>1004.5</v>
      </c>
      <c r="H375" s="93">
        <f>+F375*3.04%</f>
        <v>1064</v>
      </c>
      <c r="I375" s="93"/>
      <c r="J375" s="95">
        <v>25</v>
      </c>
      <c r="K375" s="128">
        <f>SUM(G375:J375)</f>
        <v>2093.5</v>
      </c>
      <c r="L375" s="88">
        <f>+F375-K375</f>
        <v>32906.5</v>
      </c>
    </row>
    <row r="376" spans="1:12" s="44" customFormat="1" ht="30" customHeight="1" x14ac:dyDescent="0.25">
      <c r="A376" s="91">
        <f>+A375+1</f>
        <v>201</v>
      </c>
      <c r="B376" s="129" t="s">
        <v>401</v>
      </c>
      <c r="C376" s="41" t="s">
        <v>495</v>
      </c>
      <c r="D376" s="129" t="s">
        <v>400</v>
      </c>
      <c r="E376" s="129" t="s">
        <v>268</v>
      </c>
      <c r="F376" s="131">
        <v>35000</v>
      </c>
      <c r="G376" s="93">
        <f t="shared" ref="G376:G377" si="106">F376*2.87%</f>
        <v>1004.5</v>
      </c>
      <c r="H376" s="93">
        <f t="shared" ref="H376:H377" si="107">+F376*3.04%</f>
        <v>1064</v>
      </c>
      <c r="I376" s="93"/>
      <c r="J376" s="95">
        <v>3025</v>
      </c>
      <c r="K376" s="87">
        <f t="shared" ref="K376:K377" si="108">SUM(G376:J376)</f>
        <v>5093.5</v>
      </c>
      <c r="L376" s="95">
        <f t="shared" ref="L376:L377" si="109">+F376-K376</f>
        <v>29906.5</v>
      </c>
    </row>
    <row r="377" spans="1:12" s="44" customFormat="1" ht="30" customHeight="1" x14ac:dyDescent="0.25">
      <c r="A377" s="91">
        <f>+A376+1</f>
        <v>202</v>
      </c>
      <c r="B377" s="129" t="s">
        <v>402</v>
      </c>
      <c r="C377" s="41" t="s">
        <v>495</v>
      </c>
      <c r="D377" s="129" t="s">
        <v>400</v>
      </c>
      <c r="E377" s="129" t="s">
        <v>268</v>
      </c>
      <c r="F377" s="131">
        <v>35000</v>
      </c>
      <c r="G377" s="93">
        <f t="shared" si="106"/>
        <v>1004.5</v>
      </c>
      <c r="H377" s="93">
        <f t="shared" si="107"/>
        <v>1064</v>
      </c>
      <c r="I377" s="93"/>
      <c r="J377" s="95">
        <v>25</v>
      </c>
      <c r="K377" s="87">
        <f t="shared" si="108"/>
        <v>2093.5</v>
      </c>
      <c r="L377" s="95">
        <f t="shared" si="109"/>
        <v>32906.5</v>
      </c>
    </row>
    <row r="378" spans="1:12" s="44" customFormat="1" ht="27.75" customHeight="1" x14ac:dyDescent="0.25">
      <c r="A378" s="240" t="s">
        <v>142</v>
      </c>
      <c r="B378" s="241"/>
      <c r="C378" s="241"/>
      <c r="D378" s="241"/>
      <c r="E378" s="242"/>
      <c r="F378" s="42">
        <f t="shared" ref="F378:L378" si="110">SUM(F375:F377)</f>
        <v>105000</v>
      </c>
      <c r="G378" s="42">
        <f t="shared" si="110"/>
        <v>3013.5</v>
      </c>
      <c r="H378" s="42">
        <f t="shared" si="110"/>
        <v>3192</v>
      </c>
      <c r="I378" s="42">
        <f t="shared" si="110"/>
        <v>0</v>
      </c>
      <c r="J378" s="42">
        <f t="shared" si="110"/>
        <v>3075</v>
      </c>
      <c r="K378" s="42">
        <f t="shared" si="110"/>
        <v>9280.5</v>
      </c>
      <c r="L378" s="42">
        <f t="shared" si="110"/>
        <v>95719.5</v>
      </c>
    </row>
    <row r="379" spans="1:12" s="44" customFormat="1" ht="27.75" customHeight="1" thickBot="1" x14ac:dyDescent="0.3">
      <c r="A379" s="55"/>
      <c r="B379" s="55"/>
      <c r="C379" s="55"/>
      <c r="D379" s="55"/>
      <c r="E379" s="55"/>
      <c r="F379" s="45"/>
      <c r="G379" s="45"/>
      <c r="H379" s="45"/>
      <c r="I379" s="45"/>
      <c r="J379" s="45"/>
      <c r="K379" s="45"/>
      <c r="L379" s="45"/>
    </row>
    <row r="380" spans="1:12" s="58" customFormat="1" ht="30" customHeight="1" thickBot="1" x14ac:dyDescent="0.3">
      <c r="A380" s="262" t="s">
        <v>242</v>
      </c>
      <c r="B380" s="263"/>
      <c r="C380" s="263"/>
      <c r="D380" s="263"/>
      <c r="E380" s="263"/>
      <c r="F380" s="263"/>
      <c r="G380" s="263"/>
      <c r="H380" s="263"/>
      <c r="I380" s="263"/>
      <c r="J380" s="263"/>
      <c r="K380" s="263"/>
      <c r="L380" s="264"/>
    </row>
    <row r="381" spans="1:12" s="44" customFormat="1" ht="30" customHeight="1" x14ac:dyDescent="0.25">
      <c r="A381" s="91">
        <f>+A377+1</f>
        <v>203</v>
      </c>
      <c r="B381" s="92" t="s">
        <v>241</v>
      </c>
      <c r="C381" s="91" t="s">
        <v>495</v>
      </c>
      <c r="D381" s="92" t="s">
        <v>243</v>
      </c>
      <c r="E381" s="92" t="s">
        <v>268</v>
      </c>
      <c r="F381" s="93">
        <v>20000</v>
      </c>
      <c r="G381" s="93">
        <f>F381*2.87%</f>
        <v>574</v>
      </c>
      <c r="H381" s="93">
        <f>+F381*3.04%</f>
        <v>608</v>
      </c>
      <c r="I381" s="93"/>
      <c r="J381" s="95">
        <v>25</v>
      </c>
      <c r="K381" s="87">
        <f t="shared" ref="K381" si="111">SUM(G381:J381)</f>
        <v>1207</v>
      </c>
      <c r="L381" s="95">
        <f>+F381-K381</f>
        <v>18793</v>
      </c>
    </row>
    <row r="382" spans="1:12" s="44" customFormat="1" ht="30" customHeight="1" x14ac:dyDescent="0.25">
      <c r="A382" s="194">
        <f>+A381+1</f>
        <v>204</v>
      </c>
      <c r="B382" s="135" t="s">
        <v>571</v>
      </c>
      <c r="C382" s="41" t="s">
        <v>495</v>
      </c>
      <c r="D382" s="129" t="s">
        <v>243</v>
      </c>
      <c r="E382" s="129" t="s">
        <v>268</v>
      </c>
      <c r="F382" s="131">
        <v>20000</v>
      </c>
      <c r="G382" s="93">
        <f>F382*2.87%</f>
        <v>574</v>
      </c>
      <c r="H382" s="93">
        <f>+F382*3.04%</f>
        <v>608</v>
      </c>
      <c r="I382" s="93"/>
      <c r="J382" s="95">
        <v>25</v>
      </c>
      <c r="K382" s="87">
        <f t="shared" ref="K382" si="112">SUM(G382:J382)</f>
        <v>1207</v>
      </c>
      <c r="L382" s="95">
        <f>+F382-K382</f>
        <v>18793</v>
      </c>
    </row>
    <row r="383" spans="1:12" s="44" customFormat="1" ht="27.75" customHeight="1" x14ac:dyDescent="0.25">
      <c r="A383" s="240" t="s">
        <v>142</v>
      </c>
      <c r="B383" s="241"/>
      <c r="C383" s="241"/>
      <c r="D383" s="241"/>
      <c r="E383" s="242"/>
      <c r="F383" s="42">
        <f>SUM(F381:F382)</f>
        <v>40000</v>
      </c>
      <c r="G383" s="42">
        <f t="shared" ref="G383:L383" si="113">SUM(G381:G382)</f>
        <v>1148</v>
      </c>
      <c r="H383" s="42">
        <f t="shared" si="113"/>
        <v>1216</v>
      </c>
      <c r="I383" s="42">
        <f t="shared" si="113"/>
        <v>0</v>
      </c>
      <c r="J383" s="42">
        <f t="shared" si="113"/>
        <v>50</v>
      </c>
      <c r="K383" s="42">
        <f t="shared" si="113"/>
        <v>2414</v>
      </c>
      <c r="L383" s="42">
        <f t="shared" si="113"/>
        <v>37586</v>
      </c>
    </row>
    <row r="384" spans="1:12" s="44" customFormat="1" ht="12.75" customHeight="1" thickBot="1" x14ac:dyDescent="0.3">
      <c r="A384" s="55"/>
      <c r="B384" s="55"/>
      <c r="C384" s="55"/>
      <c r="D384" s="55"/>
      <c r="E384" s="55"/>
      <c r="F384" s="45"/>
      <c r="G384" s="45"/>
      <c r="H384" s="45"/>
      <c r="I384" s="45"/>
      <c r="J384" s="45"/>
      <c r="K384" s="45"/>
      <c r="L384" s="45"/>
    </row>
    <row r="385" spans="1:12" s="90" customFormat="1" ht="30" customHeight="1" thickBot="1" x14ac:dyDescent="0.3">
      <c r="A385" s="243" t="s">
        <v>199</v>
      </c>
      <c r="B385" s="244"/>
      <c r="C385" s="244"/>
      <c r="D385" s="244"/>
      <c r="E385" s="244"/>
      <c r="F385" s="244"/>
      <c r="G385" s="244"/>
      <c r="H385" s="244"/>
      <c r="I385" s="244"/>
      <c r="J385" s="244"/>
      <c r="K385" s="244"/>
      <c r="L385" s="245"/>
    </row>
    <row r="386" spans="1:12" s="90" customFormat="1" ht="30" customHeight="1" x14ac:dyDescent="0.25">
      <c r="A386" s="85">
        <f>+A382+1</f>
        <v>205</v>
      </c>
      <c r="B386" s="134" t="s">
        <v>403</v>
      </c>
      <c r="C386" s="144" t="s">
        <v>496</v>
      </c>
      <c r="D386" s="145" t="s">
        <v>125</v>
      </c>
      <c r="E386" s="129" t="s">
        <v>139</v>
      </c>
      <c r="F386" s="128">
        <v>77000</v>
      </c>
      <c r="G386" s="87">
        <f t="shared" ref="G386:G406" si="114">F386*2.87%</f>
        <v>2209.9</v>
      </c>
      <c r="H386" s="87">
        <f>+F386*3.04%</f>
        <v>2340.8000000000002</v>
      </c>
      <c r="I386" s="87">
        <v>6695.19</v>
      </c>
      <c r="J386" s="95">
        <v>125</v>
      </c>
      <c r="K386" s="128">
        <f>SUM(G386:J386)</f>
        <v>11370.89</v>
      </c>
      <c r="L386" s="95">
        <f t="shared" ref="L386:L406" si="115">+F386-K386</f>
        <v>65629.11</v>
      </c>
    </row>
    <row r="387" spans="1:12" s="90" customFormat="1" ht="30" customHeight="1" x14ac:dyDescent="0.25">
      <c r="A387" s="85">
        <f t="shared" ref="A387:A406" si="116">+A386+1</f>
        <v>206</v>
      </c>
      <c r="B387" s="129" t="s">
        <v>51</v>
      </c>
      <c r="C387" s="41" t="s">
        <v>496</v>
      </c>
      <c r="D387" s="148" t="s">
        <v>271</v>
      </c>
      <c r="E387" s="129" t="s">
        <v>139</v>
      </c>
      <c r="F387" s="131">
        <v>50000</v>
      </c>
      <c r="G387" s="93">
        <f t="shared" si="114"/>
        <v>1435</v>
      </c>
      <c r="H387" s="87">
        <f t="shared" ref="H387:H406" si="117">+F387*3.04%</f>
        <v>1520</v>
      </c>
      <c r="I387" s="93"/>
      <c r="J387" s="95">
        <v>3947.61</v>
      </c>
      <c r="K387" s="128">
        <f t="shared" ref="K387" si="118">SUM(G387:J387)</f>
        <v>6902.6100000000006</v>
      </c>
      <c r="L387" s="95">
        <f t="shared" si="115"/>
        <v>43097.39</v>
      </c>
    </row>
    <row r="388" spans="1:12" s="58" customFormat="1" ht="30" customHeight="1" x14ac:dyDescent="0.25">
      <c r="A388" s="85">
        <f>+A387+1</f>
        <v>207</v>
      </c>
      <c r="B388" s="129" t="s">
        <v>405</v>
      </c>
      <c r="C388" s="41" t="s">
        <v>495</v>
      </c>
      <c r="D388" s="129" t="s">
        <v>406</v>
      </c>
      <c r="E388" s="129" t="s">
        <v>139</v>
      </c>
      <c r="F388" s="131">
        <v>45000</v>
      </c>
      <c r="G388" s="93">
        <f t="shared" si="114"/>
        <v>1291.5</v>
      </c>
      <c r="H388" s="87">
        <f t="shared" si="117"/>
        <v>1368</v>
      </c>
      <c r="I388" s="93"/>
      <c r="J388" s="95">
        <v>4394.9399999999996</v>
      </c>
      <c r="K388" s="128">
        <f>SUM(G388:J388)</f>
        <v>7054.44</v>
      </c>
      <c r="L388" s="95">
        <f t="shared" si="115"/>
        <v>37945.56</v>
      </c>
    </row>
    <row r="389" spans="1:12" s="58" customFormat="1" ht="30" customHeight="1" x14ac:dyDescent="0.25">
      <c r="A389" s="85">
        <f t="shared" si="116"/>
        <v>208</v>
      </c>
      <c r="B389" s="129" t="s">
        <v>407</v>
      </c>
      <c r="C389" s="41" t="s">
        <v>495</v>
      </c>
      <c r="D389" s="129" t="s">
        <v>406</v>
      </c>
      <c r="E389" s="129" t="s">
        <v>139</v>
      </c>
      <c r="F389" s="131">
        <v>45000</v>
      </c>
      <c r="G389" s="93">
        <f t="shared" si="114"/>
        <v>1291.5</v>
      </c>
      <c r="H389" s="87">
        <f t="shared" si="117"/>
        <v>1368</v>
      </c>
      <c r="I389" s="93"/>
      <c r="J389" s="95">
        <v>11633.92</v>
      </c>
      <c r="K389" s="128">
        <f>SUM(G389:J389)</f>
        <v>14293.42</v>
      </c>
      <c r="L389" s="95">
        <f t="shared" si="115"/>
        <v>30706.58</v>
      </c>
    </row>
    <row r="390" spans="1:12" s="44" customFormat="1" ht="30" customHeight="1" x14ac:dyDescent="0.25">
      <c r="A390" s="85">
        <f t="shared" si="116"/>
        <v>209</v>
      </c>
      <c r="B390" s="129" t="s">
        <v>9</v>
      </c>
      <c r="C390" s="41" t="s">
        <v>496</v>
      </c>
      <c r="D390" s="129" t="s">
        <v>408</v>
      </c>
      <c r="E390" s="129" t="s">
        <v>139</v>
      </c>
      <c r="F390" s="131">
        <v>45000</v>
      </c>
      <c r="G390" s="93">
        <f t="shared" si="114"/>
        <v>1291.5</v>
      </c>
      <c r="H390" s="87">
        <f t="shared" si="117"/>
        <v>1368</v>
      </c>
      <c r="I390" s="93"/>
      <c r="J390" s="88">
        <v>1555.12</v>
      </c>
      <c r="K390" s="128">
        <f>SUM(G390:J390)</f>
        <v>4214.62</v>
      </c>
      <c r="L390" s="95">
        <f t="shared" si="115"/>
        <v>40785.379999999997</v>
      </c>
    </row>
    <row r="391" spans="1:12" s="58" customFormat="1" ht="30" customHeight="1" x14ac:dyDescent="0.25">
      <c r="A391" s="85">
        <f t="shared" si="116"/>
        <v>210</v>
      </c>
      <c r="B391" s="129" t="s">
        <v>50</v>
      </c>
      <c r="C391" s="41" t="s">
        <v>496</v>
      </c>
      <c r="D391" s="129" t="s">
        <v>408</v>
      </c>
      <c r="E391" s="129" t="s">
        <v>139</v>
      </c>
      <c r="F391" s="131">
        <v>45000</v>
      </c>
      <c r="G391" s="93">
        <f>F391*2.87%</f>
        <v>1291.5</v>
      </c>
      <c r="H391" s="87">
        <f t="shared" si="117"/>
        <v>1368</v>
      </c>
      <c r="I391" s="93"/>
      <c r="J391" s="88">
        <v>125</v>
      </c>
      <c r="K391" s="128">
        <f t="shared" ref="K391" si="119">SUM(G391:J391)</f>
        <v>2784.5</v>
      </c>
      <c r="L391" s="95">
        <f t="shared" si="115"/>
        <v>42215.5</v>
      </c>
    </row>
    <row r="392" spans="1:12" s="90" customFormat="1" ht="30" customHeight="1" x14ac:dyDescent="0.25">
      <c r="A392" s="85">
        <f t="shared" si="116"/>
        <v>211</v>
      </c>
      <c r="B392" s="134" t="s">
        <v>167</v>
      </c>
      <c r="C392" s="144" t="s">
        <v>495</v>
      </c>
      <c r="D392" s="129" t="s">
        <v>406</v>
      </c>
      <c r="E392" s="129" t="s">
        <v>138</v>
      </c>
      <c r="F392" s="128">
        <v>45000</v>
      </c>
      <c r="G392" s="93">
        <f>F392*2.87%</f>
        <v>1291.5</v>
      </c>
      <c r="H392" s="87">
        <f t="shared" si="117"/>
        <v>1368</v>
      </c>
      <c r="I392" s="87"/>
      <c r="J392" s="88">
        <v>2025</v>
      </c>
      <c r="K392" s="128">
        <f>SUM(G392:J392)</f>
        <v>4684.5</v>
      </c>
      <c r="L392" s="95">
        <f>+F392-K392</f>
        <v>40315.5</v>
      </c>
    </row>
    <row r="393" spans="1:12" s="90" customFormat="1" ht="30" customHeight="1" x14ac:dyDescent="0.25">
      <c r="A393" s="85">
        <f t="shared" si="116"/>
        <v>212</v>
      </c>
      <c r="B393" s="129" t="s">
        <v>416</v>
      </c>
      <c r="C393" s="41" t="s">
        <v>496</v>
      </c>
      <c r="D393" s="129" t="s">
        <v>406</v>
      </c>
      <c r="E393" s="129" t="s">
        <v>139</v>
      </c>
      <c r="F393" s="131">
        <v>45000</v>
      </c>
      <c r="G393" s="93">
        <f>F393*2.87%</f>
        <v>1291.5</v>
      </c>
      <c r="H393" s="87">
        <f t="shared" si="117"/>
        <v>1368</v>
      </c>
      <c r="I393" s="87"/>
      <c r="J393" s="95">
        <v>145</v>
      </c>
      <c r="K393" s="87">
        <f>SUM(G393:J393)</f>
        <v>2804.5</v>
      </c>
      <c r="L393" s="95">
        <f>+F393-K393</f>
        <v>42195.5</v>
      </c>
    </row>
    <row r="394" spans="1:12" s="90" customFormat="1" ht="30" customHeight="1" x14ac:dyDescent="0.25">
      <c r="A394" s="85">
        <f t="shared" si="116"/>
        <v>213</v>
      </c>
      <c r="B394" s="129" t="s">
        <v>409</v>
      </c>
      <c r="C394" s="41" t="s">
        <v>495</v>
      </c>
      <c r="D394" s="129" t="s">
        <v>406</v>
      </c>
      <c r="E394" s="129" t="s">
        <v>139</v>
      </c>
      <c r="F394" s="131">
        <v>40000</v>
      </c>
      <c r="G394" s="93">
        <f t="shared" si="114"/>
        <v>1148</v>
      </c>
      <c r="H394" s="87">
        <f t="shared" si="117"/>
        <v>1216</v>
      </c>
      <c r="I394" s="93"/>
      <c r="J394" s="95">
        <v>6377.52</v>
      </c>
      <c r="K394" s="128">
        <f>SUM(G394:J394)</f>
        <v>8741.52</v>
      </c>
      <c r="L394" s="95">
        <f t="shared" si="115"/>
        <v>31258.48</v>
      </c>
    </row>
    <row r="395" spans="1:12" s="90" customFormat="1" ht="30" customHeight="1" x14ac:dyDescent="0.25">
      <c r="A395" s="85">
        <f t="shared" si="116"/>
        <v>214</v>
      </c>
      <c r="B395" s="134" t="s">
        <v>412</v>
      </c>
      <c r="C395" s="144" t="s">
        <v>496</v>
      </c>
      <c r="D395" s="134" t="s">
        <v>406</v>
      </c>
      <c r="E395" s="134" t="s">
        <v>139</v>
      </c>
      <c r="F395" s="128">
        <v>40000</v>
      </c>
      <c r="G395" s="93">
        <f>F395*2.87%</f>
        <v>1148</v>
      </c>
      <c r="H395" s="87">
        <f t="shared" si="117"/>
        <v>1216</v>
      </c>
      <c r="I395" s="93"/>
      <c r="J395" s="88">
        <v>3845.24</v>
      </c>
      <c r="K395" s="87">
        <f>SUM(G395:J395)</f>
        <v>6209.24</v>
      </c>
      <c r="L395" s="95">
        <f>+F395-K395</f>
        <v>33790.76</v>
      </c>
    </row>
    <row r="396" spans="1:12" s="90" customFormat="1" ht="30" customHeight="1" x14ac:dyDescent="0.25">
      <c r="A396" s="85">
        <f t="shared" si="116"/>
        <v>215</v>
      </c>
      <c r="B396" s="129" t="s">
        <v>413</v>
      </c>
      <c r="C396" s="41" t="s">
        <v>496</v>
      </c>
      <c r="D396" s="129" t="s">
        <v>406</v>
      </c>
      <c r="E396" s="129" t="s">
        <v>139</v>
      </c>
      <c r="F396" s="131">
        <v>40000</v>
      </c>
      <c r="G396" s="93">
        <f>F396*2.87%</f>
        <v>1148</v>
      </c>
      <c r="H396" s="87">
        <f t="shared" si="117"/>
        <v>1216</v>
      </c>
      <c r="I396" s="93"/>
      <c r="J396" s="95">
        <v>1515.12</v>
      </c>
      <c r="K396" s="87">
        <f t="shared" ref="K396" si="120">SUM(G396:J396)</f>
        <v>3879.12</v>
      </c>
      <c r="L396" s="95">
        <f>+F396-K396</f>
        <v>36120.879999999997</v>
      </c>
    </row>
    <row r="397" spans="1:12" s="90" customFormat="1" ht="30" customHeight="1" x14ac:dyDescent="0.25">
      <c r="A397" s="85">
        <f t="shared" si="116"/>
        <v>216</v>
      </c>
      <c r="B397" s="129" t="s">
        <v>414</v>
      </c>
      <c r="C397" s="41" t="s">
        <v>496</v>
      </c>
      <c r="D397" s="129" t="s">
        <v>406</v>
      </c>
      <c r="E397" s="129" t="s">
        <v>139</v>
      </c>
      <c r="F397" s="131">
        <v>40000</v>
      </c>
      <c r="G397" s="93">
        <f>F397*2.87%</f>
        <v>1148</v>
      </c>
      <c r="H397" s="87">
        <f t="shared" si="117"/>
        <v>1216</v>
      </c>
      <c r="I397" s="93"/>
      <c r="J397" s="95">
        <v>625</v>
      </c>
      <c r="K397" s="87">
        <f>SUM(G397:J397)</f>
        <v>2989</v>
      </c>
      <c r="L397" s="95">
        <f>+F397-K397</f>
        <v>37011</v>
      </c>
    </row>
    <row r="398" spans="1:12" s="58" customFormat="1" ht="30" customHeight="1" x14ac:dyDescent="0.25">
      <c r="A398" s="85">
        <f t="shared" si="116"/>
        <v>217</v>
      </c>
      <c r="B398" s="129" t="s">
        <v>49</v>
      </c>
      <c r="C398" s="41" t="s">
        <v>496</v>
      </c>
      <c r="D398" s="129" t="s">
        <v>406</v>
      </c>
      <c r="E398" s="129" t="s">
        <v>139</v>
      </c>
      <c r="F398" s="131">
        <v>40000</v>
      </c>
      <c r="G398" s="93">
        <f>F398*2.87%</f>
        <v>1148</v>
      </c>
      <c r="H398" s="87">
        <f t="shared" si="117"/>
        <v>1216</v>
      </c>
      <c r="I398" s="93"/>
      <c r="J398" s="95">
        <v>145</v>
      </c>
      <c r="K398" s="87">
        <f>SUM(G398:J398)</f>
        <v>2509</v>
      </c>
      <c r="L398" s="95">
        <f>+F398-K398</f>
        <v>37491</v>
      </c>
    </row>
    <row r="399" spans="1:12" s="37" customFormat="1" ht="25.5" customHeight="1" x14ac:dyDescent="0.25">
      <c r="A399" s="85">
        <f t="shared" si="116"/>
        <v>218</v>
      </c>
      <c r="B399" s="129" t="s">
        <v>29</v>
      </c>
      <c r="C399" s="41" t="s">
        <v>496</v>
      </c>
      <c r="D399" s="129" t="s">
        <v>406</v>
      </c>
      <c r="E399" s="129" t="s">
        <v>138</v>
      </c>
      <c r="F399" s="131">
        <v>40000</v>
      </c>
      <c r="G399" s="93">
        <f>F399*2.87%</f>
        <v>1148</v>
      </c>
      <c r="H399" s="87">
        <f t="shared" si="117"/>
        <v>1216</v>
      </c>
      <c r="I399" s="93"/>
      <c r="J399" s="95">
        <v>12289.1</v>
      </c>
      <c r="K399" s="87">
        <f>SUM(G399:J399)</f>
        <v>14653.1</v>
      </c>
      <c r="L399" s="95">
        <f>+F399-K399</f>
        <v>25346.9</v>
      </c>
    </row>
    <row r="400" spans="1:12" s="90" customFormat="1" ht="30" customHeight="1" x14ac:dyDescent="0.25">
      <c r="A400" s="85">
        <f t="shared" si="116"/>
        <v>219</v>
      </c>
      <c r="B400" s="129" t="s">
        <v>410</v>
      </c>
      <c r="C400" s="41" t="s">
        <v>495</v>
      </c>
      <c r="D400" s="130" t="s">
        <v>28</v>
      </c>
      <c r="E400" s="129" t="s">
        <v>139</v>
      </c>
      <c r="F400" s="131">
        <v>35750</v>
      </c>
      <c r="G400" s="93">
        <f t="shared" si="114"/>
        <v>1026.0250000000001</v>
      </c>
      <c r="H400" s="87">
        <f t="shared" si="117"/>
        <v>1086.8</v>
      </c>
      <c r="I400" s="93"/>
      <c r="J400" s="133">
        <v>2120.4299999999998</v>
      </c>
      <c r="K400" s="128">
        <f>SUM(G400:J400)</f>
        <v>4233.2549999999992</v>
      </c>
      <c r="L400" s="95">
        <f t="shared" si="115"/>
        <v>31516.745000000003</v>
      </c>
    </row>
    <row r="401" spans="1:12" s="90" customFormat="1" ht="30" customHeight="1" x14ac:dyDescent="0.25">
      <c r="A401" s="85">
        <f t="shared" si="116"/>
        <v>220</v>
      </c>
      <c r="B401" s="129" t="s">
        <v>53</v>
      </c>
      <c r="C401" s="41" t="s">
        <v>496</v>
      </c>
      <c r="D401" s="129" t="s">
        <v>411</v>
      </c>
      <c r="E401" s="129" t="s">
        <v>139</v>
      </c>
      <c r="F401" s="147">
        <v>35000</v>
      </c>
      <c r="G401" s="93">
        <f t="shared" si="114"/>
        <v>1004.5</v>
      </c>
      <c r="H401" s="87">
        <f t="shared" si="117"/>
        <v>1064</v>
      </c>
      <c r="I401" s="93"/>
      <c r="J401" s="88">
        <v>5195.12</v>
      </c>
      <c r="K401" s="87">
        <f>SUM(G401:J401)</f>
        <v>7263.62</v>
      </c>
      <c r="L401" s="95">
        <f t="shared" si="115"/>
        <v>27736.38</v>
      </c>
    </row>
    <row r="402" spans="1:12" s="90" customFormat="1" ht="30" customHeight="1" x14ac:dyDescent="0.25">
      <c r="A402" s="85">
        <f t="shared" si="116"/>
        <v>221</v>
      </c>
      <c r="B402" s="129" t="s">
        <v>415</v>
      </c>
      <c r="C402" s="41" t="s">
        <v>496</v>
      </c>
      <c r="D402" s="129" t="s">
        <v>32</v>
      </c>
      <c r="E402" s="129" t="s">
        <v>139</v>
      </c>
      <c r="F402" s="131">
        <v>35000</v>
      </c>
      <c r="G402" s="93">
        <f t="shared" si="114"/>
        <v>1004.5</v>
      </c>
      <c r="H402" s="87">
        <f t="shared" si="117"/>
        <v>1064</v>
      </c>
      <c r="I402" s="93"/>
      <c r="J402" s="95">
        <v>1495.12</v>
      </c>
      <c r="K402" s="87">
        <f t="shared" ref="K402:K406" si="121">SUM(G402:J402)</f>
        <v>3563.62</v>
      </c>
      <c r="L402" s="95">
        <f t="shared" si="115"/>
        <v>31436.38</v>
      </c>
    </row>
    <row r="403" spans="1:12" s="37" customFormat="1" ht="30" customHeight="1" x14ac:dyDescent="0.25">
      <c r="A403" s="85">
        <f t="shared" si="116"/>
        <v>222</v>
      </c>
      <c r="B403" s="135" t="s">
        <v>224</v>
      </c>
      <c r="C403" s="217" t="s">
        <v>495</v>
      </c>
      <c r="D403" s="129" t="s">
        <v>225</v>
      </c>
      <c r="E403" s="129" t="s">
        <v>268</v>
      </c>
      <c r="F403" s="131">
        <v>26000</v>
      </c>
      <c r="G403" s="93">
        <f>F403*2.87%</f>
        <v>746.2</v>
      </c>
      <c r="H403" s="87">
        <f t="shared" si="117"/>
        <v>790.4</v>
      </c>
      <c r="I403" s="107"/>
      <c r="J403" s="95">
        <v>25</v>
      </c>
      <c r="K403" s="87">
        <f>SUM(G403:J403)</f>
        <v>1561.6</v>
      </c>
      <c r="L403" s="95">
        <f>+F403-K403</f>
        <v>24438.400000000001</v>
      </c>
    </row>
    <row r="404" spans="1:12" s="90" customFormat="1" ht="30" customHeight="1" x14ac:dyDescent="0.25">
      <c r="A404" s="85">
        <f t="shared" si="116"/>
        <v>223</v>
      </c>
      <c r="B404" s="129" t="s">
        <v>417</v>
      </c>
      <c r="C404" s="41" t="s">
        <v>495</v>
      </c>
      <c r="D404" s="129" t="s">
        <v>115</v>
      </c>
      <c r="E404" s="129" t="s">
        <v>268</v>
      </c>
      <c r="F404" s="131">
        <v>23908.5</v>
      </c>
      <c r="G404" s="93">
        <f t="shared" si="114"/>
        <v>686.17394999999999</v>
      </c>
      <c r="H404" s="87">
        <f t="shared" si="117"/>
        <v>726.8184</v>
      </c>
      <c r="I404" s="93"/>
      <c r="J404" s="95">
        <v>125</v>
      </c>
      <c r="K404" s="87">
        <f t="shared" si="121"/>
        <v>1537.99235</v>
      </c>
      <c r="L404" s="95">
        <f t="shared" si="115"/>
        <v>22370.50765</v>
      </c>
    </row>
    <row r="405" spans="1:12" s="90" customFormat="1" ht="30" customHeight="1" x14ac:dyDescent="0.25">
      <c r="A405" s="85">
        <f t="shared" si="116"/>
        <v>224</v>
      </c>
      <c r="B405" s="129" t="s">
        <v>52</v>
      </c>
      <c r="C405" s="41" t="s">
        <v>495</v>
      </c>
      <c r="D405" s="129" t="s">
        <v>115</v>
      </c>
      <c r="E405" s="129" t="s">
        <v>139</v>
      </c>
      <c r="F405" s="131">
        <v>23835</v>
      </c>
      <c r="G405" s="93">
        <f t="shared" si="114"/>
        <v>684.06449999999995</v>
      </c>
      <c r="H405" s="87">
        <f t="shared" si="117"/>
        <v>724.58399999999995</v>
      </c>
      <c r="I405" s="93"/>
      <c r="J405" s="95">
        <v>25</v>
      </c>
      <c r="K405" s="87">
        <f t="shared" si="121"/>
        <v>1433.6484999999998</v>
      </c>
      <c r="L405" s="95">
        <f t="shared" si="115"/>
        <v>22401.351500000001</v>
      </c>
    </row>
    <row r="406" spans="1:12" s="90" customFormat="1" ht="30" customHeight="1" x14ac:dyDescent="0.25">
      <c r="A406" s="85">
        <f t="shared" si="116"/>
        <v>225</v>
      </c>
      <c r="B406" s="129" t="s">
        <v>418</v>
      </c>
      <c r="C406" s="41" t="s">
        <v>495</v>
      </c>
      <c r="D406" s="129" t="s">
        <v>115</v>
      </c>
      <c r="E406" s="129" t="s">
        <v>139</v>
      </c>
      <c r="F406" s="131">
        <v>23835</v>
      </c>
      <c r="G406" s="93">
        <f t="shared" si="114"/>
        <v>684.06449999999995</v>
      </c>
      <c r="H406" s="87">
        <f t="shared" si="117"/>
        <v>724.58399999999995</v>
      </c>
      <c r="I406" s="107"/>
      <c r="J406" s="95">
        <v>165</v>
      </c>
      <c r="K406" s="87">
        <f t="shared" si="121"/>
        <v>1573.6484999999998</v>
      </c>
      <c r="L406" s="95">
        <f t="shared" si="115"/>
        <v>22261.351500000001</v>
      </c>
    </row>
    <row r="407" spans="1:12" s="37" customFormat="1" ht="28.5" customHeight="1" x14ac:dyDescent="0.25">
      <c r="A407" s="240" t="s">
        <v>142</v>
      </c>
      <c r="B407" s="241"/>
      <c r="C407" s="241"/>
      <c r="D407" s="241"/>
      <c r="E407" s="242"/>
      <c r="F407" s="42">
        <f>SUM(F386:F406)</f>
        <v>840328.5</v>
      </c>
      <c r="G407" s="42">
        <f t="shared" ref="G407:L407" si="122">SUM(G386:G406)</f>
        <v>24117.427950000005</v>
      </c>
      <c r="H407" s="42">
        <f t="shared" si="122"/>
        <v>25545.986399999998</v>
      </c>
      <c r="I407" s="42">
        <f t="shared" si="122"/>
        <v>6695.19</v>
      </c>
      <c r="J407" s="42">
        <f t="shared" si="122"/>
        <v>57899.240000000005</v>
      </c>
      <c r="K407" s="42">
        <f t="shared" si="122"/>
        <v>114257.84435</v>
      </c>
      <c r="L407" s="42">
        <f t="shared" si="122"/>
        <v>726070.65565000009</v>
      </c>
    </row>
    <row r="408" spans="1:12" s="37" customFormat="1" ht="10.5" customHeight="1" thickBot="1" x14ac:dyDescent="0.3">
      <c r="A408" s="46"/>
      <c r="B408" s="53"/>
      <c r="C408" s="167"/>
      <c r="D408" s="53"/>
      <c r="E408" s="53"/>
      <c r="F408" s="54"/>
      <c r="G408" s="44"/>
      <c r="H408" s="44"/>
      <c r="I408" s="44"/>
      <c r="J408" s="44"/>
      <c r="K408" s="44"/>
      <c r="L408" s="44"/>
    </row>
    <row r="409" spans="1:12" ht="36" customHeight="1" thickBot="1" x14ac:dyDescent="0.3">
      <c r="A409" s="59"/>
      <c r="B409" s="60" t="s">
        <v>483</v>
      </c>
      <c r="C409" s="168"/>
      <c r="D409" s="61"/>
      <c r="E409" s="62"/>
      <c r="F409" s="63">
        <f t="shared" ref="F409:L409" si="123">+F17+F22+F26+F32+F38+F45+F50+F57+F63+F72+F76+F81+F88+F95+F100+F104+F108+F116+F120+F127+F134+F142+F147+F156+F161+F165+F172+F178+F182+F187+F193+F202+F210+F215+F219+F229+F234+F248+F255+F260+F265+F271+F276+F293+F322+F351+F360+F378+F407+F383+F368+F364+F331+F244+F238+F206+F288+F283+F223+F355+F373</f>
        <v>15587653.5</v>
      </c>
      <c r="G409" s="63">
        <f t="shared" si="123"/>
        <v>447365.65544999996</v>
      </c>
      <c r="H409" s="63">
        <f t="shared" si="123"/>
        <v>468913.26639999996</v>
      </c>
      <c r="I409" s="63">
        <f t="shared" si="123"/>
        <v>1325287.4600000002</v>
      </c>
      <c r="J409" s="63">
        <f t="shared" si="123"/>
        <v>584756.55999999994</v>
      </c>
      <c r="K409" s="63">
        <f t="shared" si="123"/>
        <v>2826322.9418500001</v>
      </c>
      <c r="L409" s="63">
        <f t="shared" si="123"/>
        <v>12761330.558150008</v>
      </c>
    </row>
    <row r="410" spans="1:12" ht="15" x14ac:dyDescent="0.25">
      <c r="A410" s="33"/>
      <c r="B410" s="32"/>
      <c r="C410" s="33"/>
      <c r="D410" s="32"/>
      <c r="E410" s="32"/>
      <c r="F410" s="20"/>
      <c r="G410" s="21"/>
      <c r="H410" s="21"/>
      <c r="I410" s="21"/>
      <c r="J410" s="21"/>
      <c r="K410" s="21"/>
      <c r="L410" s="21"/>
    </row>
    <row r="411" spans="1:12" ht="15.75" x14ac:dyDescent="0.25">
      <c r="B411" s="23"/>
      <c r="C411" s="169"/>
      <c r="D411" s="24"/>
      <c r="E411" s="23"/>
      <c r="F411" s="1"/>
      <c r="L411" s="7"/>
    </row>
    <row r="412" spans="1:12" ht="15.75" x14ac:dyDescent="0.25">
      <c r="B412" s="25" t="s">
        <v>226</v>
      </c>
      <c r="C412" s="170"/>
      <c r="D412" s="24"/>
      <c r="E412" s="25" t="s">
        <v>581</v>
      </c>
      <c r="F412" s="1"/>
      <c r="L412" s="195"/>
    </row>
    <row r="413" spans="1:12" ht="15.75" x14ac:dyDescent="0.25">
      <c r="B413" s="25" t="s">
        <v>582</v>
      </c>
      <c r="C413" s="170"/>
      <c r="D413" s="24"/>
      <c r="E413" s="25" t="s">
        <v>583</v>
      </c>
      <c r="F413" s="1"/>
    </row>
    <row r="414" spans="1:12" x14ac:dyDescent="0.2">
      <c r="L414" s="7"/>
    </row>
    <row r="16897" spans="2:12" s="4" customFormat="1" x14ac:dyDescent="0.2">
      <c r="B16897" s="27"/>
      <c r="D16897" s="27"/>
      <c r="E16897" s="27"/>
      <c r="F16897" s="2"/>
      <c r="G16897" s="1"/>
      <c r="H16897" s="1"/>
      <c r="I16897" s="1"/>
      <c r="J16897" s="1"/>
      <c r="K16897" s="1"/>
      <c r="L16897" s="1"/>
    </row>
    <row r="16899" spans="2:12" s="4" customFormat="1" x14ac:dyDescent="0.2">
      <c r="B16899" s="27"/>
      <c r="D16899" s="27"/>
      <c r="E16899" s="27"/>
      <c r="F16899" s="2"/>
      <c r="G16899" s="1"/>
      <c r="H16899" s="1"/>
      <c r="I16899" s="1"/>
      <c r="J16899" s="1"/>
      <c r="K16899" s="1"/>
      <c r="L16899" s="1"/>
    </row>
    <row r="16915" spans="7:12" x14ac:dyDescent="0.2">
      <c r="G16915" s="4"/>
      <c r="H16915" s="4"/>
    </row>
    <row r="16917" spans="7:12" x14ac:dyDescent="0.2">
      <c r="G16917" s="4"/>
      <c r="H16917" s="4"/>
    </row>
    <row r="16927" spans="7:12" x14ac:dyDescent="0.2">
      <c r="J16927" s="4"/>
      <c r="K16927" s="4"/>
      <c r="L16927" s="4"/>
    </row>
    <row r="16929" spans="2:12" x14ac:dyDescent="0.2">
      <c r="J16929" s="4"/>
      <c r="K16929" s="4"/>
      <c r="L16929" s="4"/>
    </row>
    <row r="16930" spans="2:12" x14ac:dyDescent="0.2">
      <c r="I16930" s="4"/>
    </row>
    <row r="16931" spans="2:12" x14ac:dyDescent="0.2">
      <c r="B16931" s="27">
        <f>SUM(B6:B16930)</f>
        <v>0</v>
      </c>
    </row>
    <row r="16932" spans="2:12" x14ac:dyDescent="0.2">
      <c r="I16932" s="4"/>
    </row>
    <row r="16933" spans="2:12" x14ac:dyDescent="0.2">
      <c r="B16933" s="27">
        <f>SUM(B16931)</f>
        <v>0</v>
      </c>
    </row>
    <row r="1000256" spans="11:11" x14ac:dyDescent="0.2">
      <c r="K1000256" s="11" t="e">
        <f>SUM(#REF!)</f>
        <v>#REF!</v>
      </c>
    </row>
  </sheetData>
  <mergeCells count="128">
    <mergeCell ref="A370:L370"/>
    <mergeCell ref="A373:E373"/>
    <mergeCell ref="A385:L385"/>
    <mergeCell ref="A380:L380"/>
    <mergeCell ref="A383:E383"/>
    <mergeCell ref="A353:L353"/>
    <mergeCell ref="A355:E355"/>
    <mergeCell ref="A368:E368"/>
    <mergeCell ref="A211:L211"/>
    <mergeCell ref="A262:L262"/>
    <mergeCell ref="A260:E260"/>
    <mergeCell ref="A257:L257"/>
    <mergeCell ref="A255:E255"/>
    <mergeCell ref="A208:L208"/>
    <mergeCell ref="A202:E202"/>
    <mergeCell ref="A210:E210"/>
    <mergeCell ref="A182:E182"/>
    <mergeCell ref="A187:E187"/>
    <mergeCell ref="A101:L101"/>
    <mergeCell ref="A106:L106"/>
    <mergeCell ref="A407:E407"/>
    <mergeCell ref="A360:E360"/>
    <mergeCell ref="A290:L290"/>
    <mergeCell ref="A294:L294"/>
    <mergeCell ref="A374:L374"/>
    <mergeCell ref="A332:L332"/>
    <mergeCell ref="A357:L357"/>
    <mergeCell ref="A293:E293"/>
    <mergeCell ref="A322:E322"/>
    <mergeCell ref="A378:E378"/>
    <mergeCell ref="A351:E351"/>
    <mergeCell ref="A324:L324"/>
    <mergeCell ref="A331:E331"/>
    <mergeCell ref="A362:L362"/>
    <mergeCell ref="A364:E364"/>
    <mergeCell ref="A366:L366"/>
    <mergeCell ref="A206:E206"/>
    <mergeCell ref="A127:E127"/>
    <mergeCell ref="A78:L78"/>
    <mergeCell ref="A83:L83"/>
    <mergeCell ref="A110:L110"/>
    <mergeCell ref="A174:L174"/>
    <mergeCell ref="A172:E172"/>
    <mergeCell ref="A165:E165"/>
    <mergeCell ref="A104:E104"/>
    <mergeCell ref="A120:E120"/>
    <mergeCell ref="D116:E116"/>
    <mergeCell ref="A100:E100"/>
    <mergeCell ref="A134:E134"/>
    <mergeCell ref="A142:E142"/>
    <mergeCell ref="A147:E147"/>
    <mergeCell ref="A156:E156"/>
    <mergeCell ref="A163:L163"/>
    <mergeCell ref="A158:L158"/>
    <mergeCell ref="A149:L149"/>
    <mergeCell ref="A167:L167"/>
    <mergeCell ref="A189:L189"/>
    <mergeCell ref="A183:L183"/>
    <mergeCell ref="A285:L285"/>
    <mergeCell ref="A221:L221"/>
    <mergeCell ref="A223:E223"/>
    <mergeCell ref="A278:L278"/>
    <mergeCell ref="A283:E283"/>
    <mergeCell ref="A288:E288"/>
    <mergeCell ref="A250:L250"/>
    <mergeCell ref="A248:E248"/>
    <mergeCell ref="A246:L246"/>
    <mergeCell ref="A244:E244"/>
    <mergeCell ref="A241:L241"/>
    <mergeCell ref="A238:E238"/>
    <mergeCell ref="A236:L236"/>
    <mergeCell ref="A234:E234"/>
    <mergeCell ref="A276:E276"/>
    <mergeCell ref="A231:L231"/>
    <mergeCell ref="A229:E229"/>
    <mergeCell ref="A226:L226"/>
    <mergeCell ref="A273:L273"/>
    <mergeCell ref="A271:E271"/>
    <mergeCell ref="A267:L267"/>
    <mergeCell ref="A265:E265"/>
    <mergeCell ref="A195:L195"/>
    <mergeCell ref="A180:L180"/>
    <mergeCell ref="A193:E193"/>
    <mergeCell ref="A128:L128"/>
    <mergeCell ref="A217:L217"/>
    <mergeCell ref="A215:E215"/>
    <mergeCell ref="A219:E219"/>
    <mergeCell ref="A204:L204"/>
    <mergeCell ref="A1:L1"/>
    <mergeCell ref="A2:L2"/>
    <mergeCell ref="A3:L3"/>
    <mergeCell ref="A4:B4"/>
    <mergeCell ref="A7:L7"/>
    <mergeCell ref="G5:H5"/>
    <mergeCell ref="A28:L28"/>
    <mergeCell ref="A34:L34"/>
    <mergeCell ref="A19:L19"/>
    <mergeCell ref="A22:E22"/>
    <mergeCell ref="A24:L24"/>
    <mergeCell ref="A26:E26"/>
    <mergeCell ref="A17:E17"/>
    <mergeCell ref="A32:E32"/>
    <mergeCell ref="A38:E38"/>
    <mergeCell ref="A39:L39"/>
    <mergeCell ref="A45:E45"/>
    <mergeCell ref="A175:L175"/>
    <mergeCell ref="A47:L47"/>
    <mergeCell ref="A52:L52"/>
    <mergeCell ref="A136:L136"/>
    <mergeCell ref="A178:E178"/>
    <mergeCell ref="A108:E108"/>
    <mergeCell ref="A50:E50"/>
    <mergeCell ref="A90:L90"/>
    <mergeCell ref="A97:L97"/>
    <mergeCell ref="A57:E57"/>
    <mergeCell ref="A63:E63"/>
    <mergeCell ref="A72:E72"/>
    <mergeCell ref="A88:E88"/>
    <mergeCell ref="A95:E95"/>
    <mergeCell ref="A59:L59"/>
    <mergeCell ref="A65:L65"/>
    <mergeCell ref="A73:L73"/>
    <mergeCell ref="A76:E76"/>
    <mergeCell ref="A81:E81"/>
    <mergeCell ref="A161:E161"/>
    <mergeCell ref="A144:L144"/>
    <mergeCell ref="A118:L118"/>
    <mergeCell ref="A122:L122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5" max="11" man="1"/>
    <brk id="68" max="11" man="1"/>
    <brk id="95" max="11" man="1"/>
    <brk id="127" max="11" man="1"/>
    <brk id="156" max="11" man="1"/>
    <brk id="182" max="11" man="1"/>
    <brk id="210" max="11" man="1"/>
    <brk id="238" max="11" man="1"/>
    <brk id="265" max="11" man="1"/>
    <brk id="293" max="11" man="1"/>
    <brk id="322" max="11" man="1"/>
    <brk id="351" max="11" man="1"/>
    <brk id="383" max="11" man="1"/>
    <brk id="414" max="11" man="1"/>
  </rowBreaks>
  <ignoredErrors>
    <ignoredError sqref="K74 K159 K102 K296:K297 K66 K233 K48 K91 K133 K184 K14:K15 K150 K222 K43" formulaRange="1"/>
    <ignoredError sqref="H17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61"/>
  <sheetViews>
    <sheetView showGridLines="0" tabSelected="1" zoomScale="80" zoomScaleNormal="80" zoomScaleSheetLayoutView="40" workbookViewId="0">
      <pane xSplit="3" ySplit="7" topLeftCell="F8" activePane="bottomRight" state="frozen"/>
      <selection pane="topRight" activeCell="C1" sqref="C1"/>
      <selection pane="bottomLeft" activeCell="A9" sqref="A9"/>
      <selection pane="bottomRight" activeCell="B2" sqref="B2:L2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52" t="s">
        <v>478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</row>
    <row r="2" spans="2:13" ht="21" x14ac:dyDescent="0.35">
      <c r="B2" s="253" t="s">
        <v>503</v>
      </c>
      <c r="C2" s="253"/>
      <c r="D2" s="253"/>
      <c r="E2" s="253"/>
      <c r="F2" s="253"/>
      <c r="G2" s="253"/>
      <c r="H2" s="253"/>
      <c r="I2" s="253"/>
      <c r="J2" s="253"/>
      <c r="K2" s="253"/>
      <c r="L2" s="253"/>
    </row>
    <row r="3" spans="2:13" ht="18.75" x14ac:dyDescent="0.3">
      <c r="B3" s="254" t="s">
        <v>665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16"/>
    </row>
    <row r="4" spans="2:13" ht="19.5" thickBot="1" x14ac:dyDescent="0.35">
      <c r="B4" s="254"/>
      <c r="C4" s="254"/>
      <c r="D4" s="171"/>
      <c r="E4" s="26"/>
      <c r="F4" s="26"/>
      <c r="G4" s="171"/>
    </row>
    <row r="5" spans="2:13" ht="25.5" customHeight="1" thickBot="1" x14ac:dyDescent="0.3">
      <c r="B5" s="34"/>
      <c r="C5" s="35"/>
      <c r="D5" s="34"/>
      <c r="E5" s="35"/>
      <c r="F5" s="35"/>
      <c r="G5" s="36"/>
      <c r="H5" s="255" t="s">
        <v>137</v>
      </c>
      <c r="I5" s="256"/>
      <c r="J5" s="37"/>
      <c r="K5" s="37"/>
      <c r="L5" s="37"/>
    </row>
    <row r="6" spans="2:13" s="20" customFormat="1" ht="30" customHeight="1" thickBot="1" x14ac:dyDescent="0.3">
      <c r="B6" s="38" t="s">
        <v>0</v>
      </c>
      <c r="C6" s="38" t="s">
        <v>419</v>
      </c>
      <c r="D6" s="38" t="s">
        <v>497</v>
      </c>
      <c r="E6" s="38" t="s">
        <v>144</v>
      </c>
      <c r="F6" s="38" t="s">
        <v>131</v>
      </c>
      <c r="G6" s="38" t="s">
        <v>141</v>
      </c>
      <c r="H6" s="39" t="s">
        <v>1</v>
      </c>
      <c r="I6" s="39" t="s">
        <v>2</v>
      </c>
      <c r="J6" s="40" t="s">
        <v>132</v>
      </c>
      <c r="K6" s="40" t="s">
        <v>3</v>
      </c>
      <c r="L6" s="40" t="s">
        <v>133</v>
      </c>
    </row>
    <row r="7" spans="2:13" s="35" customFormat="1" ht="30" customHeight="1" thickBot="1" x14ac:dyDescent="0.3">
      <c r="B7" s="249" t="s">
        <v>279</v>
      </c>
      <c r="C7" s="250"/>
      <c r="D7" s="250"/>
      <c r="E7" s="250"/>
      <c r="F7" s="250"/>
      <c r="G7" s="250"/>
      <c r="H7" s="250"/>
      <c r="I7" s="250"/>
      <c r="J7" s="250"/>
      <c r="K7" s="250"/>
      <c r="L7" s="251"/>
    </row>
    <row r="8" spans="2:13" s="44" customFormat="1" ht="30" customHeight="1" x14ac:dyDescent="0.25">
      <c r="B8" s="41">
        <v>1</v>
      </c>
      <c r="C8" s="129" t="s">
        <v>155</v>
      </c>
      <c r="D8" s="41" t="s">
        <v>496</v>
      </c>
      <c r="E8" s="129" t="s">
        <v>499</v>
      </c>
      <c r="F8" s="129" t="s">
        <v>138</v>
      </c>
      <c r="G8" s="131">
        <v>15000</v>
      </c>
      <c r="H8" s="131">
        <v>430.5</v>
      </c>
      <c r="I8" s="131">
        <v>456</v>
      </c>
      <c r="J8" s="131"/>
      <c r="K8" s="128">
        <f>SUM(H8:J8)</f>
        <v>886.5</v>
      </c>
      <c r="L8" s="132">
        <f>+G8-K8</f>
        <v>14113.5</v>
      </c>
      <c r="M8" s="43"/>
    </row>
    <row r="9" spans="2:13" s="45" customFormat="1" ht="30" customHeight="1" x14ac:dyDescent="0.25">
      <c r="B9" s="240" t="s">
        <v>142</v>
      </c>
      <c r="C9" s="241"/>
      <c r="D9" s="241"/>
      <c r="E9" s="241"/>
      <c r="F9" s="241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0</v>
      </c>
      <c r="K9" s="42">
        <f t="shared" si="0"/>
        <v>886.5</v>
      </c>
      <c r="L9" s="42">
        <f t="shared" si="0"/>
        <v>14113.5</v>
      </c>
      <c r="M9" s="89"/>
    </row>
    <row r="10" spans="2:13" s="45" customFormat="1" ht="16.5" customHeight="1" thickBot="1" x14ac:dyDescent="0.3">
      <c r="B10" s="55"/>
      <c r="C10" s="55"/>
      <c r="D10" s="55"/>
      <c r="E10" s="55"/>
      <c r="F10" s="55"/>
      <c r="M10" s="43"/>
    </row>
    <row r="11" spans="2:13" s="44" customFormat="1" ht="30" customHeight="1" thickBot="1" x14ac:dyDescent="0.3">
      <c r="B11" s="246" t="s">
        <v>173</v>
      </c>
      <c r="C11" s="247"/>
      <c r="D11" s="247"/>
      <c r="E11" s="247"/>
      <c r="F11" s="247"/>
      <c r="G11" s="247"/>
      <c r="H11" s="247"/>
      <c r="I11" s="247"/>
      <c r="J11" s="247"/>
      <c r="K11" s="247"/>
      <c r="L11" s="248"/>
    </row>
    <row r="12" spans="2:13" s="58" customFormat="1" ht="30" customHeight="1" x14ac:dyDescent="0.25">
      <c r="B12" s="144">
        <f>+B8+1</f>
        <v>2</v>
      </c>
      <c r="C12" s="134" t="s">
        <v>278</v>
      </c>
      <c r="D12" s="144" t="s">
        <v>496</v>
      </c>
      <c r="E12" s="145" t="s">
        <v>590</v>
      </c>
      <c r="F12" s="129" t="s">
        <v>139</v>
      </c>
      <c r="G12" s="128">
        <v>13500</v>
      </c>
      <c r="H12" s="177">
        <v>387.44999999999982</v>
      </c>
      <c r="I12" s="178">
        <v>410.40000000000009</v>
      </c>
      <c r="J12" s="128">
        <v>3175.54</v>
      </c>
      <c r="K12" s="128">
        <f>SUM(H12:J12)</f>
        <v>3973.39</v>
      </c>
      <c r="L12" s="132">
        <f>+G12-K12</f>
        <v>9526.61</v>
      </c>
    </row>
    <row r="13" spans="2:13" s="44" customFormat="1" ht="30" customHeight="1" x14ac:dyDescent="0.25">
      <c r="B13" s="240" t="s">
        <v>142</v>
      </c>
      <c r="C13" s="241"/>
      <c r="D13" s="241"/>
      <c r="E13" s="241"/>
      <c r="F13" s="242"/>
      <c r="G13" s="42">
        <f t="shared" ref="G13:L13" si="1">SUM(G12:G12)</f>
        <v>13500</v>
      </c>
      <c r="H13" s="42">
        <f t="shared" si="1"/>
        <v>387.44999999999982</v>
      </c>
      <c r="I13" s="42">
        <f t="shared" si="1"/>
        <v>410.40000000000009</v>
      </c>
      <c r="J13" s="42">
        <f t="shared" si="1"/>
        <v>3175.54</v>
      </c>
      <c r="K13" s="42">
        <f t="shared" si="1"/>
        <v>3973.39</v>
      </c>
      <c r="L13" s="42">
        <f t="shared" si="1"/>
        <v>9526.61</v>
      </c>
      <c r="M13" s="58"/>
    </row>
    <row r="14" spans="2:13" s="44" customFormat="1" ht="22.5" customHeight="1" thickBot="1" x14ac:dyDescent="0.3">
      <c r="B14" s="199"/>
      <c r="C14" s="199"/>
      <c r="D14" s="199"/>
      <c r="E14" s="199"/>
      <c r="F14" s="199"/>
      <c r="G14" s="45"/>
      <c r="H14" s="45"/>
      <c r="I14" s="45"/>
      <c r="J14" s="45"/>
      <c r="K14" s="45"/>
      <c r="L14" s="45"/>
    </row>
    <row r="15" spans="2:13" s="44" customFormat="1" ht="30" customHeight="1" thickBot="1" x14ac:dyDescent="0.3">
      <c r="B15" s="243" t="s">
        <v>200</v>
      </c>
      <c r="C15" s="244"/>
      <c r="D15" s="244"/>
      <c r="E15" s="244"/>
      <c r="F15" s="244"/>
      <c r="G15" s="244"/>
      <c r="H15" s="244"/>
      <c r="I15" s="244"/>
      <c r="J15" s="244"/>
      <c r="K15" s="244"/>
      <c r="L15" s="245"/>
    </row>
    <row r="16" spans="2:13" s="44" customFormat="1" ht="30" customHeight="1" x14ac:dyDescent="0.25">
      <c r="B16" s="41">
        <f>+B12+1</f>
        <v>3</v>
      </c>
      <c r="C16" s="129" t="s">
        <v>157</v>
      </c>
      <c r="D16" s="41" t="s">
        <v>496</v>
      </c>
      <c r="E16" s="130" t="s">
        <v>551</v>
      </c>
      <c r="F16" s="129" t="s">
        <v>138</v>
      </c>
      <c r="G16" s="131">
        <v>19500</v>
      </c>
      <c r="H16" s="131">
        <v>559.64999999999964</v>
      </c>
      <c r="I16" s="128">
        <v>0</v>
      </c>
      <c r="J16" s="131">
        <v>4735.09</v>
      </c>
      <c r="K16" s="128">
        <f>SUM(H16:J16)</f>
        <v>5294.74</v>
      </c>
      <c r="L16" s="132">
        <f>+G16-K16</f>
        <v>14205.26</v>
      </c>
      <c r="M16"/>
    </row>
    <row r="17" spans="2:13" s="44" customFormat="1" ht="30" customHeight="1" x14ac:dyDescent="0.25">
      <c r="B17" s="240" t="s">
        <v>142</v>
      </c>
      <c r="C17" s="241"/>
      <c r="D17" s="241"/>
      <c r="E17" s="241"/>
      <c r="F17" s="241"/>
      <c r="G17" s="42">
        <f>SUM(G16)</f>
        <v>19500</v>
      </c>
      <c r="H17" s="42">
        <f t="shared" ref="H17:J17" si="2">SUM(H16)</f>
        <v>559.64999999999964</v>
      </c>
      <c r="I17" s="42">
        <f t="shared" si="2"/>
        <v>0</v>
      </c>
      <c r="J17" s="42">
        <f t="shared" si="2"/>
        <v>4735.09</v>
      </c>
      <c r="K17" s="42">
        <f>SUM(K16)</f>
        <v>5294.74</v>
      </c>
      <c r="L17" s="42">
        <f>SUM(L16)</f>
        <v>14205.26</v>
      </c>
      <c r="M17" s="232"/>
    </row>
    <row r="18" spans="2:13" s="45" customFormat="1" ht="30" customHeight="1" thickBot="1" x14ac:dyDescent="0.3">
      <c r="B18" s="187"/>
      <c r="C18" s="187"/>
      <c r="D18" s="187"/>
      <c r="E18" s="187"/>
      <c r="F18" s="187"/>
      <c r="M18" s="43"/>
    </row>
    <row r="19" spans="2:13" s="79" customFormat="1" ht="30" customHeight="1" thickBot="1" x14ac:dyDescent="0.3">
      <c r="B19" s="243" t="s">
        <v>174</v>
      </c>
      <c r="C19" s="244"/>
      <c r="D19" s="244"/>
      <c r="E19" s="244"/>
      <c r="F19" s="244"/>
      <c r="G19" s="244"/>
      <c r="H19" s="244"/>
      <c r="I19" s="244"/>
      <c r="J19" s="244"/>
      <c r="K19" s="244"/>
      <c r="L19" s="245"/>
    </row>
    <row r="20" spans="2:13" s="44" customFormat="1" ht="46.5" customHeight="1" x14ac:dyDescent="0.25">
      <c r="B20" s="91">
        <f>+B16+1</f>
        <v>4</v>
      </c>
      <c r="C20" s="129" t="s">
        <v>292</v>
      </c>
      <c r="D20" s="41" t="s">
        <v>496</v>
      </c>
      <c r="E20" s="130" t="s">
        <v>591</v>
      </c>
      <c r="F20" s="129" t="s">
        <v>139</v>
      </c>
      <c r="G20" s="131">
        <v>31000</v>
      </c>
      <c r="H20" s="93">
        <f>G20*2.87%</f>
        <v>889.7</v>
      </c>
      <c r="I20" s="93">
        <f>+G20*3.04%</f>
        <v>942.4</v>
      </c>
      <c r="J20" s="93">
        <v>7291.9699999999993</v>
      </c>
      <c r="K20" s="128">
        <f>SUM(H20:J20)</f>
        <v>9124.07</v>
      </c>
      <c r="L20" s="132">
        <f>+G20-K20</f>
        <v>21875.93</v>
      </c>
      <c r="M20"/>
    </row>
    <row r="21" spans="2:13" s="44" customFormat="1" ht="27" customHeight="1" x14ac:dyDescent="0.25">
      <c r="B21" s="240" t="s">
        <v>142</v>
      </c>
      <c r="C21" s="241"/>
      <c r="D21" s="241"/>
      <c r="E21" s="241"/>
      <c r="F21" s="242"/>
      <c r="G21" s="42">
        <f>SUM(G20)</f>
        <v>31000</v>
      </c>
      <c r="H21" s="42">
        <f t="shared" ref="H21:L21" si="3">SUM(H20)</f>
        <v>889.7</v>
      </c>
      <c r="I21" s="42">
        <f t="shared" si="3"/>
        <v>942.4</v>
      </c>
      <c r="J21" s="42">
        <f t="shared" si="3"/>
        <v>7291.9699999999993</v>
      </c>
      <c r="K21" s="42">
        <f t="shared" si="3"/>
        <v>9124.07</v>
      </c>
      <c r="L21" s="42">
        <f t="shared" si="3"/>
        <v>21875.93</v>
      </c>
      <c r="M21" s="58"/>
    </row>
    <row r="22" spans="2:13" s="44" customFormat="1" ht="27" customHeight="1" thickBot="1" x14ac:dyDescent="0.3">
      <c r="B22" s="231"/>
      <c r="C22" s="231"/>
      <c r="D22" s="231"/>
      <c r="E22" s="231"/>
      <c r="F22" s="231"/>
      <c r="G22" s="97"/>
      <c r="H22" s="97"/>
      <c r="I22" s="97"/>
      <c r="J22" s="97"/>
      <c r="K22" s="97"/>
      <c r="L22" s="97"/>
    </row>
    <row r="23" spans="2:13" s="79" customFormat="1" ht="30" customHeight="1" thickBot="1" x14ac:dyDescent="0.3">
      <c r="B23" s="243" t="s">
        <v>176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5"/>
    </row>
    <row r="24" spans="2:13" s="44" customFormat="1" ht="46.5" customHeight="1" x14ac:dyDescent="0.25">
      <c r="B24" s="91">
        <f>+B20+1</f>
        <v>5</v>
      </c>
      <c r="C24" s="92" t="s">
        <v>657</v>
      </c>
      <c r="D24" s="41" t="s">
        <v>496</v>
      </c>
      <c r="E24" s="96" t="s">
        <v>658</v>
      </c>
      <c r="F24" s="129" t="s">
        <v>223</v>
      </c>
      <c r="G24" s="131">
        <v>50000</v>
      </c>
      <c r="H24" s="93">
        <f>G24*2.87%</f>
        <v>1435</v>
      </c>
      <c r="I24" s="93">
        <f>+G24*3.04%</f>
        <v>1520</v>
      </c>
      <c r="J24" s="93">
        <v>11761.25</v>
      </c>
      <c r="K24" s="128">
        <f>SUM(H24:J24)</f>
        <v>14716.25</v>
      </c>
      <c r="L24" s="132">
        <f>+G24-K24</f>
        <v>35283.75</v>
      </c>
      <c r="M24"/>
    </row>
    <row r="25" spans="2:13" s="44" customFormat="1" ht="27" customHeight="1" x14ac:dyDescent="0.25">
      <c r="B25" s="240" t="s">
        <v>142</v>
      </c>
      <c r="C25" s="241"/>
      <c r="D25" s="241"/>
      <c r="E25" s="241"/>
      <c r="F25" s="242"/>
      <c r="G25" s="42">
        <f>SUM(G24)</f>
        <v>50000</v>
      </c>
      <c r="H25" s="42">
        <f t="shared" ref="H25:L25" si="4">SUM(H24)</f>
        <v>1435</v>
      </c>
      <c r="I25" s="42">
        <f t="shared" si="4"/>
        <v>1520</v>
      </c>
      <c r="J25" s="42">
        <f t="shared" si="4"/>
        <v>11761.25</v>
      </c>
      <c r="K25" s="42">
        <f>SUM(K24)</f>
        <v>14716.25</v>
      </c>
      <c r="L25" s="42">
        <f t="shared" si="4"/>
        <v>35283.75</v>
      </c>
      <c r="M25" s="58"/>
    </row>
    <row r="26" spans="2:13" s="44" customFormat="1" ht="27" customHeight="1" thickBot="1" x14ac:dyDescent="0.3">
      <c r="B26" s="231"/>
      <c r="C26" s="231"/>
      <c r="D26" s="231"/>
      <c r="E26" s="231"/>
      <c r="F26" s="231"/>
      <c r="G26" s="45"/>
      <c r="H26" s="45"/>
      <c r="I26" s="45"/>
      <c r="J26" s="45"/>
      <c r="K26" s="45"/>
      <c r="L26" s="45"/>
    </row>
    <row r="27" spans="2:13" s="44" customFormat="1" ht="21" customHeight="1" thickBot="1" x14ac:dyDescent="0.3">
      <c r="B27" s="243" t="s">
        <v>285</v>
      </c>
      <c r="C27" s="244"/>
      <c r="D27" s="244"/>
      <c r="E27" s="244"/>
      <c r="F27" s="244"/>
      <c r="G27" s="244"/>
      <c r="H27" s="244"/>
      <c r="I27" s="244"/>
      <c r="J27" s="244"/>
      <c r="K27" s="244"/>
      <c r="L27" s="245"/>
    </row>
    <row r="28" spans="2:13" s="97" customFormat="1" ht="30" customHeight="1" x14ac:dyDescent="0.25">
      <c r="B28" s="85">
        <f>+B24+1</f>
        <v>6</v>
      </c>
      <c r="C28" s="134" t="s">
        <v>64</v>
      </c>
      <c r="D28" s="144" t="s">
        <v>496</v>
      </c>
      <c r="E28" s="145" t="s">
        <v>202</v>
      </c>
      <c r="F28" s="129" t="s">
        <v>139</v>
      </c>
      <c r="G28" s="128">
        <v>63500</v>
      </c>
      <c r="H28" s="87">
        <v>1822.4499999999998</v>
      </c>
      <c r="I28" s="87">
        <v>1098.2000000000003</v>
      </c>
      <c r="J28" s="128">
        <v>15144.840000000004</v>
      </c>
      <c r="K28" s="87">
        <f>SUM(H28:J28)</f>
        <v>18065.490000000005</v>
      </c>
      <c r="L28" s="132">
        <f>+G28-K28</f>
        <v>45434.509999999995</v>
      </c>
    </row>
    <row r="29" spans="2:13" s="44" customFormat="1" ht="28.5" customHeight="1" x14ac:dyDescent="0.25">
      <c r="B29" s="240" t="s">
        <v>142</v>
      </c>
      <c r="C29" s="241"/>
      <c r="D29" s="241"/>
      <c r="E29" s="241"/>
      <c r="F29" s="242"/>
      <c r="G29" s="42">
        <f t="shared" ref="G29:L29" si="5">SUM(G28:G28)</f>
        <v>63500</v>
      </c>
      <c r="H29" s="42">
        <f t="shared" si="5"/>
        <v>1822.4499999999998</v>
      </c>
      <c r="I29" s="42">
        <f t="shared" si="5"/>
        <v>1098.2000000000003</v>
      </c>
      <c r="J29" s="42">
        <f t="shared" si="5"/>
        <v>15144.840000000004</v>
      </c>
      <c r="K29" s="42">
        <f t="shared" si="5"/>
        <v>18065.490000000005</v>
      </c>
      <c r="L29" s="42">
        <f t="shared" si="5"/>
        <v>45434.509999999995</v>
      </c>
      <c r="M29" s="58"/>
    </row>
    <row r="30" spans="2:13" s="44" customFormat="1" ht="28.5" customHeight="1" thickBot="1" x14ac:dyDescent="0.3">
      <c r="B30" s="199"/>
      <c r="C30" s="199"/>
      <c r="D30" s="199"/>
      <c r="E30" s="199"/>
      <c r="F30" s="199"/>
      <c r="G30" s="45"/>
      <c r="H30" s="45"/>
      <c r="I30" s="45"/>
      <c r="J30" s="45"/>
      <c r="K30" s="45"/>
      <c r="L30" s="45"/>
    </row>
    <row r="31" spans="2:13" s="44" customFormat="1" ht="28.5" customHeight="1" thickBot="1" x14ac:dyDescent="0.3">
      <c r="B31" s="243" t="s">
        <v>178</v>
      </c>
      <c r="C31" s="244"/>
      <c r="D31" s="244"/>
      <c r="E31" s="244"/>
      <c r="F31" s="244"/>
      <c r="G31" s="244"/>
      <c r="H31" s="244"/>
      <c r="I31" s="244"/>
      <c r="J31" s="244"/>
      <c r="K31" s="244"/>
      <c r="L31" s="245"/>
    </row>
    <row r="32" spans="2:13" s="44" customFormat="1" ht="28.5" customHeight="1" x14ac:dyDescent="0.25">
      <c r="B32" s="85">
        <f>+B28+1</f>
        <v>7</v>
      </c>
      <c r="C32" s="134" t="s">
        <v>55</v>
      </c>
      <c r="D32" s="144" t="s">
        <v>496</v>
      </c>
      <c r="E32" s="145" t="s">
        <v>545</v>
      </c>
      <c r="F32" s="129" t="s">
        <v>139</v>
      </c>
      <c r="G32" s="87">
        <v>33000</v>
      </c>
      <c r="H32" s="87">
        <v>947.09999999999991</v>
      </c>
      <c r="I32" s="87">
        <v>1003.1999999999998</v>
      </c>
      <c r="J32" s="128">
        <v>7762.4199999999983</v>
      </c>
      <c r="K32" s="87">
        <f>SUM(H32:J32)</f>
        <v>9712.7199999999975</v>
      </c>
      <c r="L32" s="132">
        <f>+G32-K32</f>
        <v>23287.280000000002</v>
      </c>
    </row>
    <row r="33" spans="2:13" s="44" customFormat="1" ht="28.5" customHeight="1" x14ac:dyDescent="0.25">
      <c r="B33" s="240" t="s">
        <v>142</v>
      </c>
      <c r="C33" s="241"/>
      <c r="D33" s="241"/>
      <c r="E33" s="241"/>
      <c r="F33" s="242"/>
      <c r="G33" s="42">
        <f t="shared" ref="G33:L33" si="6">SUM(G32:G32)</f>
        <v>33000</v>
      </c>
      <c r="H33" s="42">
        <f t="shared" si="6"/>
        <v>947.09999999999991</v>
      </c>
      <c r="I33" s="42">
        <f t="shared" si="6"/>
        <v>1003.1999999999998</v>
      </c>
      <c r="J33" s="42">
        <f t="shared" si="6"/>
        <v>7762.4199999999983</v>
      </c>
      <c r="K33" s="42">
        <f t="shared" si="6"/>
        <v>9712.7199999999975</v>
      </c>
      <c r="L33" s="42">
        <f t="shared" si="6"/>
        <v>23287.280000000002</v>
      </c>
      <c r="M33" s="58"/>
    </row>
    <row r="34" spans="2:13" s="45" customFormat="1" ht="25.5" customHeight="1" thickBot="1" x14ac:dyDescent="0.3">
      <c r="B34" s="49"/>
      <c r="C34" s="47"/>
      <c r="D34" s="49"/>
      <c r="E34" s="48"/>
      <c r="F34" s="47"/>
      <c r="G34" s="44"/>
      <c r="H34" s="44"/>
      <c r="I34" s="44"/>
      <c r="J34" s="44"/>
      <c r="K34" s="44"/>
      <c r="L34" s="43"/>
    </row>
    <row r="35" spans="2:13" s="44" customFormat="1" ht="22.5" customHeight="1" thickBot="1" x14ac:dyDescent="0.3">
      <c r="B35" s="246" t="s">
        <v>206</v>
      </c>
      <c r="C35" s="247"/>
      <c r="D35" s="247"/>
      <c r="E35" s="247"/>
      <c r="F35" s="247"/>
      <c r="G35" s="247"/>
      <c r="H35" s="247"/>
      <c r="I35" s="247"/>
      <c r="J35" s="247"/>
      <c r="K35" s="247"/>
      <c r="L35" s="248"/>
    </row>
    <row r="36" spans="2:13" s="99" customFormat="1" ht="33.75" customHeight="1" x14ac:dyDescent="0.25">
      <c r="B36" s="85">
        <f>+B32+1</f>
        <v>8</v>
      </c>
      <c r="C36" s="134" t="s">
        <v>289</v>
      </c>
      <c r="D36" s="144" t="s">
        <v>496</v>
      </c>
      <c r="E36" s="130" t="s">
        <v>290</v>
      </c>
      <c r="F36" s="129" t="s">
        <v>139</v>
      </c>
      <c r="G36" s="128">
        <v>28500</v>
      </c>
      <c r="H36" s="128">
        <v>817.94999999999982</v>
      </c>
      <c r="I36" s="95">
        <v>866.40000000000009</v>
      </c>
      <c r="J36" s="87">
        <v>6703.91</v>
      </c>
      <c r="K36" s="87">
        <f>SUM(H36:J36)</f>
        <v>8388.26</v>
      </c>
      <c r="L36" s="88">
        <f>+G36-K36</f>
        <v>20111.739999999998</v>
      </c>
    </row>
    <row r="37" spans="2:13" s="44" customFormat="1" ht="25.5" customHeight="1" x14ac:dyDescent="0.25">
      <c r="B37" s="240" t="s">
        <v>142</v>
      </c>
      <c r="C37" s="241"/>
      <c r="D37" s="241"/>
      <c r="E37" s="241"/>
      <c r="F37" s="242"/>
      <c r="G37" s="42">
        <f t="shared" ref="G37:L37" si="7">SUM(G36:G36)</f>
        <v>28500</v>
      </c>
      <c r="H37" s="42">
        <f t="shared" si="7"/>
        <v>817.94999999999982</v>
      </c>
      <c r="I37" s="42">
        <f t="shared" si="7"/>
        <v>866.40000000000009</v>
      </c>
      <c r="J37" s="42">
        <f t="shared" si="7"/>
        <v>6703.91</v>
      </c>
      <c r="K37" s="42">
        <f t="shared" si="7"/>
        <v>8388.26</v>
      </c>
      <c r="L37" s="42">
        <f t="shared" si="7"/>
        <v>20111.739999999998</v>
      </c>
      <c r="M37" s="58"/>
    </row>
    <row r="38" spans="2:13" s="44" customFormat="1" ht="25.5" customHeight="1" thickBot="1" x14ac:dyDescent="0.3">
      <c r="B38" s="55"/>
      <c r="C38" s="55"/>
      <c r="D38" s="55"/>
      <c r="E38" s="55"/>
      <c r="F38" s="55"/>
      <c r="G38" s="45"/>
      <c r="H38" s="45"/>
      <c r="I38" s="45"/>
      <c r="J38" s="45"/>
      <c r="K38" s="45"/>
      <c r="L38" s="45"/>
    </row>
    <row r="39" spans="2:13" s="44" customFormat="1" ht="30" customHeight="1" thickBot="1" x14ac:dyDescent="0.3">
      <c r="B39" s="246" t="s">
        <v>179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8"/>
    </row>
    <row r="40" spans="2:13" s="58" customFormat="1" ht="30" customHeight="1" x14ac:dyDescent="0.25">
      <c r="B40" s="85">
        <f>+B36+1</f>
        <v>9</v>
      </c>
      <c r="C40" s="134" t="s">
        <v>70</v>
      </c>
      <c r="D40" s="144" t="s">
        <v>496</v>
      </c>
      <c r="E40" s="130" t="s">
        <v>207</v>
      </c>
      <c r="F40" s="129" t="s">
        <v>139</v>
      </c>
      <c r="G40" s="128">
        <v>52000</v>
      </c>
      <c r="H40" s="87">
        <v>1492.4</v>
      </c>
      <c r="I40" s="87">
        <v>748.6</v>
      </c>
      <c r="J40" s="128">
        <v>12439.750000000004</v>
      </c>
      <c r="K40" s="128">
        <f>SUM(H40:J40)</f>
        <v>14680.750000000004</v>
      </c>
      <c r="L40" s="132">
        <f>+G40-K40</f>
        <v>37319.25</v>
      </c>
    </row>
    <row r="41" spans="2:13" s="44" customFormat="1" ht="30" customHeight="1" x14ac:dyDescent="0.25">
      <c r="B41" s="240" t="s">
        <v>142</v>
      </c>
      <c r="C41" s="241"/>
      <c r="D41" s="241"/>
      <c r="E41" s="241"/>
      <c r="F41" s="242"/>
      <c r="G41" s="42">
        <f t="shared" ref="G41:L41" si="8">SUM(G40:G40)</f>
        <v>52000</v>
      </c>
      <c r="H41" s="42">
        <f t="shared" si="8"/>
        <v>1492.4</v>
      </c>
      <c r="I41" s="42">
        <f t="shared" si="8"/>
        <v>748.6</v>
      </c>
      <c r="J41" s="42">
        <f t="shared" si="8"/>
        <v>12439.750000000004</v>
      </c>
      <c r="K41" s="42">
        <f t="shared" si="8"/>
        <v>14680.750000000004</v>
      </c>
      <c r="L41" s="42">
        <f t="shared" si="8"/>
        <v>37319.25</v>
      </c>
      <c r="M41" s="58"/>
    </row>
    <row r="42" spans="2:13" s="44" customFormat="1" ht="25.5" customHeight="1" thickBot="1" x14ac:dyDescent="0.3">
      <c r="B42" s="49"/>
      <c r="C42" s="47"/>
      <c r="D42" s="49"/>
      <c r="E42" s="48"/>
      <c r="F42" s="47"/>
      <c r="L42" s="43"/>
    </row>
    <row r="43" spans="2:13" ht="30" customHeight="1" thickBot="1" x14ac:dyDescent="0.3">
      <c r="B43" s="246" t="s">
        <v>181</v>
      </c>
      <c r="C43" s="247"/>
      <c r="D43" s="247"/>
      <c r="E43" s="247"/>
      <c r="F43" s="247"/>
      <c r="G43" s="247"/>
      <c r="H43" s="247"/>
      <c r="I43" s="247"/>
      <c r="J43" s="247"/>
      <c r="K43" s="247"/>
      <c r="L43" s="248"/>
    </row>
    <row r="44" spans="2:13" ht="46.5" customHeight="1" x14ac:dyDescent="0.25">
      <c r="B44" s="91">
        <f>+B40+1</f>
        <v>10</v>
      </c>
      <c r="C44" s="219" t="s">
        <v>550</v>
      </c>
      <c r="D44" s="220" t="s">
        <v>496</v>
      </c>
      <c r="E44" s="130" t="s">
        <v>544</v>
      </c>
      <c r="F44" s="219" t="s">
        <v>138</v>
      </c>
      <c r="G44" s="221">
        <v>50000</v>
      </c>
      <c r="H44" s="188">
        <v>1435</v>
      </c>
      <c r="I44" s="188">
        <v>1520</v>
      </c>
      <c r="J44" s="188">
        <v>11761.249999999998</v>
      </c>
      <c r="K44" s="189">
        <f>SUM(H44:J44)</f>
        <v>14716.249999999998</v>
      </c>
      <c r="L44" s="190">
        <f>+G44-K44</f>
        <v>35283.75</v>
      </c>
    </row>
    <row r="45" spans="2:13" ht="30" customHeight="1" x14ac:dyDescent="0.25">
      <c r="B45" s="240" t="s">
        <v>142</v>
      </c>
      <c r="C45" s="241"/>
      <c r="D45" s="241"/>
      <c r="E45" s="241"/>
      <c r="F45" s="242"/>
      <c r="G45" s="42">
        <f t="shared" ref="G45:L45" si="9">SUM(G44:G44)</f>
        <v>50000</v>
      </c>
      <c r="H45" s="42">
        <f t="shared" si="9"/>
        <v>1435</v>
      </c>
      <c r="I45" s="42">
        <f t="shared" si="9"/>
        <v>1520</v>
      </c>
      <c r="J45" s="42">
        <f t="shared" si="9"/>
        <v>11761.249999999998</v>
      </c>
      <c r="K45" s="42">
        <f>SUM(K44:K44)</f>
        <v>14716.249999999998</v>
      </c>
      <c r="L45" s="42">
        <f t="shared" si="9"/>
        <v>35283.75</v>
      </c>
      <c r="M45" s="121"/>
    </row>
    <row r="46" spans="2:13" s="44" customFormat="1" ht="32.25" customHeight="1" thickBot="1" x14ac:dyDescent="0.3">
      <c r="B46" s="49"/>
      <c r="C46" s="47"/>
      <c r="D46" s="49"/>
      <c r="E46" s="48"/>
      <c r="F46" s="47"/>
      <c r="L46" s="43"/>
    </row>
    <row r="47" spans="2:13" s="44" customFormat="1" ht="32.25" customHeight="1" thickBot="1" x14ac:dyDescent="0.3">
      <c r="B47" s="246" t="s">
        <v>183</v>
      </c>
      <c r="C47" s="247"/>
      <c r="D47" s="247"/>
      <c r="E47" s="247"/>
      <c r="F47" s="247"/>
      <c r="G47" s="247"/>
      <c r="H47" s="247"/>
      <c r="I47" s="247"/>
      <c r="J47" s="247"/>
      <c r="K47" s="247"/>
      <c r="L47" s="248"/>
    </row>
    <row r="48" spans="2:13" s="99" customFormat="1" ht="30" customHeight="1" x14ac:dyDescent="0.25">
      <c r="B48" s="144">
        <f>+B44+1</f>
        <v>11</v>
      </c>
      <c r="C48" s="134" t="s">
        <v>296</v>
      </c>
      <c r="D48" s="144" t="s">
        <v>496</v>
      </c>
      <c r="E48" s="145" t="s">
        <v>208</v>
      </c>
      <c r="F48" s="129" t="s">
        <v>139</v>
      </c>
      <c r="G48" s="128">
        <v>25000</v>
      </c>
      <c r="H48" s="93">
        <v>717.5</v>
      </c>
      <c r="I48" s="93">
        <v>760</v>
      </c>
      <c r="J48" s="93">
        <v>5880.619999999999</v>
      </c>
      <c r="K48" s="87">
        <f>SUM(H48:J48)</f>
        <v>7358.119999999999</v>
      </c>
      <c r="L48" s="88">
        <f>+G48-K48</f>
        <v>17641.88</v>
      </c>
    </row>
    <row r="49" spans="2:13" s="44" customFormat="1" ht="30" customHeight="1" x14ac:dyDescent="0.25">
      <c r="B49" s="240" t="s">
        <v>142</v>
      </c>
      <c r="C49" s="241"/>
      <c r="D49" s="241"/>
      <c r="E49" s="241"/>
      <c r="F49" s="242"/>
      <c r="G49" s="42">
        <f t="shared" ref="G49:L49" si="10">SUM(G48:G48)</f>
        <v>25000</v>
      </c>
      <c r="H49" s="42">
        <f t="shared" si="10"/>
        <v>717.5</v>
      </c>
      <c r="I49" s="42">
        <f t="shared" si="10"/>
        <v>760</v>
      </c>
      <c r="J49" s="42">
        <f t="shared" si="10"/>
        <v>5880.619999999999</v>
      </c>
      <c r="K49" s="42">
        <f t="shared" si="10"/>
        <v>7358.119999999999</v>
      </c>
      <c r="L49" s="42">
        <f t="shared" si="10"/>
        <v>17641.88</v>
      </c>
      <c r="M49" s="58"/>
    </row>
    <row r="50" spans="2:13" ht="26.25" customHeight="1" thickBot="1" x14ac:dyDescent="0.25"/>
    <row r="51" spans="2:13" s="44" customFormat="1" ht="28.5" customHeight="1" thickBot="1" x14ac:dyDescent="0.3">
      <c r="B51" s="246" t="s">
        <v>185</v>
      </c>
      <c r="C51" s="247"/>
      <c r="D51" s="247"/>
      <c r="E51" s="247"/>
      <c r="F51" s="247"/>
      <c r="G51" s="247"/>
      <c r="H51" s="247"/>
      <c r="I51" s="247"/>
      <c r="J51" s="247"/>
      <c r="K51" s="247"/>
      <c r="L51" s="248"/>
    </row>
    <row r="52" spans="2:13" s="58" customFormat="1" ht="30" customHeight="1" x14ac:dyDescent="0.25">
      <c r="B52" s="144">
        <f>+B48+1</f>
        <v>12</v>
      </c>
      <c r="C52" s="134" t="s">
        <v>73</v>
      </c>
      <c r="D52" s="144" t="s">
        <v>496</v>
      </c>
      <c r="E52" s="222" t="s">
        <v>209</v>
      </c>
      <c r="F52" s="129" t="s">
        <v>139</v>
      </c>
      <c r="G52" s="128">
        <v>34750</v>
      </c>
      <c r="H52" s="87">
        <v>997.32499999999982</v>
      </c>
      <c r="I52" s="87">
        <v>224.19999999999982</v>
      </c>
      <c r="J52" s="87">
        <v>8382.119999999999</v>
      </c>
      <c r="K52" s="87">
        <f>SUM(H52:J52)</f>
        <v>9603.6449999999986</v>
      </c>
      <c r="L52" s="88">
        <f>+G52-K52</f>
        <v>25146.355000000003</v>
      </c>
    </row>
    <row r="53" spans="2:13" s="44" customFormat="1" ht="30" customHeight="1" x14ac:dyDescent="0.25">
      <c r="B53" s="240" t="s">
        <v>142</v>
      </c>
      <c r="C53" s="241"/>
      <c r="D53" s="241"/>
      <c r="E53" s="241"/>
      <c r="F53" s="242"/>
      <c r="G53" s="42">
        <f t="shared" ref="G53:L53" si="11">SUM(G52:G52)</f>
        <v>34750</v>
      </c>
      <c r="H53" s="42">
        <f t="shared" si="11"/>
        <v>997.32499999999982</v>
      </c>
      <c r="I53" s="42">
        <f t="shared" si="11"/>
        <v>224.19999999999982</v>
      </c>
      <c r="J53" s="42">
        <f t="shared" si="11"/>
        <v>8382.119999999999</v>
      </c>
      <c r="K53" s="42">
        <f t="shared" si="11"/>
        <v>9603.6449999999986</v>
      </c>
      <c r="L53" s="42">
        <f t="shared" si="11"/>
        <v>25146.355000000003</v>
      </c>
      <c r="M53" s="58"/>
    </row>
    <row r="54" spans="2:13" customFormat="1" ht="33.75" customHeight="1" thickBot="1" x14ac:dyDescent="0.25">
      <c r="D54" s="164"/>
    </row>
    <row r="55" spans="2:13" customFormat="1" ht="33.75" customHeight="1" thickBot="1" x14ac:dyDescent="0.3">
      <c r="B55" s="246" t="s">
        <v>189</v>
      </c>
      <c r="C55" s="247"/>
      <c r="D55" s="247"/>
      <c r="E55" s="247"/>
      <c r="F55" s="247"/>
      <c r="G55" s="247"/>
      <c r="H55" s="247"/>
      <c r="I55" s="247"/>
      <c r="J55" s="247"/>
      <c r="K55" s="247"/>
      <c r="L55" s="248"/>
    </row>
    <row r="56" spans="2:13" customFormat="1" ht="33.75" customHeight="1" x14ac:dyDescent="0.25">
      <c r="B56" s="41">
        <f>+B52+1</f>
        <v>13</v>
      </c>
      <c r="C56" s="129" t="s">
        <v>572</v>
      </c>
      <c r="D56" s="41" t="s">
        <v>495</v>
      </c>
      <c r="E56" s="130" t="s">
        <v>573</v>
      </c>
      <c r="F56" s="129" t="s">
        <v>223</v>
      </c>
      <c r="G56" s="131">
        <v>55000</v>
      </c>
      <c r="H56" s="93">
        <v>1578.5</v>
      </c>
      <c r="I56" s="93">
        <v>1672</v>
      </c>
      <c r="J56" s="93">
        <v>12937.37</v>
      </c>
      <c r="K56" s="87">
        <f>SUM(H56:J56)</f>
        <v>16187.87</v>
      </c>
      <c r="L56" s="88">
        <f>+G56-K56</f>
        <v>38812.129999999997</v>
      </c>
    </row>
    <row r="57" spans="2:13" customFormat="1" ht="33.75" customHeight="1" x14ac:dyDescent="0.25">
      <c r="B57" s="240" t="s">
        <v>142</v>
      </c>
      <c r="C57" s="241"/>
      <c r="D57" s="241"/>
      <c r="E57" s="241"/>
      <c r="F57" s="242"/>
      <c r="G57" s="42">
        <f t="shared" ref="G57:L57" si="12">SUM(G56:G56)</f>
        <v>55000</v>
      </c>
      <c r="H57" s="42">
        <f t="shared" si="12"/>
        <v>1578.5</v>
      </c>
      <c r="I57" s="42">
        <f t="shared" si="12"/>
        <v>1672</v>
      </c>
      <c r="J57" s="42">
        <f t="shared" si="12"/>
        <v>12937.37</v>
      </c>
      <c r="K57" s="42">
        <f t="shared" si="12"/>
        <v>16187.87</v>
      </c>
      <c r="L57" s="42">
        <f t="shared" si="12"/>
        <v>38812.129999999997</v>
      </c>
      <c r="M57" s="232"/>
    </row>
    <row r="58" spans="2:13" customFormat="1" ht="33.75" customHeight="1" thickBot="1" x14ac:dyDescent="0.25">
      <c r="D58" s="164"/>
    </row>
    <row r="59" spans="2:13" s="44" customFormat="1" ht="30" customHeight="1" thickBot="1" x14ac:dyDescent="0.3">
      <c r="B59" s="246" t="s">
        <v>190</v>
      </c>
      <c r="C59" s="247"/>
      <c r="D59" s="247"/>
      <c r="E59" s="247"/>
      <c r="F59" s="247"/>
      <c r="G59" s="247"/>
      <c r="H59" s="247"/>
      <c r="I59" s="247"/>
      <c r="J59" s="247"/>
      <c r="K59" s="247"/>
      <c r="L59" s="248"/>
    </row>
    <row r="60" spans="2:13" s="58" customFormat="1" ht="30" customHeight="1" x14ac:dyDescent="0.25">
      <c r="B60" s="41">
        <f>+B56+1</f>
        <v>14</v>
      </c>
      <c r="C60" s="129" t="s">
        <v>221</v>
      </c>
      <c r="D60" s="41" t="s">
        <v>495</v>
      </c>
      <c r="E60" s="130" t="s">
        <v>308</v>
      </c>
      <c r="F60" s="129" t="s">
        <v>139</v>
      </c>
      <c r="G60" s="131">
        <v>55000</v>
      </c>
      <c r="H60" s="93">
        <v>1578.5</v>
      </c>
      <c r="I60" s="93">
        <v>1672</v>
      </c>
      <c r="J60" s="93">
        <v>12937.370000000003</v>
      </c>
      <c r="K60" s="87">
        <f>SUM(H60:J60)</f>
        <v>16187.870000000003</v>
      </c>
      <c r="L60" s="88">
        <f>+G60-K60</f>
        <v>38812.129999999997</v>
      </c>
    </row>
    <row r="61" spans="2:13" s="52" customFormat="1" ht="30" customHeight="1" x14ac:dyDescent="0.25">
      <c r="B61" s="240" t="s">
        <v>142</v>
      </c>
      <c r="C61" s="241"/>
      <c r="D61" s="241"/>
      <c r="E61" s="241"/>
      <c r="F61" s="242"/>
      <c r="G61" s="42">
        <f t="shared" ref="G61:L61" si="13">SUM(G60:G60)</f>
        <v>55000</v>
      </c>
      <c r="H61" s="42">
        <f t="shared" si="13"/>
        <v>1578.5</v>
      </c>
      <c r="I61" s="42">
        <f t="shared" si="13"/>
        <v>1672</v>
      </c>
      <c r="J61" s="42">
        <f t="shared" si="13"/>
        <v>12937.370000000003</v>
      </c>
      <c r="K61" s="42">
        <f t="shared" si="13"/>
        <v>16187.870000000003</v>
      </c>
      <c r="L61" s="42">
        <f t="shared" si="13"/>
        <v>38812.129999999997</v>
      </c>
      <c r="M61" s="99"/>
    </row>
    <row r="62" spans="2:13" s="44" customFormat="1" ht="31.5" customHeight="1" thickBot="1" x14ac:dyDescent="0.3">
      <c r="B62" s="4"/>
      <c r="C62" s="27"/>
      <c r="D62" s="4"/>
      <c r="E62" s="27"/>
      <c r="F62" s="27"/>
      <c r="G62" s="2"/>
      <c r="H62" s="1"/>
      <c r="I62" s="1"/>
      <c r="J62" s="1"/>
      <c r="K62" s="1"/>
      <c r="L62" s="1"/>
    </row>
    <row r="63" spans="2:13" s="58" customFormat="1" ht="28.5" customHeight="1" thickBot="1" x14ac:dyDescent="0.3">
      <c r="B63" s="246" t="s">
        <v>193</v>
      </c>
      <c r="C63" s="247"/>
      <c r="D63" s="247"/>
      <c r="E63" s="247"/>
      <c r="F63" s="247"/>
      <c r="G63" s="247"/>
      <c r="H63" s="247"/>
      <c r="I63" s="247"/>
      <c r="J63" s="247"/>
      <c r="K63" s="247"/>
      <c r="L63" s="248"/>
    </row>
    <row r="64" spans="2:13" s="58" customFormat="1" ht="30" customHeight="1" x14ac:dyDescent="0.25">
      <c r="B64" s="85">
        <f>+B60+1</f>
        <v>15</v>
      </c>
      <c r="C64" s="134" t="s">
        <v>316</v>
      </c>
      <c r="D64" s="144" t="s">
        <v>495</v>
      </c>
      <c r="E64" s="145" t="s">
        <v>317</v>
      </c>
      <c r="F64" s="129" t="s">
        <v>139</v>
      </c>
      <c r="G64" s="128">
        <v>28500</v>
      </c>
      <c r="H64" s="93">
        <v>817.94999999999982</v>
      </c>
      <c r="I64" s="93">
        <v>866.40000000000009</v>
      </c>
      <c r="J64" s="93">
        <v>6703.91</v>
      </c>
      <c r="K64" s="87">
        <f>SUM(H64:J64)</f>
        <v>8388.26</v>
      </c>
      <c r="L64" s="88">
        <f>+G64-K64</f>
        <v>20111.739999999998</v>
      </c>
    </row>
    <row r="65" spans="2:13" ht="29.25" customHeight="1" x14ac:dyDescent="0.25">
      <c r="B65" s="240" t="s">
        <v>142</v>
      </c>
      <c r="C65" s="241"/>
      <c r="D65" s="241"/>
      <c r="E65" s="241"/>
      <c r="F65" s="242"/>
      <c r="G65" s="42">
        <f t="shared" ref="G65:L65" si="14">SUM(G64:G64)</f>
        <v>28500</v>
      </c>
      <c r="H65" s="42">
        <f t="shared" si="14"/>
        <v>817.94999999999982</v>
      </c>
      <c r="I65" s="42">
        <f t="shared" si="14"/>
        <v>866.40000000000009</v>
      </c>
      <c r="J65" s="42">
        <f t="shared" si="14"/>
        <v>6703.91</v>
      </c>
      <c r="K65" s="42">
        <f t="shared" si="14"/>
        <v>8388.26</v>
      </c>
      <c r="L65" s="42">
        <f t="shared" si="14"/>
        <v>20111.739999999998</v>
      </c>
      <c r="M65" s="121"/>
    </row>
    <row r="66" spans="2:13" ht="29.25" customHeight="1" thickBot="1" x14ac:dyDescent="0.3">
      <c r="B66" s="55"/>
      <c r="C66" s="55"/>
      <c r="D66" s="55"/>
      <c r="E66" s="55"/>
      <c r="F66" s="55"/>
      <c r="G66" s="45"/>
      <c r="H66" s="45"/>
      <c r="I66" s="45"/>
      <c r="J66" s="45"/>
      <c r="K66" s="45"/>
      <c r="L66" s="45"/>
    </row>
    <row r="67" spans="2:13" s="58" customFormat="1" ht="30" customHeight="1" thickBot="1" x14ac:dyDescent="0.3">
      <c r="B67" s="243" t="s">
        <v>194</v>
      </c>
      <c r="C67" s="244"/>
      <c r="D67" s="244"/>
      <c r="E67" s="244"/>
      <c r="F67" s="244"/>
      <c r="G67" s="244"/>
      <c r="H67" s="244"/>
      <c r="I67" s="244"/>
      <c r="J67" s="244"/>
      <c r="K67" s="244"/>
      <c r="L67" s="245"/>
    </row>
    <row r="68" spans="2:13" s="52" customFormat="1" ht="37.5" customHeight="1" x14ac:dyDescent="0.25">
      <c r="B68" s="91">
        <f>+B64+1</f>
        <v>16</v>
      </c>
      <c r="C68" s="129" t="s">
        <v>80</v>
      </c>
      <c r="D68" s="41" t="s">
        <v>496</v>
      </c>
      <c r="E68" s="130" t="s">
        <v>227</v>
      </c>
      <c r="F68" s="129" t="s">
        <v>139</v>
      </c>
      <c r="G68" s="131">
        <v>41500</v>
      </c>
      <c r="H68" s="93">
        <v>1191.0500000000002</v>
      </c>
      <c r="I68" s="93">
        <v>429.40000000000055</v>
      </c>
      <c r="J68" s="93">
        <v>9969.89</v>
      </c>
      <c r="K68" s="87">
        <f>SUM(H68:J68)</f>
        <v>11590.34</v>
      </c>
      <c r="L68" s="95">
        <f>+G68-K68</f>
        <v>29909.66</v>
      </c>
    </row>
    <row r="69" spans="2:13" customFormat="1" ht="27" customHeight="1" x14ac:dyDescent="0.25">
      <c r="B69" s="240" t="s">
        <v>142</v>
      </c>
      <c r="C69" s="241"/>
      <c r="D69" s="241"/>
      <c r="E69" s="241"/>
      <c r="F69" s="242"/>
      <c r="G69" s="42">
        <f>SUM(G68)</f>
        <v>41500</v>
      </c>
      <c r="H69" s="42">
        <f t="shared" ref="H69:L69" si="15">SUM(H67:H68)</f>
        <v>1191.0500000000002</v>
      </c>
      <c r="I69" s="42">
        <f t="shared" si="15"/>
        <v>429.40000000000055</v>
      </c>
      <c r="J69" s="42">
        <f t="shared" si="15"/>
        <v>9969.89</v>
      </c>
      <c r="K69" s="42">
        <f t="shared" si="15"/>
        <v>11590.34</v>
      </c>
      <c r="L69" s="42">
        <f t="shared" si="15"/>
        <v>29909.66</v>
      </c>
      <c r="M69" s="232"/>
    </row>
    <row r="70" spans="2:13" s="44" customFormat="1" ht="30" customHeight="1" thickBot="1" x14ac:dyDescent="0.3">
      <c r="B70"/>
      <c r="C70"/>
      <c r="D70" s="164"/>
      <c r="E70"/>
      <c r="F70"/>
      <c r="G70"/>
      <c r="H70"/>
      <c r="I70"/>
      <c r="J70"/>
      <c r="K70"/>
      <c r="L70"/>
    </row>
    <row r="71" spans="2:13" s="58" customFormat="1" ht="39" customHeight="1" thickBot="1" x14ac:dyDescent="0.3">
      <c r="B71" s="243" t="s">
        <v>107</v>
      </c>
      <c r="C71" s="244"/>
      <c r="D71" s="244"/>
      <c r="E71" s="244"/>
      <c r="F71" s="244"/>
      <c r="G71" s="244"/>
      <c r="H71" s="244"/>
      <c r="I71" s="244"/>
      <c r="J71" s="244"/>
      <c r="K71" s="244"/>
      <c r="L71" s="245"/>
    </row>
    <row r="72" spans="2:13" s="58" customFormat="1" ht="30" customHeight="1" x14ac:dyDescent="0.25">
      <c r="B72" s="85">
        <f>+B68+1</f>
        <v>17</v>
      </c>
      <c r="C72" s="134" t="s">
        <v>326</v>
      </c>
      <c r="D72" s="144" t="s">
        <v>496</v>
      </c>
      <c r="E72" s="145" t="s">
        <v>327</v>
      </c>
      <c r="F72" s="129" t="s">
        <v>139</v>
      </c>
      <c r="G72" s="128">
        <v>29500</v>
      </c>
      <c r="H72" s="93">
        <v>846.64999999999964</v>
      </c>
      <c r="I72" s="87">
        <v>0</v>
      </c>
      <c r="J72" s="93">
        <v>7163.3400000000038</v>
      </c>
      <c r="K72" s="87">
        <f>SUM(H72:J72)</f>
        <v>8009.9900000000034</v>
      </c>
      <c r="L72" s="95">
        <f>+G72-K72</f>
        <v>21490.009999999995</v>
      </c>
    </row>
    <row r="73" spans="2:13" s="58" customFormat="1" ht="31.5" x14ac:dyDescent="0.25">
      <c r="B73" s="41">
        <f>+B72+1</f>
        <v>18</v>
      </c>
      <c r="C73" s="129" t="s">
        <v>15</v>
      </c>
      <c r="D73" s="41" t="s">
        <v>495</v>
      </c>
      <c r="E73" s="130" t="s">
        <v>642</v>
      </c>
      <c r="F73" s="129" t="s">
        <v>223</v>
      </c>
      <c r="G73" s="131">
        <v>5000</v>
      </c>
      <c r="H73" s="93">
        <v>143.5</v>
      </c>
      <c r="I73" s="93">
        <v>152</v>
      </c>
      <c r="J73" s="93">
        <v>1176.130000000001</v>
      </c>
      <c r="K73" s="87">
        <f>SUM(H73:J73)</f>
        <v>1471.630000000001</v>
      </c>
      <c r="L73" s="88">
        <f>+G73-K73</f>
        <v>3528.369999999999</v>
      </c>
    </row>
    <row r="74" spans="2:13" s="44" customFormat="1" ht="25.5" customHeight="1" x14ac:dyDescent="0.25">
      <c r="B74" s="240" t="s">
        <v>142</v>
      </c>
      <c r="C74" s="241"/>
      <c r="D74" s="241"/>
      <c r="E74" s="241"/>
      <c r="F74" s="242"/>
      <c r="G74" s="42">
        <f>SUM(G72:G73)</f>
        <v>34500</v>
      </c>
      <c r="H74" s="42">
        <f t="shared" ref="H74:L74" si="16">SUM(H72:H73)</f>
        <v>990.14999999999964</v>
      </c>
      <c r="I74" s="42">
        <f t="shared" si="16"/>
        <v>152</v>
      </c>
      <c r="J74" s="42">
        <f t="shared" si="16"/>
        <v>8339.4700000000048</v>
      </c>
      <c r="K74" s="42">
        <f t="shared" si="16"/>
        <v>9481.6200000000044</v>
      </c>
      <c r="L74" s="42">
        <f t="shared" si="16"/>
        <v>25018.379999999994</v>
      </c>
      <c r="M74" s="58"/>
    </row>
    <row r="75" spans="2:13" s="44" customFormat="1" ht="25.5" customHeight="1" x14ac:dyDescent="0.25">
      <c r="B75" s="193"/>
      <c r="C75" s="193"/>
      <c r="D75" s="193"/>
      <c r="E75" s="193"/>
      <c r="F75" s="193"/>
      <c r="G75" s="45"/>
      <c r="H75" s="45"/>
      <c r="I75" s="45"/>
      <c r="J75" s="45"/>
      <c r="K75" s="45"/>
      <c r="L75" s="45"/>
    </row>
    <row r="76" spans="2:13" s="44" customFormat="1" ht="25.5" customHeight="1" thickBot="1" x14ac:dyDescent="0.3">
      <c r="B76" s="193"/>
      <c r="C76" s="193"/>
      <c r="D76" s="193"/>
      <c r="E76" s="193"/>
      <c r="F76" s="193"/>
      <c r="G76" s="45"/>
      <c r="H76" s="45"/>
      <c r="I76" s="45"/>
      <c r="J76" s="45"/>
      <c r="K76" s="45"/>
      <c r="L76" s="45"/>
    </row>
    <row r="77" spans="2:13" s="44" customFormat="1" ht="25.5" customHeight="1" thickBot="1" x14ac:dyDescent="0.3">
      <c r="B77" s="246" t="s">
        <v>108</v>
      </c>
      <c r="C77" s="247"/>
      <c r="D77" s="247"/>
      <c r="E77" s="247"/>
      <c r="F77" s="247"/>
      <c r="G77" s="247"/>
      <c r="H77" s="247"/>
      <c r="I77" s="247"/>
      <c r="J77" s="247"/>
      <c r="K77" s="247"/>
      <c r="L77" s="248"/>
    </row>
    <row r="78" spans="2:13" s="44" customFormat="1" ht="31.5" customHeight="1" x14ac:dyDescent="0.25">
      <c r="B78" s="41">
        <f>+B73+1</f>
        <v>19</v>
      </c>
      <c r="C78" s="129" t="s">
        <v>576</v>
      </c>
      <c r="D78" s="41" t="s">
        <v>495</v>
      </c>
      <c r="E78" s="130" t="s">
        <v>577</v>
      </c>
      <c r="F78" s="129" t="s">
        <v>223</v>
      </c>
      <c r="G78" s="131">
        <v>90000</v>
      </c>
      <c r="H78" s="93">
        <v>2583</v>
      </c>
      <c r="I78" s="93">
        <v>2511.8000000000002</v>
      </c>
      <c r="J78" s="197">
        <v>21226.3</v>
      </c>
      <c r="K78" s="87">
        <f>SUM(H78:J78)</f>
        <v>26321.1</v>
      </c>
      <c r="L78" s="88">
        <f>+G78-K78</f>
        <v>63678.9</v>
      </c>
    </row>
    <row r="79" spans="2:13" s="44" customFormat="1" ht="25.5" customHeight="1" x14ac:dyDescent="0.25">
      <c r="B79" s="240" t="s">
        <v>142</v>
      </c>
      <c r="C79" s="241"/>
      <c r="D79" s="241"/>
      <c r="E79" s="241"/>
      <c r="F79" s="242"/>
      <c r="G79" s="42">
        <f t="shared" ref="G79:L79" si="17">SUM(G78:G78)</f>
        <v>90000</v>
      </c>
      <c r="H79" s="42">
        <f t="shared" si="17"/>
        <v>2583</v>
      </c>
      <c r="I79" s="42">
        <f t="shared" si="17"/>
        <v>2511.8000000000002</v>
      </c>
      <c r="J79" s="42">
        <f t="shared" si="17"/>
        <v>21226.3</v>
      </c>
      <c r="K79" s="42">
        <f t="shared" si="17"/>
        <v>26321.1</v>
      </c>
      <c r="L79" s="42">
        <f t="shared" si="17"/>
        <v>63678.9</v>
      </c>
      <c r="M79" s="58"/>
    </row>
    <row r="80" spans="2:13" s="44" customFormat="1" ht="25.5" customHeight="1" thickBot="1" x14ac:dyDescent="0.3">
      <c r="B80" s="199"/>
      <c r="C80" s="199"/>
      <c r="D80" s="199"/>
      <c r="E80" s="199"/>
      <c r="F80" s="199"/>
      <c r="G80" s="45"/>
      <c r="H80" s="45"/>
      <c r="I80" s="45"/>
      <c r="J80" s="45"/>
      <c r="K80" s="45"/>
      <c r="L80" s="45"/>
    </row>
    <row r="81" spans="2:13" s="44" customFormat="1" ht="25.5" customHeight="1" thickBot="1" x14ac:dyDescent="0.3">
      <c r="B81" s="243" t="s">
        <v>595</v>
      </c>
      <c r="C81" s="244"/>
      <c r="D81" s="244"/>
      <c r="E81" s="244"/>
      <c r="F81" s="244"/>
      <c r="G81" s="244"/>
      <c r="H81" s="244"/>
      <c r="I81" s="244"/>
      <c r="J81" s="244"/>
      <c r="K81" s="244"/>
      <c r="L81" s="245"/>
    </row>
    <row r="82" spans="2:13" s="44" customFormat="1" ht="25.5" customHeight="1" x14ac:dyDescent="0.25">
      <c r="B82" s="91">
        <f>+B78+1</f>
        <v>20</v>
      </c>
      <c r="C82" s="129" t="s">
        <v>594</v>
      </c>
      <c r="D82" s="41" t="s">
        <v>495</v>
      </c>
      <c r="E82" s="129" t="s">
        <v>125</v>
      </c>
      <c r="F82" s="129" t="s">
        <v>223</v>
      </c>
      <c r="G82" s="131">
        <v>25000</v>
      </c>
      <c r="H82" s="93">
        <v>717.5</v>
      </c>
      <c r="I82" s="93">
        <v>760</v>
      </c>
      <c r="J82" s="93"/>
      <c r="K82" s="87">
        <f>SUM(H82:J82)</f>
        <v>1477.5</v>
      </c>
      <c r="L82" s="87">
        <f>+G82-K82</f>
        <v>23522.5</v>
      </c>
    </row>
    <row r="83" spans="2:13" s="44" customFormat="1" ht="25.5" customHeight="1" x14ac:dyDescent="0.25">
      <c r="B83" s="240" t="s">
        <v>142</v>
      </c>
      <c r="C83" s="241"/>
      <c r="D83" s="241"/>
      <c r="E83" s="241"/>
      <c r="F83" s="242"/>
      <c r="G83" s="42">
        <f t="shared" ref="G83:L83" si="18">SUM(G82:G82)</f>
        <v>25000</v>
      </c>
      <c r="H83" s="42">
        <f t="shared" si="18"/>
        <v>717.5</v>
      </c>
      <c r="I83" s="42">
        <f t="shared" si="18"/>
        <v>760</v>
      </c>
      <c r="J83" s="42">
        <f t="shared" si="18"/>
        <v>0</v>
      </c>
      <c r="K83" s="42">
        <f>SUM(K82:K82)</f>
        <v>1477.5</v>
      </c>
      <c r="L83" s="42">
        <f t="shared" si="18"/>
        <v>23522.5</v>
      </c>
      <c r="M83" s="58"/>
    </row>
    <row r="84" spans="2:13" s="44" customFormat="1" ht="27" customHeight="1" thickBot="1" x14ac:dyDescent="0.3">
      <c r="B84" s="55"/>
      <c r="C84" s="55"/>
      <c r="D84" s="55"/>
      <c r="E84" s="55"/>
      <c r="F84" s="55"/>
      <c r="G84"/>
      <c r="H84"/>
      <c r="I84"/>
      <c r="J84"/>
      <c r="K84"/>
      <c r="L84"/>
    </row>
    <row r="85" spans="2:13" s="58" customFormat="1" ht="30" customHeight="1" thickBot="1" x14ac:dyDescent="0.3">
      <c r="B85" s="249" t="s">
        <v>343</v>
      </c>
      <c r="C85" s="250"/>
      <c r="D85" s="250"/>
      <c r="E85" s="250"/>
      <c r="F85" s="250"/>
      <c r="G85" s="250"/>
      <c r="H85" s="250"/>
      <c r="I85" s="250"/>
      <c r="J85" s="250"/>
      <c r="K85" s="250"/>
      <c r="L85" s="251"/>
    </row>
    <row r="86" spans="2:13" s="99" customFormat="1" ht="30" customHeight="1" x14ac:dyDescent="0.25">
      <c r="B86" s="91">
        <f>+B82+1</f>
        <v>21</v>
      </c>
      <c r="C86" s="129" t="s">
        <v>14</v>
      </c>
      <c r="D86" s="41" t="s">
        <v>495</v>
      </c>
      <c r="E86" s="148" t="s">
        <v>504</v>
      </c>
      <c r="F86" s="129" t="s">
        <v>223</v>
      </c>
      <c r="G86" s="131">
        <v>50000</v>
      </c>
      <c r="H86" s="93">
        <v>1435</v>
      </c>
      <c r="I86" s="93">
        <v>1520</v>
      </c>
      <c r="J86" s="87">
        <v>11761.250000000002</v>
      </c>
      <c r="K86" s="87">
        <f>SUM(H86:J86)</f>
        <v>14716.250000000002</v>
      </c>
      <c r="L86" s="88">
        <f>+G86-K86</f>
        <v>35283.75</v>
      </c>
    </row>
    <row r="87" spans="2:13" s="44" customFormat="1" ht="30" customHeight="1" x14ac:dyDescent="0.25">
      <c r="B87" s="240" t="s">
        <v>142</v>
      </c>
      <c r="C87" s="241"/>
      <c r="D87" s="241"/>
      <c r="E87" s="241"/>
      <c r="F87" s="242"/>
      <c r="G87" s="42">
        <f t="shared" ref="G87:L87" si="19">SUM(G86:G86)</f>
        <v>50000</v>
      </c>
      <c r="H87" s="42">
        <f t="shared" si="19"/>
        <v>1435</v>
      </c>
      <c r="I87" s="42">
        <f t="shared" si="19"/>
        <v>1520</v>
      </c>
      <c r="J87" s="42">
        <f t="shared" si="19"/>
        <v>11761.250000000002</v>
      </c>
      <c r="K87" s="42">
        <f>SUM(K86:K86)</f>
        <v>14716.250000000002</v>
      </c>
      <c r="L87" s="42">
        <f t="shared" si="19"/>
        <v>35283.75</v>
      </c>
      <c r="M87" s="58"/>
    </row>
    <row r="88" spans="2:13" s="44" customFormat="1" ht="30" customHeight="1" thickBot="1" x14ac:dyDescent="0.3">
      <c r="B88" s="55"/>
      <c r="C88" s="55"/>
      <c r="D88" s="55"/>
      <c r="E88" s="55"/>
      <c r="F88" s="55"/>
      <c r="G88"/>
      <c r="H88"/>
      <c r="I88"/>
      <c r="J88"/>
      <c r="K88"/>
      <c r="L88"/>
    </row>
    <row r="89" spans="2:13" s="58" customFormat="1" ht="30" customHeight="1" thickBot="1" x14ac:dyDescent="0.3">
      <c r="B89" s="243" t="s">
        <v>350</v>
      </c>
      <c r="C89" s="244"/>
      <c r="D89" s="244"/>
      <c r="E89" s="244"/>
      <c r="F89" s="244"/>
      <c r="G89" s="244"/>
      <c r="H89" s="244"/>
      <c r="I89" s="244"/>
      <c r="J89" s="244"/>
      <c r="K89" s="244"/>
      <c r="L89" s="245"/>
    </row>
    <row r="90" spans="2:13" s="105" customFormat="1" ht="30" customHeight="1" x14ac:dyDescent="0.25">
      <c r="B90" s="91">
        <f>+B86+1</f>
        <v>22</v>
      </c>
      <c r="C90" s="129" t="s">
        <v>351</v>
      </c>
      <c r="D90" s="41" t="s">
        <v>495</v>
      </c>
      <c r="E90" s="129" t="s">
        <v>500</v>
      </c>
      <c r="F90" s="129" t="s">
        <v>223</v>
      </c>
      <c r="G90" s="131">
        <v>20000</v>
      </c>
      <c r="H90" s="93">
        <v>574</v>
      </c>
      <c r="I90" s="93">
        <v>608</v>
      </c>
      <c r="J90" s="93"/>
      <c r="K90" s="87">
        <f>SUM(H90:J90)</f>
        <v>1182</v>
      </c>
      <c r="L90" s="87">
        <f>+G90-K90</f>
        <v>18818</v>
      </c>
    </row>
    <row r="91" spans="2:13" s="44" customFormat="1" ht="23.25" customHeight="1" x14ac:dyDescent="0.25">
      <c r="B91" s="240" t="s">
        <v>142</v>
      </c>
      <c r="C91" s="241"/>
      <c r="D91" s="241"/>
      <c r="E91" s="241"/>
      <c r="F91" s="242"/>
      <c r="G91" s="42">
        <f t="shared" ref="G91:L91" si="20">SUM(G90:G90)</f>
        <v>20000</v>
      </c>
      <c r="H91" s="42">
        <f t="shared" si="20"/>
        <v>574</v>
      </c>
      <c r="I91" s="42">
        <f t="shared" si="20"/>
        <v>608</v>
      </c>
      <c r="J91" s="42">
        <f t="shared" si="20"/>
        <v>0</v>
      </c>
      <c r="K91" s="42">
        <f t="shared" si="20"/>
        <v>1182</v>
      </c>
      <c r="L91" s="42">
        <f t="shared" si="20"/>
        <v>18818</v>
      </c>
      <c r="M91" s="58"/>
    </row>
    <row r="92" spans="2:13" s="44" customFormat="1" ht="23.25" customHeight="1" thickBot="1" x14ac:dyDescent="0.3">
      <c r="B92" s="55"/>
      <c r="C92" s="55"/>
      <c r="D92" s="55"/>
      <c r="E92" s="55"/>
      <c r="F92" s="55"/>
      <c r="G92" s="45"/>
      <c r="H92" s="45"/>
      <c r="I92" s="45"/>
      <c r="J92" s="45"/>
      <c r="K92" s="45"/>
      <c r="L92" s="45"/>
    </row>
    <row r="93" spans="2:13" s="44" customFormat="1" ht="23.25" customHeight="1" thickBot="1" x14ac:dyDescent="0.3">
      <c r="B93" s="249" t="s">
        <v>198</v>
      </c>
      <c r="C93" s="250"/>
      <c r="D93" s="250"/>
      <c r="E93" s="250"/>
      <c r="F93" s="250"/>
      <c r="G93" s="250"/>
      <c r="H93" s="250"/>
      <c r="I93" s="250"/>
      <c r="J93" s="250"/>
      <c r="K93" s="250"/>
      <c r="L93" s="251"/>
    </row>
    <row r="94" spans="2:13" s="44" customFormat="1" ht="30.75" customHeight="1" x14ac:dyDescent="0.25">
      <c r="B94" s="41">
        <f>+B90+1</f>
        <v>23</v>
      </c>
      <c r="C94" s="129" t="s">
        <v>574</v>
      </c>
      <c r="D94" s="41" t="s">
        <v>495</v>
      </c>
      <c r="E94" s="148" t="s">
        <v>575</v>
      </c>
      <c r="F94" s="129" t="s">
        <v>223</v>
      </c>
      <c r="G94" s="131">
        <v>75000</v>
      </c>
      <c r="H94" s="93">
        <v>2152.5</v>
      </c>
      <c r="I94" s="93">
        <v>2280</v>
      </c>
      <c r="J94" s="87">
        <v>16851.560000000001</v>
      </c>
      <c r="K94" s="87">
        <f>SUM(H94:J94)</f>
        <v>21284.06</v>
      </c>
      <c r="L94" s="88">
        <f>+G94-K94</f>
        <v>53715.94</v>
      </c>
    </row>
    <row r="95" spans="2:13" s="44" customFormat="1" ht="23.25" customHeight="1" x14ac:dyDescent="0.25">
      <c r="B95" s="240" t="s">
        <v>142</v>
      </c>
      <c r="C95" s="241"/>
      <c r="D95" s="241"/>
      <c r="E95" s="241"/>
      <c r="F95" s="242"/>
      <c r="G95" s="42">
        <f t="shared" ref="G95:L95" si="21">SUM(G94:G94)</f>
        <v>75000</v>
      </c>
      <c r="H95" s="42">
        <f t="shared" si="21"/>
        <v>2152.5</v>
      </c>
      <c r="I95" s="42">
        <f t="shared" si="21"/>
        <v>2280</v>
      </c>
      <c r="J95" s="42">
        <f t="shared" si="21"/>
        <v>16851.560000000001</v>
      </c>
      <c r="K95" s="42">
        <f t="shared" si="21"/>
        <v>21284.06</v>
      </c>
      <c r="L95" s="42">
        <f t="shared" si="21"/>
        <v>53715.94</v>
      </c>
      <c r="M95" s="58"/>
    </row>
    <row r="96" spans="2:13" s="44" customFormat="1" ht="23.25" customHeight="1" thickBot="1" x14ac:dyDescent="0.3">
      <c r="B96" s="193"/>
      <c r="C96" s="193"/>
      <c r="D96" s="193"/>
      <c r="E96" s="193"/>
      <c r="F96" s="193"/>
      <c r="G96" s="45"/>
      <c r="H96" s="45"/>
      <c r="I96" s="45"/>
      <c r="J96" s="45"/>
      <c r="K96" s="45"/>
      <c r="L96" s="45"/>
    </row>
    <row r="97" spans="2:13" s="90" customFormat="1" ht="30" customHeight="1" thickBot="1" x14ac:dyDescent="0.3">
      <c r="B97" s="243" t="s">
        <v>368</v>
      </c>
      <c r="C97" s="244"/>
      <c r="D97" s="244"/>
      <c r="E97" s="244"/>
      <c r="F97" s="244"/>
      <c r="G97" s="244"/>
      <c r="H97" s="244"/>
      <c r="I97" s="244"/>
      <c r="J97" s="244"/>
      <c r="K97" s="244"/>
      <c r="L97" s="245"/>
    </row>
    <row r="98" spans="2:13" s="90" customFormat="1" ht="25.5" customHeight="1" x14ac:dyDescent="0.25">
      <c r="B98" s="91">
        <f>+B94+1</f>
        <v>24</v>
      </c>
      <c r="C98" s="129" t="s">
        <v>170</v>
      </c>
      <c r="D98" s="41" t="s">
        <v>495</v>
      </c>
      <c r="E98" s="129" t="s">
        <v>501</v>
      </c>
      <c r="F98" s="129" t="s">
        <v>138</v>
      </c>
      <c r="G98" s="131">
        <v>25000</v>
      </c>
      <c r="H98" s="131">
        <v>717.5</v>
      </c>
      <c r="I98" s="93">
        <v>760</v>
      </c>
      <c r="J98" s="93"/>
      <c r="K98" s="128">
        <f>SUM(H98:J98)</f>
        <v>1477.5</v>
      </c>
      <c r="L98" s="88">
        <f>+G98-K98</f>
        <v>23522.5</v>
      </c>
    </row>
    <row r="99" spans="2:13" s="44" customFormat="1" ht="33.75" customHeight="1" x14ac:dyDescent="0.25">
      <c r="B99" s="240" t="s">
        <v>142</v>
      </c>
      <c r="C99" s="241"/>
      <c r="D99" s="241"/>
      <c r="E99" s="241"/>
      <c r="F99" s="242"/>
      <c r="G99" s="42">
        <f t="shared" ref="G99:L99" si="22">SUM(G98:G98)</f>
        <v>25000</v>
      </c>
      <c r="H99" s="42">
        <f t="shared" si="22"/>
        <v>717.5</v>
      </c>
      <c r="I99" s="42">
        <f t="shared" si="22"/>
        <v>760</v>
      </c>
      <c r="J99" s="42">
        <f t="shared" si="22"/>
        <v>0</v>
      </c>
      <c r="K99" s="42">
        <f t="shared" si="22"/>
        <v>1477.5</v>
      </c>
      <c r="L99" s="42">
        <f t="shared" si="22"/>
        <v>23522.5</v>
      </c>
      <c r="M99" s="58"/>
    </row>
    <row r="100" spans="2:13" s="44" customFormat="1" ht="24.95" customHeight="1" thickBot="1" x14ac:dyDescent="0.3">
      <c r="B100" s="55"/>
      <c r="C100" s="55"/>
      <c r="D100" s="55"/>
      <c r="E100" s="55"/>
      <c r="F100" s="55"/>
      <c r="G100" s="45"/>
      <c r="H100" s="45"/>
      <c r="I100" s="45"/>
      <c r="J100" s="45"/>
      <c r="K100" s="45"/>
      <c r="L100" s="45"/>
    </row>
    <row r="101" spans="2:13" s="58" customFormat="1" ht="30" customHeight="1" thickBot="1" x14ac:dyDescent="0.3">
      <c r="B101" s="243" t="s">
        <v>240</v>
      </c>
      <c r="C101" s="244"/>
      <c r="D101" s="244"/>
      <c r="E101" s="244"/>
      <c r="F101" s="244"/>
      <c r="G101" s="244"/>
      <c r="H101" s="244"/>
      <c r="I101" s="244"/>
      <c r="J101" s="244"/>
      <c r="K101" s="244"/>
      <c r="L101" s="245"/>
    </row>
    <row r="102" spans="2:13" s="58" customFormat="1" ht="30" customHeight="1" x14ac:dyDescent="0.25">
      <c r="B102" s="85">
        <f>+B98+1</f>
        <v>25</v>
      </c>
      <c r="C102" s="200" t="s">
        <v>96</v>
      </c>
      <c r="D102" s="201" t="s">
        <v>495</v>
      </c>
      <c r="E102" s="202" t="s">
        <v>584</v>
      </c>
      <c r="F102" s="134" t="s">
        <v>138</v>
      </c>
      <c r="G102" s="128">
        <v>30000</v>
      </c>
      <c r="H102" s="198">
        <v>861</v>
      </c>
      <c r="I102" s="198">
        <v>912</v>
      </c>
      <c r="J102" s="87">
        <v>6198.9400000000005</v>
      </c>
      <c r="K102" s="128">
        <f>SUM(H102:J102)</f>
        <v>7971.9400000000005</v>
      </c>
      <c r="L102" s="88">
        <f>+G102-K102</f>
        <v>22028.059999999998</v>
      </c>
    </row>
    <row r="103" spans="2:13" s="58" customFormat="1" ht="30" customHeight="1" x14ac:dyDescent="0.25">
      <c r="B103" s="85">
        <f>+B102+1</f>
        <v>26</v>
      </c>
      <c r="C103" s="134" t="s">
        <v>375</v>
      </c>
      <c r="D103" s="144" t="s">
        <v>496</v>
      </c>
      <c r="E103" s="134" t="s">
        <v>502</v>
      </c>
      <c r="F103" s="134" t="s">
        <v>138</v>
      </c>
      <c r="G103" s="128">
        <v>15800</v>
      </c>
      <c r="H103" s="198">
        <v>453.46</v>
      </c>
      <c r="I103" s="198">
        <v>480.32</v>
      </c>
      <c r="J103" s="87">
        <v>0</v>
      </c>
      <c r="K103" s="128">
        <f>SUM(H103:J103)</f>
        <v>933.78</v>
      </c>
      <c r="L103" s="88">
        <f>+G103-K103</f>
        <v>14866.22</v>
      </c>
    </row>
    <row r="104" spans="2:13" s="44" customFormat="1" ht="22.5" customHeight="1" x14ac:dyDescent="0.25">
      <c r="B104" s="240" t="s">
        <v>142</v>
      </c>
      <c r="C104" s="241"/>
      <c r="D104" s="241"/>
      <c r="E104" s="241"/>
      <c r="F104" s="242"/>
      <c r="G104" s="42">
        <f>SUM(G102:G103)</f>
        <v>45800</v>
      </c>
      <c r="H104" s="42">
        <f t="shared" ref="H104:L104" si="23">SUM(H102:H103)</f>
        <v>1314.46</v>
      </c>
      <c r="I104" s="42">
        <f t="shared" si="23"/>
        <v>1392.32</v>
      </c>
      <c r="J104" s="42">
        <f t="shared" si="23"/>
        <v>6198.9400000000005</v>
      </c>
      <c r="K104" s="42">
        <f t="shared" si="23"/>
        <v>8905.7200000000012</v>
      </c>
      <c r="L104" s="42">
        <f t="shared" si="23"/>
        <v>36894.28</v>
      </c>
      <c r="M104" s="58"/>
    </row>
    <row r="105" spans="2:13" s="44" customFormat="1" ht="24.95" customHeight="1" thickBot="1" x14ac:dyDescent="0.3">
      <c r="B105" s="55"/>
      <c r="C105" s="55"/>
      <c r="D105" s="55"/>
      <c r="E105" s="55"/>
      <c r="F105" s="55"/>
      <c r="G105" s="45"/>
      <c r="H105" s="45"/>
      <c r="I105" s="45"/>
      <c r="J105" s="45"/>
      <c r="K105" s="45"/>
      <c r="L105" s="45"/>
    </row>
    <row r="106" spans="2:13" s="44" customFormat="1" ht="24.95" customHeight="1" thickBot="1" x14ac:dyDescent="0.3">
      <c r="B106" s="243" t="s">
        <v>199</v>
      </c>
      <c r="C106" s="244"/>
      <c r="D106" s="244"/>
      <c r="E106" s="244"/>
      <c r="F106" s="244"/>
      <c r="G106" s="244"/>
      <c r="H106" s="244"/>
      <c r="I106" s="244"/>
      <c r="J106" s="244"/>
      <c r="K106" s="244"/>
      <c r="L106" s="245"/>
    </row>
    <row r="107" spans="2:13" s="44" customFormat="1" ht="24.95" customHeight="1" x14ac:dyDescent="0.25">
      <c r="B107" s="91">
        <f>+B103+1</f>
        <v>27</v>
      </c>
      <c r="C107" s="129" t="s">
        <v>592</v>
      </c>
      <c r="D107" s="41" t="s">
        <v>495</v>
      </c>
      <c r="E107" s="129" t="s">
        <v>593</v>
      </c>
      <c r="F107" s="129" t="s">
        <v>138</v>
      </c>
      <c r="G107" s="131">
        <v>25000</v>
      </c>
      <c r="H107" s="131">
        <v>717.5</v>
      </c>
      <c r="I107" s="93">
        <v>760</v>
      </c>
      <c r="J107" s="93">
        <v>1235.17</v>
      </c>
      <c r="K107" s="128">
        <f>SUM(H107:J107)</f>
        <v>2712.67</v>
      </c>
      <c r="L107" s="88">
        <f>+G107-K107</f>
        <v>22287.33</v>
      </c>
    </row>
    <row r="108" spans="2:13" s="44" customFormat="1" ht="24.95" customHeight="1" x14ac:dyDescent="0.25">
      <c r="B108" s="240" t="s">
        <v>142</v>
      </c>
      <c r="C108" s="241"/>
      <c r="D108" s="241"/>
      <c r="E108" s="241"/>
      <c r="F108" s="242"/>
      <c r="G108" s="42">
        <f t="shared" ref="G108:L108" si="24">SUM(G107:G107)</f>
        <v>25000</v>
      </c>
      <c r="H108" s="42">
        <f t="shared" si="24"/>
        <v>717.5</v>
      </c>
      <c r="I108" s="42">
        <f t="shared" si="24"/>
        <v>760</v>
      </c>
      <c r="J108" s="42">
        <f t="shared" si="24"/>
        <v>1235.17</v>
      </c>
      <c r="K108" s="42">
        <f t="shared" si="24"/>
        <v>2712.67</v>
      </c>
      <c r="L108" s="42">
        <f t="shared" si="24"/>
        <v>22287.33</v>
      </c>
      <c r="M108" s="58"/>
    </row>
    <row r="109" spans="2:13" s="37" customFormat="1" ht="30" customHeight="1" thickBot="1" x14ac:dyDescent="0.3">
      <c r="B109" s="46"/>
      <c r="C109" s="53"/>
      <c r="D109" s="167"/>
      <c r="E109" s="53"/>
      <c r="F109" s="53"/>
      <c r="G109" s="54"/>
      <c r="H109" s="44"/>
      <c r="I109" s="44"/>
      <c r="J109" s="44"/>
      <c r="K109" s="44"/>
      <c r="L109" s="44"/>
    </row>
    <row r="110" spans="2:13" ht="36" customHeight="1" thickBot="1" x14ac:dyDescent="0.3">
      <c r="B110" s="59"/>
      <c r="C110" s="60" t="s">
        <v>505</v>
      </c>
      <c r="D110" s="168"/>
      <c r="E110" s="61"/>
      <c r="F110" s="62"/>
      <c r="G110" s="63">
        <f>+G9+G21+G29+G37+G41+G13+G49+G53+G61+G65+G69+G87+G91+G104+G99+G74+G45+G57+G95+G79+G108+G33+G17+G83+G25</f>
        <v>986050</v>
      </c>
      <c r="H110" s="63">
        <f t="shared" ref="H110:L110" si="25">+H9+H21+H29+H37+H41+H13+H49+H53+H61+H65+H69+H87+H91+H104+H99+H74+H45+H57+H95+H79+H108+H33+H17+H83+H25</f>
        <v>28299.634999999995</v>
      </c>
      <c r="I110" s="63">
        <f t="shared" si="25"/>
        <v>24933.32</v>
      </c>
      <c r="J110" s="63">
        <f t="shared" si="25"/>
        <v>203199.99000000002</v>
      </c>
      <c r="K110" s="63">
        <f t="shared" si="25"/>
        <v>256432.94499999998</v>
      </c>
      <c r="L110" s="63">
        <f t="shared" si="25"/>
        <v>729617.05499999993</v>
      </c>
      <c r="M110"/>
    </row>
    <row r="111" spans="2:13" ht="15" x14ac:dyDescent="0.25">
      <c r="B111" s="33"/>
      <c r="C111" s="32"/>
      <c r="D111" s="33"/>
      <c r="E111" s="32"/>
      <c r="F111" s="32"/>
      <c r="G111" s="20"/>
      <c r="H111" s="21"/>
      <c r="I111" s="21"/>
      <c r="J111" s="21"/>
      <c r="K111" s="21"/>
      <c r="L111" s="21"/>
    </row>
    <row r="112" spans="2:13" ht="15" x14ac:dyDescent="0.25">
      <c r="B112" s="33"/>
      <c r="C112" s="32"/>
      <c r="D112" s="33"/>
      <c r="E112" s="32"/>
      <c r="F112" s="32"/>
      <c r="G112" s="20"/>
      <c r="H112" s="21"/>
      <c r="I112" s="21"/>
      <c r="J112" s="21"/>
      <c r="K112" s="21"/>
      <c r="L112" s="21"/>
    </row>
    <row r="113" spans="2:12" ht="15" x14ac:dyDescent="0.25">
      <c r="B113" s="33"/>
      <c r="C113" s="32"/>
      <c r="D113" s="33"/>
      <c r="E113" s="32"/>
      <c r="F113" s="32"/>
      <c r="G113" s="20"/>
      <c r="H113" s="21"/>
      <c r="I113" s="21"/>
      <c r="J113" s="21"/>
      <c r="K113" s="21"/>
      <c r="L113" s="21"/>
    </row>
    <row r="114" spans="2:12" ht="15" x14ac:dyDescent="0.25">
      <c r="B114" s="33"/>
      <c r="C114" s="32"/>
      <c r="D114" s="33"/>
      <c r="E114" s="32"/>
      <c r="F114" s="32"/>
      <c r="G114" s="20"/>
      <c r="H114" s="21"/>
      <c r="I114" s="21"/>
      <c r="J114" s="21"/>
      <c r="K114" s="21"/>
      <c r="L114" s="21"/>
    </row>
    <row r="115" spans="2:12" ht="15.75" x14ac:dyDescent="0.25">
      <c r="C115" s="1"/>
      <c r="E115" s="1"/>
      <c r="F115" s="22"/>
      <c r="G115" s="69"/>
    </row>
    <row r="116" spans="2:12" ht="15.75" x14ac:dyDescent="0.25">
      <c r="C116" s="23"/>
      <c r="D116" s="169"/>
      <c r="E116" s="24"/>
      <c r="F116" s="23"/>
      <c r="G116" s="1"/>
      <c r="L116" s="7"/>
    </row>
    <row r="117" spans="2:12" ht="15.75" x14ac:dyDescent="0.25">
      <c r="C117" s="25" t="s">
        <v>226</v>
      </c>
      <c r="D117" s="170"/>
      <c r="E117" s="24"/>
      <c r="F117" s="25" t="s">
        <v>581</v>
      </c>
      <c r="G117" s="1"/>
    </row>
    <row r="118" spans="2:12" ht="15.75" x14ac:dyDescent="0.25">
      <c r="C118" s="25" t="s">
        <v>582</v>
      </c>
      <c r="D118" s="170"/>
      <c r="E118" s="24"/>
      <c r="F118" s="25" t="s">
        <v>583</v>
      </c>
      <c r="G118" s="1"/>
    </row>
    <row r="16602" spans="3:12" s="4" customFormat="1" x14ac:dyDescent="0.2">
      <c r="C16602" s="27"/>
      <c r="E16602" s="27"/>
      <c r="F16602" s="27"/>
      <c r="G16602" s="2"/>
      <c r="H16602" s="1"/>
      <c r="I16602" s="1"/>
      <c r="J16602" s="1"/>
      <c r="K16602" s="1"/>
      <c r="L16602" s="1"/>
    </row>
    <row r="16604" spans="3:12" s="4" customFormat="1" x14ac:dyDescent="0.2">
      <c r="C16604" s="27"/>
      <c r="E16604" s="27"/>
      <c r="F16604" s="27"/>
      <c r="G16604" s="2"/>
      <c r="H16604" s="1"/>
      <c r="I16604" s="1"/>
      <c r="J16604" s="1"/>
      <c r="K16604" s="1"/>
      <c r="L16604" s="1"/>
    </row>
    <row r="16620" spans="8:9" x14ac:dyDescent="0.2">
      <c r="H16620" s="4"/>
      <c r="I16620" s="4"/>
    </row>
    <row r="16622" spans="8:9" x14ac:dyDescent="0.2">
      <c r="H16622" s="4"/>
      <c r="I16622" s="4"/>
    </row>
    <row r="16632" spans="3:12" x14ac:dyDescent="0.2">
      <c r="K16632" s="4"/>
      <c r="L16632" s="4"/>
    </row>
    <row r="16634" spans="3:12" x14ac:dyDescent="0.2">
      <c r="K16634" s="4"/>
      <c r="L16634" s="4"/>
    </row>
    <row r="16635" spans="3:12" x14ac:dyDescent="0.2">
      <c r="J16635" s="4"/>
    </row>
    <row r="16636" spans="3:12" x14ac:dyDescent="0.2">
      <c r="C16636" s="27">
        <f>SUM(C6:C16635)</f>
        <v>0</v>
      </c>
    </row>
    <row r="16637" spans="3:12" x14ac:dyDescent="0.2">
      <c r="J16637" s="4"/>
    </row>
    <row r="16638" spans="3:12" x14ac:dyDescent="0.2">
      <c r="C16638" s="27">
        <f>SUM(C16636)</f>
        <v>0</v>
      </c>
    </row>
    <row r="999961" spans="11:11" x14ac:dyDescent="0.2">
      <c r="K999961" s="11" t="e">
        <f>SUM(#REF!)</f>
        <v>#REF!</v>
      </c>
    </row>
  </sheetData>
  <mergeCells count="55">
    <mergeCell ref="B101:L101"/>
    <mergeCell ref="B104:F104"/>
    <mergeCell ref="B97:L97"/>
    <mergeCell ref="B99:F99"/>
    <mergeCell ref="B89:L89"/>
    <mergeCell ref="B91:F91"/>
    <mergeCell ref="B7:L7"/>
    <mergeCell ref="B11:L11"/>
    <mergeCell ref="B15:L15"/>
    <mergeCell ref="B17:F17"/>
    <mergeCell ref="B53:F53"/>
    <mergeCell ref="B13:F13"/>
    <mergeCell ref="B47:L47"/>
    <mergeCell ref="B49:F49"/>
    <mergeCell ref="B51:L51"/>
    <mergeCell ref="B43:L43"/>
    <mergeCell ref="B45:F45"/>
    <mergeCell ref="B37:F37"/>
    <mergeCell ref="B39:L39"/>
    <mergeCell ref="B41:F41"/>
    <mergeCell ref="B29:F29"/>
    <mergeCell ref="B35:L35"/>
    <mergeCell ref="B1:L1"/>
    <mergeCell ref="B2:L2"/>
    <mergeCell ref="B3:L3"/>
    <mergeCell ref="B4:C4"/>
    <mergeCell ref="H5:I5"/>
    <mergeCell ref="B85:L85"/>
    <mergeCell ref="B87:F87"/>
    <mergeCell ref="B9:F9"/>
    <mergeCell ref="B19:L19"/>
    <mergeCell ref="B21:F21"/>
    <mergeCell ref="B27:L27"/>
    <mergeCell ref="B31:L31"/>
    <mergeCell ref="B33:F33"/>
    <mergeCell ref="B71:L71"/>
    <mergeCell ref="B74:F74"/>
    <mergeCell ref="B23:L23"/>
    <mergeCell ref="B25:F25"/>
    <mergeCell ref="B106:L106"/>
    <mergeCell ref="B108:F108"/>
    <mergeCell ref="B81:L81"/>
    <mergeCell ref="B83:F83"/>
    <mergeCell ref="B55:L55"/>
    <mergeCell ref="B57:F57"/>
    <mergeCell ref="B93:L93"/>
    <mergeCell ref="B95:F95"/>
    <mergeCell ref="B77:L77"/>
    <mergeCell ref="B79:F79"/>
    <mergeCell ref="B61:F61"/>
    <mergeCell ref="B59:L59"/>
    <mergeCell ref="B69:F69"/>
    <mergeCell ref="B63:L63"/>
    <mergeCell ref="B65:F65"/>
    <mergeCell ref="B67:L67"/>
  </mergeCells>
  <pageMargins left="0.15748031496062992" right="0.15748031496062992" top="0.15748031496062992" bottom="0.15748031496062992" header="0.15748031496062992" footer="0.15748031496062992"/>
  <pageSetup paperSize="5" scale="65" orientation="landscape" r:id="rId1"/>
  <rowBreaks count="4" manualBreakCount="4">
    <brk id="34" min="1" max="11" man="1"/>
    <brk id="61" min="1" max="11" man="1"/>
    <brk id="88" min="1" max="11" man="1"/>
    <brk id="122" min="1" max="11" man="1"/>
  </rowBreaks>
  <ignoredErrors>
    <ignoredError sqref="K28:K29 K36 K8 K12 K40 K44 K48 K52 K64 K78 K90 K98 K94 K103 K72:K73 K68 K102:L102 K16 K32 K86 K82 K60 K56 K107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75"/>
  <sheetViews>
    <sheetView showGridLines="0" zoomScale="80" zoomScaleNormal="80" zoomScaleSheetLayoutView="4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O1" sqref="O1:Y1048576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710937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5" max="16384" width="11.42578125" style="1"/>
  </cols>
  <sheetData>
    <row r="1" spans="1:14" x14ac:dyDescent="0.2">
      <c r="B1" s="26"/>
      <c r="C1" s="164"/>
    </row>
    <row r="2" spans="1:14" ht="23.25" x14ac:dyDescent="0.35">
      <c r="A2" s="252" t="s">
        <v>478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</row>
    <row r="3" spans="1:14" ht="21" x14ac:dyDescent="0.35">
      <c r="A3" s="253" t="s">
        <v>481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</row>
    <row r="4" spans="1:14" ht="18.75" x14ac:dyDescent="0.3">
      <c r="A4" s="254" t="s">
        <v>665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254"/>
      <c r="N4" s="254"/>
    </row>
    <row r="5" spans="1:14" ht="6.75" customHeight="1" thickBot="1" x14ac:dyDescent="0.35">
      <c r="A5" s="254"/>
      <c r="B5" s="254"/>
      <c r="C5" s="163"/>
      <c r="D5" s="26"/>
      <c r="E5" s="26"/>
      <c r="F5" s="26"/>
      <c r="G5" s="26"/>
      <c r="H5" s="19"/>
    </row>
    <row r="6" spans="1:14" ht="24.75" customHeight="1" thickBot="1" x14ac:dyDescent="0.3">
      <c r="A6" s="277"/>
      <c r="B6" s="277"/>
      <c r="C6" s="55"/>
      <c r="D6" s="47"/>
      <c r="E6" s="47"/>
      <c r="F6" s="47"/>
      <c r="G6" s="47"/>
      <c r="H6" s="44"/>
      <c r="I6" s="255" t="s">
        <v>137</v>
      </c>
      <c r="J6" s="256"/>
      <c r="K6" s="37"/>
      <c r="L6" s="37"/>
      <c r="M6" s="37"/>
      <c r="N6" s="37"/>
    </row>
    <row r="7" spans="1:14" s="2" customFormat="1" ht="28.5" customHeight="1" thickBot="1" x14ac:dyDescent="0.25">
      <c r="A7" s="38" t="s">
        <v>0</v>
      </c>
      <c r="B7" s="38" t="s">
        <v>491</v>
      </c>
      <c r="C7" s="38" t="s">
        <v>497</v>
      </c>
      <c r="D7" s="38" t="s">
        <v>521</v>
      </c>
      <c r="E7" s="38" t="s">
        <v>131</v>
      </c>
      <c r="F7" s="38" t="s">
        <v>135</v>
      </c>
      <c r="G7" s="38" t="s">
        <v>136</v>
      </c>
      <c r="H7" s="40" t="s">
        <v>141</v>
      </c>
      <c r="I7" s="38" t="s">
        <v>1</v>
      </c>
      <c r="J7" s="38" t="s">
        <v>2</v>
      </c>
      <c r="K7" s="40" t="s">
        <v>132</v>
      </c>
      <c r="L7" s="40" t="s">
        <v>134</v>
      </c>
      <c r="M7" s="40" t="s">
        <v>3</v>
      </c>
      <c r="N7" s="40" t="s">
        <v>133</v>
      </c>
    </row>
    <row r="8" spans="1:14" s="2" customFormat="1" ht="24.95" customHeight="1" thickBot="1" x14ac:dyDescent="0.25">
      <c r="A8" s="278" t="s">
        <v>425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80"/>
    </row>
    <row r="9" spans="1:14" s="2" customFormat="1" ht="24.95" customHeight="1" x14ac:dyDescent="0.2">
      <c r="A9" s="114">
        <v>1</v>
      </c>
      <c r="B9" s="64" t="s">
        <v>596</v>
      </c>
      <c r="C9" s="174" t="s">
        <v>495</v>
      </c>
      <c r="D9" s="137" t="s">
        <v>597</v>
      </c>
      <c r="E9" s="137" t="s">
        <v>246</v>
      </c>
      <c r="F9" s="158" t="s">
        <v>613</v>
      </c>
      <c r="G9" s="158" t="s">
        <v>617</v>
      </c>
      <c r="H9" s="203">
        <v>200000</v>
      </c>
      <c r="I9" s="8">
        <f>H9*2.87%</f>
        <v>5740</v>
      </c>
      <c r="J9" s="8">
        <v>4943.8</v>
      </c>
      <c r="K9" s="8">
        <v>35911.919999999998</v>
      </c>
      <c r="L9" s="9">
        <v>25</v>
      </c>
      <c r="M9" s="8">
        <f>SUM(I9:L9)</f>
        <v>46620.72</v>
      </c>
      <c r="N9" s="9">
        <f>+H9-M9</f>
        <v>153379.28</v>
      </c>
    </row>
    <row r="10" spans="1:14" s="73" customFormat="1" ht="24.95" customHeight="1" x14ac:dyDescent="0.2">
      <c r="A10" s="114">
        <v>2</v>
      </c>
      <c r="B10" s="64" t="s">
        <v>427</v>
      </c>
      <c r="C10" s="174" t="s">
        <v>495</v>
      </c>
      <c r="D10" s="137" t="s">
        <v>492</v>
      </c>
      <c r="E10" s="137" t="s">
        <v>246</v>
      </c>
      <c r="F10" s="142" t="s">
        <v>265</v>
      </c>
      <c r="G10" s="158" t="s">
        <v>616</v>
      </c>
      <c r="H10" s="203">
        <v>130000</v>
      </c>
      <c r="I10" s="8">
        <f>H10*2.87%</f>
        <v>3731</v>
      </c>
      <c r="J10" s="8">
        <f>+H10*3.04%</f>
        <v>3952</v>
      </c>
      <c r="K10" s="8"/>
      <c r="L10" s="9">
        <v>25</v>
      </c>
      <c r="M10" s="8">
        <f>SUM(I10:L10)</f>
        <v>7708</v>
      </c>
      <c r="N10" s="9">
        <f>+H10-M10</f>
        <v>122292</v>
      </c>
    </row>
    <row r="11" spans="1:14" s="2" customFormat="1" ht="20.25" customHeight="1" x14ac:dyDescent="0.2">
      <c r="A11" s="268" t="s">
        <v>142</v>
      </c>
      <c r="B11" s="268"/>
      <c r="C11" s="268"/>
      <c r="D11" s="268"/>
      <c r="E11" s="268"/>
      <c r="F11" s="268"/>
      <c r="G11" s="268"/>
      <c r="H11" s="17">
        <f>SUM(H9:H10)</f>
        <v>330000</v>
      </c>
      <c r="I11" s="17">
        <f t="shared" ref="I11:N11" si="0">SUM(I9:I10)</f>
        <v>9471</v>
      </c>
      <c r="J11" s="17">
        <f t="shared" si="0"/>
        <v>8895.7999999999993</v>
      </c>
      <c r="K11" s="17">
        <f t="shared" si="0"/>
        <v>35911.919999999998</v>
      </c>
      <c r="L11" s="17">
        <f t="shared" si="0"/>
        <v>50</v>
      </c>
      <c r="M11" s="17">
        <f t="shared" si="0"/>
        <v>54328.72</v>
      </c>
      <c r="N11" s="17">
        <f t="shared" si="0"/>
        <v>275671.28000000003</v>
      </c>
    </row>
    <row r="12" spans="1:14" s="2" customFormat="1" ht="21" customHeight="1" thickBot="1" x14ac:dyDescent="0.25">
      <c r="A12"/>
      <c r="B12"/>
      <c r="C12" s="164"/>
      <c r="D12"/>
      <c r="E12"/>
      <c r="F12"/>
      <c r="G12"/>
      <c r="H12"/>
      <c r="I12"/>
      <c r="J12"/>
      <c r="K12"/>
      <c r="L12"/>
      <c r="M12"/>
      <c r="N12"/>
    </row>
    <row r="13" spans="1:14" s="31" customFormat="1" ht="24.95" customHeight="1" thickBot="1" x14ac:dyDescent="0.25">
      <c r="A13" s="289" t="s">
        <v>339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1"/>
    </row>
    <row r="14" spans="1:14" s="84" customFormat="1" ht="24.95" customHeight="1" x14ac:dyDescent="0.2">
      <c r="A14" s="114">
        <v>3</v>
      </c>
      <c r="B14" s="64" t="s">
        <v>428</v>
      </c>
      <c r="C14" s="174" t="s">
        <v>495</v>
      </c>
      <c r="D14" s="140" t="s">
        <v>660</v>
      </c>
      <c r="E14" s="137" t="s">
        <v>246</v>
      </c>
      <c r="F14" s="28" t="s">
        <v>484</v>
      </c>
      <c r="G14" s="28" t="s">
        <v>621</v>
      </c>
      <c r="H14" s="9">
        <v>80000</v>
      </c>
      <c r="I14" s="118">
        <f>H14*2.87%</f>
        <v>2296</v>
      </c>
      <c r="J14" s="118">
        <f>+H14*3.04%</f>
        <v>2432</v>
      </c>
      <c r="K14" s="5">
        <v>7400.87</v>
      </c>
      <c r="L14" s="117">
        <v>25</v>
      </c>
      <c r="M14" s="118">
        <f>SUM(I14:L14)</f>
        <v>12153.869999999999</v>
      </c>
      <c r="N14" s="117">
        <f>+H14-M14</f>
        <v>67846.13</v>
      </c>
    </row>
    <row r="15" spans="1:14" s="84" customFormat="1" ht="24.95" customHeight="1" x14ac:dyDescent="0.2">
      <c r="A15" s="71">
        <f>+A14+1</f>
        <v>4</v>
      </c>
      <c r="B15" s="157" t="s">
        <v>429</v>
      </c>
      <c r="C15" s="173" t="s">
        <v>496</v>
      </c>
      <c r="D15" s="140" t="s">
        <v>247</v>
      </c>
      <c r="E15" s="137" t="s">
        <v>246</v>
      </c>
      <c r="F15" s="159" t="s">
        <v>266</v>
      </c>
      <c r="G15" s="159" t="s">
        <v>578</v>
      </c>
      <c r="H15" s="9">
        <v>45000</v>
      </c>
      <c r="I15" s="118">
        <f>H15*2.87%</f>
        <v>1291.5</v>
      </c>
      <c r="J15" s="118">
        <f>+H15*3.04%</f>
        <v>1368</v>
      </c>
      <c r="K15" s="118"/>
      <c r="L15" s="117">
        <v>25</v>
      </c>
      <c r="M15" s="118">
        <f>SUM(I15:L15)</f>
        <v>2684.5</v>
      </c>
      <c r="N15" s="117">
        <f>+H15-M15</f>
        <v>42315.5</v>
      </c>
    </row>
    <row r="16" spans="1:14" s="2" customFormat="1" ht="24.95" customHeight="1" x14ac:dyDescent="0.2">
      <c r="A16" s="268" t="s">
        <v>142</v>
      </c>
      <c r="B16" s="268"/>
      <c r="C16" s="268"/>
      <c r="D16" s="268"/>
      <c r="E16" s="268"/>
      <c r="F16" s="268"/>
      <c r="G16" s="268"/>
      <c r="H16" s="17">
        <f>SUM(H14:H15)</f>
        <v>125000</v>
      </c>
      <c r="I16" s="17">
        <f t="shared" ref="I16:N16" si="1">SUM(I14:I15)</f>
        <v>3587.5</v>
      </c>
      <c r="J16" s="17">
        <f t="shared" si="1"/>
        <v>3800</v>
      </c>
      <c r="K16" s="17">
        <f t="shared" si="1"/>
        <v>7400.87</v>
      </c>
      <c r="L16" s="17">
        <f t="shared" si="1"/>
        <v>50</v>
      </c>
      <c r="M16" s="17">
        <f t="shared" si="1"/>
        <v>14838.369999999999</v>
      </c>
      <c r="N16" s="17">
        <f t="shared" si="1"/>
        <v>110161.63</v>
      </c>
    </row>
    <row r="17" spans="1:14" s="2" customFormat="1" ht="20.25" customHeight="1" thickBot="1" x14ac:dyDescent="0.25">
      <c r="A17" s="67"/>
      <c r="B17" s="67"/>
      <c r="C17" s="67"/>
      <c r="D17" s="67"/>
      <c r="E17" s="67"/>
      <c r="F17" s="67"/>
      <c r="G17" s="67"/>
      <c r="H17"/>
      <c r="I17"/>
      <c r="J17"/>
      <c r="K17"/>
      <c r="L17"/>
      <c r="M17"/>
      <c r="N17"/>
    </row>
    <row r="18" spans="1:14" s="2" customFormat="1" ht="24.95" customHeight="1" thickBot="1" x14ac:dyDescent="0.25">
      <c r="A18" s="292" t="s">
        <v>106</v>
      </c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80"/>
    </row>
    <row r="19" spans="1:14" s="2" customFormat="1" ht="24.95" customHeight="1" x14ac:dyDescent="0.2">
      <c r="A19" s="71">
        <f>+A15+1</f>
        <v>5</v>
      </c>
      <c r="B19" s="5" t="s">
        <v>430</v>
      </c>
      <c r="C19" s="174" t="s">
        <v>495</v>
      </c>
      <c r="D19" s="137" t="s">
        <v>248</v>
      </c>
      <c r="E19" s="137" t="s">
        <v>246</v>
      </c>
      <c r="F19" s="158" t="s">
        <v>265</v>
      </c>
      <c r="G19" s="158" t="s">
        <v>616</v>
      </c>
      <c r="H19" s="9">
        <v>90000</v>
      </c>
      <c r="I19" s="118">
        <f>H19*2.87%</f>
        <v>2583</v>
      </c>
      <c r="J19" s="118">
        <f>+H19*3.04%</f>
        <v>2736</v>
      </c>
      <c r="K19" s="118"/>
      <c r="L19" s="117">
        <v>12560.42</v>
      </c>
      <c r="M19" s="118">
        <f>SUM(I19:L19)</f>
        <v>17879.419999999998</v>
      </c>
      <c r="N19" s="117">
        <f>+H19-M19</f>
        <v>72120.58</v>
      </c>
    </row>
    <row r="20" spans="1:14" s="73" customFormat="1" ht="24.95" customHeight="1" x14ac:dyDescent="0.2">
      <c r="A20" s="71">
        <f>+A19+1</f>
        <v>6</v>
      </c>
      <c r="B20" s="5" t="s">
        <v>432</v>
      </c>
      <c r="C20" s="174" t="s">
        <v>495</v>
      </c>
      <c r="D20" s="137" t="s">
        <v>161</v>
      </c>
      <c r="E20" s="137" t="s">
        <v>246</v>
      </c>
      <c r="F20" s="159" t="s">
        <v>266</v>
      </c>
      <c r="G20" s="159" t="s">
        <v>578</v>
      </c>
      <c r="H20" s="9">
        <v>45000</v>
      </c>
      <c r="I20" s="118">
        <f>H20*2.87%</f>
        <v>1291.5</v>
      </c>
      <c r="J20" s="118">
        <f>+H20*3.04%</f>
        <v>1368</v>
      </c>
      <c r="K20" s="118"/>
      <c r="L20" s="117">
        <v>25</v>
      </c>
      <c r="M20" s="118">
        <f>SUM(I20:L20)</f>
        <v>2684.5</v>
      </c>
      <c r="N20" s="117">
        <f>+H20-M20</f>
        <v>42315.5</v>
      </c>
    </row>
    <row r="21" spans="1:14" s="2" customFormat="1" ht="24.95" customHeight="1" x14ac:dyDescent="0.2">
      <c r="A21" s="268" t="s">
        <v>142</v>
      </c>
      <c r="B21" s="268"/>
      <c r="C21" s="268"/>
      <c r="D21" s="268"/>
      <c r="E21" s="268"/>
      <c r="F21" s="268"/>
      <c r="G21" s="268"/>
      <c r="H21" s="17">
        <f>SUM(H19:H20)</f>
        <v>135000</v>
      </c>
      <c r="I21" s="17">
        <f t="shared" ref="I21:N21" si="2">SUM(I19:I20)</f>
        <v>3874.5</v>
      </c>
      <c r="J21" s="17">
        <f t="shared" si="2"/>
        <v>4104</v>
      </c>
      <c r="K21" s="17">
        <f t="shared" si="2"/>
        <v>0</v>
      </c>
      <c r="L21" s="17">
        <f t="shared" si="2"/>
        <v>12585.42</v>
      </c>
      <c r="M21" s="17">
        <f t="shared" si="2"/>
        <v>20563.919999999998</v>
      </c>
      <c r="N21" s="17">
        <f t="shared" si="2"/>
        <v>114436.08</v>
      </c>
    </row>
    <row r="22" spans="1:14" s="2" customFormat="1" ht="15.75" customHeight="1" thickBot="1" x14ac:dyDescent="0.25">
      <c r="A22" s="67"/>
      <c r="B22" s="67"/>
      <c r="C22" s="67"/>
      <c r="D22" s="67"/>
      <c r="E22" s="67"/>
      <c r="F22" s="67"/>
      <c r="G22" s="67"/>
      <c r="H22" s="6"/>
      <c r="I22" s="6"/>
      <c r="J22" s="6"/>
      <c r="K22" s="6"/>
      <c r="L22" s="6"/>
      <c r="M22" s="6"/>
      <c r="N22" s="6"/>
    </row>
    <row r="23" spans="1:14" s="2" customFormat="1" ht="24.95" customHeight="1" thickBot="1" x14ac:dyDescent="0.25">
      <c r="A23" s="269" t="s">
        <v>507</v>
      </c>
      <c r="B23" s="270"/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271"/>
    </row>
    <row r="24" spans="1:14" s="84" customFormat="1" ht="28.5" customHeight="1" x14ac:dyDescent="0.2">
      <c r="A24" s="119">
        <f>+A20+1</f>
        <v>7</v>
      </c>
      <c r="B24" s="223" t="s">
        <v>508</v>
      </c>
      <c r="C24" s="224" t="s">
        <v>496</v>
      </c>
      <c r="D24" s="225" t="s">
        <v>509</v>
      </c>
      <c r="E24" s="137" t="s">
        <v>246</v>
      </c>
      <c r="F24" s="142" t="s">
        <v>523</v>
      </c>
      <c r="G24" s="142" t="s">
        <v>622</v>
      </c>
      <c r="H24" s="10">
        <v>130000</v>
      </c>
      <c r="I24" s="8">
        <f>H24*2.87%</f>
        <v>3731</v>
      </c>
      <c r="J24" s="8">
        <f>+H24*3.04%</f>
        <v>3952</v>
      </c>
      <c r="K24" s="5">
        <v>19162.12</v>
      </c>
      <c r="L24" s="9">
        <v>25</v>
      </c>
      <c r="M24" s="8">
        <f>SUM(I24:L24)</f>
        <v>26870.12</v>
      </c>
      <c r="N24" s="9">
        <f>+H24-M24</f>
        <v>103129.88</v>
      </c>
    </row>
    <row r="25" spans="1:14" s="6" customFormat="1" ht="24.95" customHeight="1" x14ac:dyDescent="0.2">
      <c r="A25" s="268" t="s">
        <v>142</v>
      </c>
      <c r="B25" s="268"/>
      <c r="C25" s="268"/>
      <c r="D25" s="268"/>
      <c r="E25" s="268"/>
      <c r="F25" s="268"/>
      <c r="G25" s="268"/>
      <c r="H25" s="17">
        <f>SUM(H24)</f>
        <v>130000</v>
      </c>
      <c r="I25" s="17">
        <f t="shared" ref="I25:N25" si="3">SUM(I24)</f>
        <v>3731</v>
      </c>
      <c r="J25" s="17">
        <f t="shared" si="3"/>
        <v>3952</v>
      </c>
      <c r="K25" s="17">
        <f t="shared" si="3"/>
        <v>19162.12</v>
      </c>
      <c r="L25" s="17">
        <f t="shared" si="3"/>
        <v>25</v>
      </c>
      <c r="M25" s="17">
        <f t="shared" si="3"/>
        <v>26870.12</v>
      </c>
      <c r="N25" s="17">
        <f t="shared" si="3"/>
        <v>103129.88</v>
      </c>
    </row>
    <row r="26" spans="1:14" s="6" customFormat="1" ht="24.95" customHeight="1" thickBot="1" x14ac:dyDescent="0.25">
      <c r="A26" s="67"/>
      <c r="B26" s="67"/>
      <c r="C26" s="67"/>
      <c r="D26" s="67"/>
      <c r="E26" s="67"/>
      <c r="F26" s="67"/>
      <c r="G26" s="67"/>
    </row>
    <row r="27" spans="1:14" s="2" customFormat="1" ht="24.95" customHeight="1" thickBot="1" x14ac:dyDescent="0.25">
      <c r="A27" s="278" t="s">
        <v>433</v>
      </c>
      <c r="B27" s="279"/>
      <c r="C27" s="279"/>
      <c r="D27" s="279"/>
      <c r="E27" s="279"/>
      <c r="F27" s="279"/>
      <c r="G27" s="279"/>
      <c r="H27" s="279"/>
      <c r="I27" s="279"/>
      <c r="J27" s="279"/>
      <c r="K27" s="279"/>
      <c r="L27" s="279"/>
      <c r="M27" s="279"/>
      <c r="N27" s="280"/>
    </row>
    <row r="28" spans="1:14" s="73" customFormat="1" ht="27" customHeight="1" x14ac:dyDescent="0.2">
      <c r="A28" s="12">
        <f>+A24+1</f>
        <v>8</v>
      </c>
      <c r="B28" s="8" t="s">
        <v>434</v>
      </c>
      <c r="C28" s="174" t="s">
        <v>496</v>
      </c>
      <c r="D28" s="137" t="s">
        <v>164</v>
      </c>
      <c r="E28" s="137" t="s">
        <v>246</v>
      </c>
      <c r="F28" s="28" t="s">
        <v>232</v>
      </c>
      <c r="G28" s="28" t="s">
        <v>623</v>
      </c>
      <c r="H28" s="9">
        <v>90000</v>
      </c>
      <c r="I28" s="118">
        <f>H28*2.87%</f>
        <v>2583</v>
      </c>
      <c r="J28" s="118">
        <f>+H28*3.04%</f>
        <v>2736</v>
      </c>
      <c r="K28" s="118">
        <v>6425.21</v>
      </c>
      <c r="L28" s="117">
        <v>900</v>
      </c>
      <c r="M28" s="118">
        <f>SUM(I28:L28)</f>
        <v>12644.21</v>
      </c>
      <c r="N28" s="117">
        <f>+H28-M28</f>
        <v>77355.790000000008</v>
      </c>
    </row>
    <row r="29" spans="1:14" s="73" customFormat="1" ht="32.25" customHeight="1" x14ac:dyDescent="0.2">
      <c r="A29" s="12">
        <f>+A28+1</f>
        <v>9</v>
      </c>
      <c r="B29" s="8" t="s">
        <v>598</v>
      </c>
      <c r="C29" s="174" t="s">
        <v>495</v>
      </c>
      <c r="D29" s="137" t="s">
        <v>599</v>
      </c>
      <c r="E29" s="137" t="s">
        <v>246</v>
      </c>
      <c r="F29" s="28" t="s">
        <v>614</v>
      </c>
      <c r="G29" s="28" t="s">
        <v>615</v>
      </c>
      <c r="H29" s="9">
        <v>60000</v>
      </c>
      <c r="I29" s="118">
        <f>H29*2.87%</f>
        <v>1722</v>
      </c>
      <c r="J29" s="118">
        <f>+H29*3.04%</f>
        <v>1824</v>
      </c>
      <c r="K29" s="118">
        <v>3486.68</v>
      </c>
      <c r="L29" s="117">
        <v>770.31</v>
      </c>
      <c r="M29" s="118">
        <f>SUM(I29:L29)</f>
        <v>7802.99</v>
      </c>
      <c r="N29" s="117">
        <f>+H29-M29</f>
        <v>52197.01</v>
      </c>
    </row>
    <row r="30" spans="1:14" s="2" customFormat="1" ht="24.95" customHeight="1" x14ac:dyDescent="0.2">
      <c r="A30" s="268" t="s">
        <v>142</v>
      </c>
      <c r="B30" s="268"/>
      <c r="C30" s="268"/>
      <c r="D30" s="268"/>
      <c r="E30" s="268"/>
      <c r="F30" s="268"/>
      <c r="G30" s="268"/>
      <c r="H30" s="17">
        <f>SUM(H28:H29)</f>
        <v>150000</v>
      </c>
      <c r="I30" s="17">
        <f t="shared" ref="I30:N30" si="4">SUM(I28:I29)</f>
        <v>4305</v>
      </c>
      <c r="J30" s="17">
        <f t="shared" si="4"/>
        <v>4560</v>
      </c>
      <c r="K30" s="17">
        <f t="shared" si="4"/>
        <v>9911.89</v>
      </c>
      <c r="L30" s="17">
        <f t="shared" si="4"/>
        <v>1670.31</v>
      </c>
      <c r="M30" s="17">
        <f t="shared" si="4"/>
        <v>20447.199999999997</v>
      </c>
      <c r="N30" s="17">
        <f t="shared" si="4"/>
        <v>129552.80000000002</v>
      </c>
    </row>
    <row r="31" spans="1:14" s="6" customFormat="1" ht="15" customHeight="1" thickBot="1" x14ac:dyDescent="0.25">
      <c r="A31" s="67"/>
      <c r="B31" s="67"/>
      <c r="C31" s="67"/>
      <c r="D31" s="67"/>
      <c r="E31" s="67"/>
      <c r="F31" s="67"/>
      <c r="G31" s="67"/>
    </row>
    <row r="32" spans="1:14" s="2" customFormat="1" ht="24.95" customHeight="1" x14ac:dyDescent="0.2">
      <c r="A32" s="283" t="s">
        <v>108</v>
      </c>
      <c r="B32" s="287"/>
      <c r="C32" s="287"/>
      <c r="D32" s="287"/>
      <c r="E32" s="287"/>
      <c r="F32" s="287"/>
      <c r="G32" s="287"/>
      <c r="H32" s="287"/>
      <c r="I32" s="287"/>
      <c r="J32" s="287"/>
      <c r="K32" s="287"/>
      <c r="L32" s="287"/>
      <c r="M32" s="287"/>
      <c r="N32" s="288"/>
    </row>
    <row r="33" spans="1:14" s="84" customFormat="1" ht="35.25" customHeight="1" x14ac:dyDescent="0.2">
      <c r="A33" s="141">
        <f>+A29+1</f>
        <v>10</v>
      </c>
      <c r="B33" s="142" t="s">
        <v>435</v>
      </c>
      <c r="C33" s="141" t="s">
        <v>496</v>
      </c>
      <c r="D33" s="140" t="s">
        <v>536</v>
      </c>
      <c r="E33" s="140" t="s">
        <v>246</v>
      </c>
      <c r="F33" s="196" t="s">
        <v>579</v>
      </c>
      <c r="G33" s="196" t="s">
        <v>580</v>
      </c>
      <c r="H33" s="5">
        <v>110000</v>
      </c>
      <c r="I33" s="66">
        <f>H33*2.87%</f>
        <v>3157</v>
      </c>
      <c r="J33" s="66">
        <f>+H33*3.04%</f>
        <v>3344</v>
      </c>
      <c r="K33" s="5">
        <v>14457.62</v>
      </c>
      <c r="L33" s="72">
        <v>25</v>
      </c>
      <c r="M33" s="66">
        <f>SUM(I33:L33)</f>
        <v>20983.620000000003</v>
      </c>
      <c r="N33" s="72">
        <f>+H33-M33</f>
        <v>89016.38</v>
      </c>
    </row>
    <row r="34" spans="1:14" s="84" customFormat="1" ht="35.25" customHeight="1" x14ac:dyDescent="0.2">
      <c r="A34" s="71">
        <f>+A33+1</f>
        <v>11</v>
      </c>
      <c r="B34" s="142" t="s">
        <v>510</v>
      </c>
      <c r="C34" s="141" t="s">
        <v>496</v>
      </c>
      <c r="D34" s="140" t="s">
        <v>333</v>
      </c>
      <c r="E34" s="140" t="s">
        <v>246</v>
      </c>
      <c r="F34" s="28" t="s">
        <v>624</v>
      </c>
      <c r="G34" s="28" t="s">
        <v>621</v>
      </c>
      <c r="H34" s="8">
        <v>70000</v>
      </c>
      <c r="I34" s="118">
        <f>H34*2.87%</f>
        <v>2009</v>
      </c>
      <c r="J34" s="118">
        <f>+H34*3.04%</f>
        <v>2128</v>
      </c>
      <c r="K34" s="118"/>
      <c r="L34" s="117">
        <v>25</v>
      </c>
      <c r="M34" s="118">
        <f>SUM(I34:L34)</f>
        <v>4162</v>
      </c>
      <c r="N34" s="117">
        <f>+H34-M34</f>
        <v>65838</v>
      </c>
    </row>
    <row r="35" spans="1:14" s="6" customFormat="1" ht="24.95" customHeight="1" thickBot="1" x14ac:dyDescent="0.25">
      <c r="A35" s="268" t="s">
        <v>142</v>
      </c>
      <c r="B35" s="268"/>
      <c r="C35" s="268"/>
      <c r="D35" s="268"/>
      <c r="E35" s="268"/>
      <c r="F35" s="268"/>
      <c r="G35" s="268"/>
      <c r="H35" s="17">
        <f>SUM(H33:H34)</f>
        <v>180000</v>
      </c>
      <c r="I35" s="17">
        <f t="shared" ref="I35:N35" si="5">SUM(I33:I34)</f>
        <v>5166</v>
      </c>
      <c r="J35" s="17">
        <f t="shared" si="5"/>
        <v>5472</v>
      </c>
      <c r="K35" s="17">
        <f t="shared" si="5"/>
        <v>14457.62</v>
      </c>
      <c r="L35" s="17">
        <f t="shared" si="5"/>
        <v>50</v>
      </c>
      <c r="M35" s="17">
        <f t="shared" si="5"/>
        <v>25145.620000000003</v>
      </c>
      <c r="N35" s="17">
        <f t="shared" si="5"/>
        <v>154854.38</v>
      </c>
    </row>
    <row r="36" spans="1:14" s="2" customFormat="1" ht="24.95" customHeight="1" thickBot="1" x14ac:dyDescent="0.25">
      <c r="A36" s="269" t="s">
        <v>174</v>
      </c>
      <c r="B36" s="270"/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270"/>
      <c r="N36" s="271"/>
    </row>
    <row r="37" spans="1:14" s="84" customFormat="1" ht="24.95" customHeight="1" x14ac:dyDescent="0.2">
      <c r="A37" s="114">
        <f>+A34+1</f>
        <v>12</v>
      </c>
      <c r="B37" s="1" t="s">
        <v>145</v>
      </c>
      <c r="C37" s="4" t="s">
        <v>495</v>
      </c>
      <c r="D37" s="137" t="s">
        <v>58</v>
      </c>
      <c r="E37" s="137" t="s">
        <v>246</v>
      </c>
      <c r="F37" s="28" t="s">
        <v>624</v>
      </c>
      <c r="G37" s="28" t="s">
        <v>621</v>
      </c>
      <c r="H37" s="8">
        <v>80000</v>
      </c>
      <c r="I37" s="118">
        <f>H37*2.87%</f>
        <v>2296</v>
      </c>
      <c r="J37" s="118">
        <f>+H37*3.04%</f>
        <v>2432</v>
      </c>
      <c r="K37" s="5">
        <v>7400.87</v>
      </c>
      <c r="L37" s="117">
        <v>25</v>
      </c>
      <c r="M37" s="118">
        <f>SUM(I37:L37)</f>
        <v>12153.869999999999</v>
      </c>
      <c r="N37" s="117">
        <f>+H37-M37</f>
        <v>67846.13</v>
      </c>
    </row>
    <row r="38" spans="1:14" s="6" customFormat="1" ht="24.95" customHeight="1" x14ac:dyDescent="0.2">
      <c r="A38" s="268" t="s">
        <v>142</v>
      </c>
      <c r="B38" s="268"/>
      <c r="C38" s="268"/>
      <c r="D38" s="268"/>
      <c r="E38" s="268"/>
      <c r="F38" s="268"/>
      <c r="G38" s="268"/>
      <c r="H38" s="17">
        <f>SUM(H37)</f>
        <v>80000</v>
      </c>
      <c r="I38" s="17">
        <f t="shared" ref="I38:N38" si="6">SUM(I37)</f>
        <v>2296</v>
      </c>
      <c r="J38" s="17">
        <f t="shared" si="6"/>
        <v>2432</v>
      </c>
      <c r="K38" s="17">
        <f t="shared" si="6"/>
        <v>7400.87</v>
      </c>
      <c r="L38" s="17">
        <f t="shared" si="6"/>
        <v>25</v>
      </c>
      <c r="M38" s="17">
        <f t="shared" si="6"/>
        <v>12153.869999999999</v>
      </c>
      <c r="N38" s="17">
        <f t="shared" si="6"/>
        <v>67846.13</v>
      </c>
    </row>
    <row r="39" spans="1:14" s="6" customFormat="1" ht="18.75" customHeight="1" thickBot="1" x14ac:dyDescent="0.25">
      <c r="A39" s="67"/>
      <c r="B39" s="67"/>
      <c r="C39" s="67"/>
      <c r="D39" s="67"/>
      <c r="E39" s="67"/>
      <c r="F39" s="67"/>
      <c r="G39" s="67"/>
    </row>
    <row r="40" spans="1:14" s="2" customFormat="1" ht="24.95" customHeight="1" thickBot="1" x14ac:dyDescent="0.25">
      <c r="A40" s="269" t="s">
        <v>175</v>
      </c>
      <c r="B40" s="270"/>
      <c r="C40" s="270"/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271"/>
    </row>
    <row r="41" spans="1:14" s="84" customFormat="1" ht="30.75" customHeight="1" x14ac:dyDescent="0.2">
      <c r="A41" s="114">
        <f>+A37+1</f>
        <v>13</v>
      </c>
      <c r="B41" s="226" t="s">
        <v>249</v>
      </c>
      <c r="C41" s="12" t="s">
        <v>496</v>
      </c>
      <c r="D41" s="137" t="s">
        <v>165</v>
      </c>
      <c r="E41" s="137" t="s">
        <v>246</v>
      </c>
      <c r="F41" s="196" t="s">
        <v>579</v>
      </c>
      <c r="G41" s="196" t="s">
        <v>580</v>
      </c>
      <c r="H41" s="8">
        <v>70000</v>
      </c>
      <c r="I41" s="118">
        <f>H41*2.87%</f>
        <v>2009</v>
      </c>
      <c r="J41" s="118">
        <f>+H41*3.04%</f>
        <v>2128</v>
      </c>
      <c r="K41" s="118"/>
      <c r="L41" s="117">
        <v>1025</v>
      </c>
      <c r="M41" s="118">
        <f>SUM(I41:L41)</f>
        <v>5162</v>
      </c>
      <c r="N41" s="117">
        <f>+H41-M41</f>
        <v>64838</v>
      </c>
    </row>
    <row r="42" spans="1:14" s="84" customFormat="1" ht="27" customHeight="1" x14ac:dyDescent="0.2">
      <c r="A42" s="114">
        <f>+A41+1</f>
        <v>14</v>
      </c>
      <c r="B42" s="139" t="s">
        <v>511</v>
      </c>
      <c r="C42" s="141" t="s">
        <v>496</v>
      </c>
      <c r="D42" s="140" t="s">
        <v>165</v>
      </c>
      <c r="E42" s="140" t="s">
        <v>246</v>
      </c>
      <c r="F42" s="28" t="s">
        <v>624</v>
      </c>
      <c r="G42" s="28" t="s">
        <v>621</v>
      </c>
      <c r="H42" s="8">
        <v>70000</v>
      </c>
      <c r="I42" s="118">
        <f>H42*2.87%</f>
        <v>2009</v>
      </c>
      <c r="J42" s="118">
        <f>+H42*3.04%</f>
        <v>2128</v>
      </c>
      <c r="K42" s="118"/>
      <c r="L42" s="117">
        <v>25</v>
      </c>
      <c r="M42" s="118">
        <f>SUM(I42:L42)</f>
        <v>4162</v>
      </c>
      <c r="N42" s="117">
        <f>+H42-M42</f>
        <v>65838</v>
      </c>
    </row>
    <row r="43" spans="1:14" s="84" customFormat="1" ht="36.75" customHeight="1" x14ac:dyDescent="0.2">
      <c r="A43" s="114">
        <f>+A42+1</f>
        <v>15</v>
      </c>
      <c r="B43" s="233" t="s">
        <v>436</v>
      </c>
      <c r="C43" s="71" t="s">
        <v>496</v>
      </c>
      <c r="D43" s="122" t="s">
        <v>165</v>
      </c>
      <c r="E43" s="122" t="s">
        <v>246</v>
      </c>
      <c r="F43" s="234" t="s">
        <v>265</v>
      </c>
      <c r="G43" s="116" t="s">
        <v>616</v>
      </c>
      <c r="H43" s="235">
        <v>60000</v>
      </c>
      <c r="I43" s="8">
        <f>H43*2.87%</f>
        <v>1722</v>
      </c>
      <c r="J43" s="8">
        <f>+H43*3.04%</f>
        <v>1824</v>
      </c>
      <c r="K43" s="118"/>
      <c r="L43" s="117">
        <v>2025</v>
      </c>
      <c r="M43" s="118">
        <f>SUM(I43:L43)</f>
        <v>5571</v>
      </c>
      <c r="N43" s="117">
        <f>+H43-M43</f>
        <v>54429</v>
      </c>
    </row>
    <row r="44" spans="1:14" s="84" customFormat="1" ht="27" customHeight="1" x14ac:dyDescent="0.2">
      <c r="A44" s="12">
        <f>+A43+1</f>
        <v>16</v>
      </c>
      <c r="B44" s="139" t="s">
        <v>549</v>
      </c>
      <c r="C44" s="141" t="s">
        <v>495</v>
      </c>
      <c r="D44" s="140" t="s">
        <v>165</v>
      </c>
      <c r="E44" s="140" t="s">
        <v>246</v>
      </c>
      <c r="F44" s="28" t="s">
        <v>548</v>
      </c>
      <c r="G44" s="28" t="s">
        <v>668</v>
      </c>
      <c r="H44" s="8">
        <v>60000</v>
      </c>
      <c r="I44" s="8">
        <f>H44*2.87%</f>
        <v>1722</v>
      </c>
      <c r="J44" s="8">
        <f>+H44*3.04%</f>
        <v>1824</v>
      </c>
      <c r="K44" s="8">
        <v>3486.68</v>
      </c>
      <c r="L44" s="9">
        <v>525</v>
      </c>
      <c r="M44" s="8">
        <f>SUM(I44:L44)</f>
        <v>7557.68</v>
      </c>
      <c r="N44" s="9">
        <f>+H44-M44</f>
        <v>52442.32</v>
      </c>
    </row>
    <row r="45" spans="1:14" s="6" customFormat="1" ht="24.75" customHeight="1" x14ac:dyDescent="0.2">
      <c r="A45" s="268" t="s">
        <v>142</v>
      </c>
      <c r="B45" s="268"/>
      <c r="C45" s="268"/>
      <c r="D45" s="268"/>
      <c r="E45" s="268"/>
      <c r="F45" s="268"/>
      <c r="G45" s="268"/>
      <c r="H45" s="17">
        <f>SUM(H41:H44)</f>
        <v>260000</v>
      </c>
      <c r="I45" s="17">
        <f t="shared" ref="I45:N45" si="7">SUM(I41:I44)</f>
        <v>7462</v>
      </c>
      <c r="J45" s="17">
        <f t="shared" si="7"/>
        <v>7904</v>
      </c>
      <c r="K45" s="17">
        <f t="shared" si="7"/>
        <v>3486.68</v>
      </c>
      <c r="L45" s="17">
        <f t="shared" si="7"/>
        <v>3600</v>
      </c>
      <c r="M45" s="17">
        <f t="shared" si="7"/>
        <v>22452.68</v>
      </c>
      <c r="N45" s="17">
        <f t="shared" si="7"/>
        <v>237547.32</v>
      </c>
    </row>
    <row r="46" spans="1:14" s="6" customFormat="1" ht="14.25" customHeight="1" thickBot="1" x14ac:dyDescent="0.25">
      <c r="A46" s="67"/>
      <c r="B46" s="67"/>
      <c r="C46" s="67"/>
      <c r="D46" s="67"/>
      <c r="E46" s="67"/>
      <c r="F46" s="67"/>
      <c r="G46" s="67"/>
    </row>
    <row r="47" spans="1:14" s="6" customFormat="1" ht="24.95" customHeight="1" thickBot="1" x14ac:dyDescent="0.25">
      <c r="A47" s="278" t="s">
        <v>177</v>
      </c>
      <c r="B47" s="279"/>
      <c r="C47" s="279"/>
      <c r="D47" s="279"/>
      <c r="E47" s="279"/>
      <c r="F47" s="279"/>
      <c r="G47" s="279"/>
      <c r="H47" s="279"/>
      <c r="I47" s="279"/>
      <c r="J47" s="279"/>
      <c r="K47" s="279"/>
      <c r="L47" s="279"/>
      <c r="M47" s="279"/>
      <c r="N47" s="280"/>
    </row>
    <row r="48" spans="1:14" s="6" customFormat="1" ht="24.95" customHeight="1" x14ac:dyDescent="0.2">
      <c r="A48" s="12">
        <f>+A44+1</f>
        <v>17</v>
      </c>
      <c r="B48" s="5" t="s">
        <v>564</v>
      </c>
      <c r="C48" s="174" t="s">
        <v>495</v>
      </c>
      <c r="D48" s="137" t="s">
        <v>165</v>
      </c>
      <c r="E48" s="137" t="s">
        <v>246</v>
      </c>
      <c r="F48" s="159" t="s">
        <v>579</v>
      </c>
      <c r="G48" s="159" t="s">
        <v>580</v>
      </c>
      <c r="H48" s="9">
        <v>60000</v>
      </c>
      <c r="I48" s="8">
        <f>H48*2.87%</f>
        <v>1722</v>
      </c>
      <c r="J48" s="8">
        <f>+H48*3.04%</f>
        <v>1824</v>
      </c>
      <c r="K48" s="9">
        <v>3216.65</v>
      </c>
      <c r="L48" s="9">
        <v>1375.12</v>
      </c>
      <c r="M48" s="8">
        <f>SUM(I48:L48)</f>
        <v>8137.7699999999995</v>
      </c>
      <c r="N48" s="9">
        <f>+H48-M48</f>
        <v>51862.23</v>
      </c>
    </row>
    <row r="49" spans="1:14" s="6" customFormat="1" ht="24.95" customHeight="1" x14ac:dyDescent="0.2">
      <c r="A49" s="268" t="s">
        <v>142</v>
      </c>
      <c r="B49" s="268"/>
      <c r="C49" s="268"/>
      <c r="D49" s="268"/>
      <c r="E49" s="268"/>
      <c r="F49" s="268"/>
      <c r="G49" s="268"/>
      <c r="H49" s="17">
        <f>SUM(H48)</f>
        <v>60000</v>
      </c>
      <c r="I49" s="17">
        <f t="shared" ref="I49:N49" si="8">SUM(I48)</f>
        <v>1722</v>
      </c>
      <c r="J49" s="17">
        <f t="shared" si="8"/>
        <v>1824</v>
      </c>
      <c r="K49" s="17">
        <f t="shared" si="8"/>
        <v>3216.65</v>
      </c>
      <c r="L49" s="17">
        <f t="shared" si="8"/>
        <v>1375.12</v>
      </c>
      <c r="M49" s="17">
        <f t="shared" si="8"/>
        <v>8137.7699999999995</v>
      </c>
      <c r="N49" s="17">
        <f t="shared" si="8"/>
        <v>51862.23</v>
      </c>
    </row>
    <row r="50" spans="1:14" s="6" customFormat="1" ht="16.5" customHeight="1" thickBot="1" x14ac:dyDescent="0.25">
      <c r="A50" s="67"/>
      <c r="B50" s="67"/>
      <c r="C50" s="67"/>
      <c r="D50" s="67"/>
      <c r="E50" s="67"/>
      <c r="F50" s="67"/>
      <c r="G50" s="67"/>
    </row>
    <row r="51" spans="1:14" s="6" customFormat="1" ht="23.25" customHeight="1" thickBot="1" x14ac:dyDescent="0.25">
      <c r="A51" s="278" t="s">
        <v>178</v>
      </c>
      <c r="B51" s="279"/>
      <c r="C51" s="279"/>
      <c r="D51" s="279"/>
      <c r="E51" s="279"/>
      <c r="F51" s="279"/>
      <c r="G51" s="279"/>
      <c r="H51" s="279"/>
      <c r="I51" s="279"/>
      <c r="J51" s="279"/>
      <c r="K51" s="279"/>
      <c r="L51" s="279"/>
      <c r="M51" s="279"/>
      <c r="N51" s="280"/>
    </row>
    <row r="52" spans="1:14" s="6" customFormat="1" ht="28.5" customHeight="1" x14ac:dyDescent="0.2">
      <c r="A52" s="12">
        <f>+A48+1</f>
        <v>18</v>
      </c>
      <c r="B52" s="5" t="s">
        <v>547</v>
      </c>
      <c r="C52" s="174" t="s">
        <v>495</v>
      </c>
      <c r="D52" s="137" t="s">
        <v>165</v>
      </c>
      <c r="E52" s="137" t="s">
        <v>246</v>
      </c>
      <c r="F52" s="28" t="s">
        <v>548</v>
      </c>
      <c r="G52" s="28" t="s">
        <v>668</v>
      </c>
      <c r="H52" s="9">
        <v>60000</v>
      </c>
      <c r="I52" s="8">
        <f>H52*2.87%</f>
        <v>1722</v>
      </c>
      <c r="J52" s="8">
        <f>+H52*3.04%</f>
        <v>1824</v>
      </c>
      <c r="K52" s="228">
        <v>3486.65</v>
      </c>
      <c r="L52" s="9">
        <v>25</v>
      </c>
      <c r="M52" s="8">
        <f>SUM(I52:L52)</f>
        <v>7057.65</v>
      </c>
      <c r="N52" s="9">
        <f>+H52-M52</f>
        <v>52942.35</v>
      </c>
    </row>
    <row r="53" spans="1:14" s="6" customFormat="1" ht="23.25" customHeight="1" x14ac:dyDescent="0.2">
      <c r="A53" s="268" t="s">
        <v>142</v>
      </c>
      <c r="B53" s="268"/>
      <c r="C53" s="268"/>
      <c r="D53" s="268"/>
      <c r="E53" s="268"/>
      <c r="F53" s="268"/>
      <c r="G53" s="268"/>
      <c r="H53" s="17">
        <f>SUM(H52)</f>
        <v>60000</v>
      </c>
      <c r="I53" s="17">
        <f t="shared" ref="I53:N53" si="9">SUM(I52)</f>
        <v>1722</v>
      </c>
      <c r="J53" s="17">
        <f t="shared" si="9"/>
        <v>1824</v>
      </c>
      <c r="K53" s="17">
        <f t="shared" si="9"/>
        <v>3486.65</v>
      </c>
      <c r="L53" s="17">
        <f t="shared" si="9"/>
        <v>25</v>
      </c>
      <c r="M53" s="17">
        <f t="shared" si="9"/>
        <v>7057.65</v>
      </c>
      <c r="N53" s="17">
        <f t="shared" si="9"/>
        <v>52942.35</v>
      </c>
    </row>
    <row r="54" spans="1:14" s="6" customFormat="1" ht="23.25" customHeight="1" thickBot="1" x14ac:dyDescent="0.25">
      <c r="A54" s="67"/>
      <c r="B54" s="67"/>
      <c r="C54" s="67"/>
      <c r="D54" s="67"/>
      <c r="E54" s="67"/>
      <c r="F54" s="67"/>
      <c r="G54" s="67"/>
      <c r="J54" s="84"/>
      <c r="K54" s="84"/>
      <c r="L54" s="84"/>
      <c r="M54" s="84"/>
      <c r="N54" s="84"/>
    </row>
    <row r="55" spans="1:14" s="6" customFormat="1" ht="23.25" customHeight="1" thickBot="1" x14ac:dyDescent="0.25">
      <c r="A55" s="278" t="s">
        <v>601</v>
      </c>
      <c r="B55" s="279"/>
      <c r="C55" s="279"/>
      <c r="D55" s="279"/>
      <c r="E55" s="279"/>
      <c r="F55" s="279"/>
      <c r="G55" s="279"/>
      <c r="H55" s="279"/>
      <c r="I55" s="279"/>
      <c r="J55" s="279"/>
      <c r="K55" s="279"/>
      <c r="L55" s="279"/>
      <c r="M55" s="279"/>
      <c r="N55" s="280"/>
    </row>
    <row r="56" spans="1:14" s="6" customFormat="1" ht="29.25" customHeight="1" x14ac:dyDescent="0.2">
      <c r="A56" s="12">
        <f>+A52+1</f>
        <v>19</v>
      </c>
      <c r="B56" s="5" t="s">
        <v>600</v>
      </c>
      <c r="C56" s="174" t="s">
        <v>496</v>
      </c>
      <c r="D56" s="137" t="s">
        <v>165</v>
      </c>
      <c r="E56" s="137" t="s">
        <v>246</v>
      </c>
      <c r="F56" s="28" t="s">
        <v>614</v>
      </c>
      <c r="G56" s="28" t="s">
        <v>615</v>
      </c>
      <c r="H56" s="9">
        <v>60000</v>
      </c>
      <c r="I56" s="8">
        <f>H56*2.87%</f>
        <v>1722</v>
      </c>
      <c r="J56" s="8">
        <f>+H56*3.04%</f>
        <v>1824</v>
      </c>
      <c r="K56" s="9">
        <v>3486.68</v>
      </c>
      <c r="L56" s="9">
        <v>25</v>
      </c>
      <c r="M56" s="8">
        <f>SUM(I56:L56)</f>
        <v>7057.68</v>
      </c>
      <c r="N56" s="9">
        <f>+H56-M56</f>
        <v>52942.32</v>
      </c>
    </row>
    <row r="57" spans="1:14" s="6" customFormat="1" ht="23.25" customHeight="1" x14ac:dyDescent="0.2">
      <c r="A57" s="268" t="s">
        <v>142</v>
      </c>
      <c r="B57" s="268"/>
      <c r="C57" s="268"/>
      <c r="D57" s="268"/>
      <c r="E57" s="268"/>
      <c r="F57" s="268"/>
      <c r="G57" s="268"/>
      <c r="H57" s="17">
        <f>SUM(H56)</f>
        <v>60000</v>
      </c>
      <c r="I57" s="17">
        <f t="shared" ref="I57:N57" si="10">SUM(I56)</f>
        <v>1722</v>
      </c>
      <c r="J57" s="17">
        <f t="shared" si="10"/>
        <v>1824</v>
      </c>
      <c r="K57" s="17">
        <f t="shared" si="10"/>
        <v>3486.68</v>
      </c>
      <c r="L57" s="17">
        <f t="shared" si="10"/>
        <v>25</v>
      </c>
      <c r="M57" s="17">
        <f t="shared" si="10"/>
        <v>7057.68</v>
      </c>
      <c r="N57" s="17">
        <f t="shared" si="10"/>
        <v>52942.32</v>
      </c>
    </row>
    <row r="58" spans="1:14" s="6" customFormat="1" ht="23.25" customHeight="1" x14ac:dyDescent="0.2">
      <c r="A58" s="67"/>
      <c r="B58" s="67"/>
      <c r="C58" s="67"/>
      <c r="D58" s="67"/>
      <c r="E58" s="67"/>
      <c r="F58" s="67"/>
      <c r="G58" s="67"/>
    </row>
    <row r="59" spans="1:14" s="2" customFormat="1" ht="12" customHeight="1" thickBot="1" x14ac:dyDescent="0.25">
      <c r="A59" s="67"/>
      <c r="B59" s="67"/>
      <c r="C59" s="67"/>
      <c r="D59" s="67"/>
      <c r="E59" s="67"/>
      <c r="F59" s="67"/>
      <c r="G59" s="67"/>
      <c r="H59" s="6"/>
      <c r="I59" s="6"/>
      <c r="J59" s="6"/>
      <c r="K59" s="6"/>
      <c r="L59" s="6"/>
      <c r="M59" s="6"/>
      <c r="N59" s="6"/>
    </row>
    <row r="60" spans="1:14" s="73" customFormat="1" ht="27" customHeight="1" thickBot="1" x14ac:dyDescent="0.25">
      <c r="A60" s="278" t="s">
        <v>218</v>
      </c>
      <c r="B60" s="279"/>
      <c r="C60" s="279"/>
      <c r="D60" s="279"/>
      <c r="E60" s="279"/>
      <c r="F60" s="279"/>
      <c r="G60" s="279"/>
      <c r="H60" s="279"/>
      <c r="I60" s="279"/>
      <c r="J60" s="279"/>
      <c r="K60" s="279"/>
      <c r="L60" s="279"/>
      <c r="M60" s="279"/>
      <c r="N60" s="280"/>
    </row>
    <row r="61" spans="1:14" s="73" customFormat="1" ht="39" customHeight="1" x14ac:dyDescent="0.2">
      <c r="A61" s="114">
        <f>+A56+1</f>
        <v>20</v>
      </c>
      <c r="B61" s="5" t="s">
        <v>171</v>
      </c>
      <c r="C61" s="174" t="s">
        <v>495</v>
      </c>
      <c r="D61" s="137" t="s">
        <v>219</v>
      </c>
      <c r="E61" s="137" t="s">
        <v>246</v>
      </c>
      <c r="F61" s="28" t="s">
        <v>548</v>
      </c>
      <c r="G61" s="28" t="s">
        <v>668</v>
      </c>
      <c r="H61" s="9">
        <v>155000</v>
      </c>
      <c r="I61" s="118">
        <f>H61*2.87%</f>
        <v>4448.5</v>
      </c>
      <c r="J61" s="118">
        <f>+H61*3.04%</f>
        <v>4712</v>
      </c>
      <c r="K61" s="118">
        <v>25042.74</v>
      </c>
      <c r="L61" s="117">
        <v>25</v>
      </c>
      <c r="M61" s="118">
        <f>SUM(I61:L61)</f>
        <v>34228.240000000005</v>
      </c>
      <c r="N61" s="117">
        <f>+H61-M61</f>
        <v>120771.76</v>
      </c>
    </row>
    <row r="62" spans="1:14" s="73" customFormat="1" ht="39" customHeight="1" x14ac:dyDescent="0.2">
      <c r="A62" s="114">
        <f>+A61+1</f>
        <v>21</v>
      </c>
      <c r="B62" s="5" t="s">
        <v>437</v>
      </c>
      <c r="C62" s="174" t="s">
        <v>496</v>
      </c>
      <c r="D62" s="137" t="s">
        <v>165</v>
      </c>
      <c r="E62" s="137" t="s">
        <v>246</v>
      </c>
      <c r="F62" s="28" t="s">
        <v>232</v>
      </c>
      <c r="G62" s="28" t="s">
        <v>623</v>
      </c>
      <c r="H62" s="9">
        <v>80000</v>
      </c>
      <c r="I62" s="118">
        <f>H62*2.87%</f>
        <v>2296</v>
      </c>
      <c r="J62" s="118">
        <f>+H62*3.04%</f>
        <v>2432</v>
      </c>
      <c r="K62" s="117"/>
      <c r="L62" s="117">
        <v>7692.94</v>
      </c>
      <c r="M62" s="118">
        <f>SUM(I62:L62)</f>
        <v>12420.939999999999</v>
      </c>
      <c r="N62" s="117">
        <f>+H62-M62</f>
        <v>67579.06</v>
      </c>
    </row>
    <row r="63" spans="1:14" s="73" customFormat="1" ht="39" customHeight="1" x14ac:dyDescent="0.2">
      <c r="A63" s="114">
        <f>+A62+1</f>
        <v>22</v>
      </c>
      <c r="B63" s="5" t="s">
        <v>438</v>
      </c>
      <c r="C63" s="174" t="s">
        <v>496</v>
      </c>
      <c r="D63" s="137" t="s">
        <v>165</v>
      </c>
      <c r="E63" s="137" t="s">
        <v>246</v>
      </c>
      <c r="F63" s="142" t="s">
        <v>656</v>
      </c>
      <c r="G63" s="142" t="s">
        <v>651</v>
      </c>
      <c r="H63" s="9">
        <v>70000</v>
      </c>
      <c r="I63" s="118">
        <f>H63*2.87%</f>
        <v>2009</v>
      </c>
      <c r="J63" s="118">
        <f>+H63*3.04%</f>
        <v>2128</v>
      </c>
      <c r="K63" s="117"/>
      <c r="L63" s="117">
        <v>3025</v>
      </c>
      <c r="M63" s="118">
        <f>SUM(I63:L63)</f>
        <v>7162</v>
      </c>
      <c r="N63" s="117">
        <f>+H63-M63</f>
        <v>62838</v>
      </c>
    </row>
    <row r="64" spans="1:14" s="2" customFormat="1" ht="30" customHeight="1" x14ac:dyDescent="0.2">
      <c r="A64" s="114">
        <f>+A63+1</f>
        <v>23</v>
      </c>
      <c r="B64" s="5" t="s">
        <v>563</v>
      </c>
      <c r="C64" s="174" t="s">
        <v>495</v>
      </c>
      <c r="D64" s="137" t="s">
        <v>165</v>
      </c>
      <c r="E64" s="137" t="s">
        <v>246</v>
      </c>
      <c r="F64" s="159" t="s">
        <v>579</v>
      </c>
      <c r="G64" s="159" t="s">
        <v>580</v>
      </c>
      <c r="H64" s="117">
        <v>60000</v>
      </c>
      <c r="I64" s="118">
        <f>H64*2.87%</f>
        <v>1722</v>
      </c>
      <c r="J64" s="118">
        <f>+H64*3.04%</f>
        <v>1824</v>
      </c>
      <c r="K64" s="117">
        <v>3486.68</v>
      </c>
      <c r="L64" s="117">
        <v>25</v>
      </c>
      <c r="M64" s="8">
        <f>SUM(I64:L64)</f>
        <v>7057.68</v>
      </c>
      <c r="N64" s="9">
        <f>+H64-M64</f>
        <v>52942.32</v>
      </c>
    </row>
    <row r="65" spans="1:14" s="2" customFormat="1" ht="23.25" customHeight="1" x14ac:dyDescent="0.2">
      <c r="A65" s="268" t="s">
        <v>142</v>
      </c>
      <c r="B65" s="268"/>
      <c r="C65" s="268"/>
      <c r="D65" s="268"/>
      <c r="E65" s="268"/>
      <c r="F65" s="268"/>
      <c r="G65" s="268"/>
      <c r="H65" s="17">
        <f>SUM(H61:H64)</f>
        <v>365000</v>
      </c>
      <c r="I65" s="17">
        <f t="shared" ref="I65:M65" si="11">SUM(I61:I64)</f>
        <v>10475.5</v>
      </c>
      <c r="J65" s="17">
        <f t="shared" si="11"/>
        <v>11096</v>
      </c>
      <c r="K65" s="17">
        <f t="shared" si="11"/>
        <v>28529.420000000002</v>
      </c>
      <c r="L65" s="17">
        <f t="shared" si="11"/>
        <v>10767.939999999999</v>
      </c>
      <c r="M65" s="17">
        <f t="shared" si="11"/>
        <v>60868.860000000008</v>
      </c>
      <c r="N65" s="17">
        <f>SUM(N61:N64)</f>
        <v>304131.14</v>
      </c>
    </row>
    <row r="66" spans="1:14" s="6" customFormat="1" ht="24.75" customHeight="1" thickBot="1" x14ac:dyDescent="0.25">
      <c r="A66" s="67"/>
      <c r="B66" s="67"/>
      <c r="C66" s="67"/>
      <c r="D66" s="67"/>
      <c r="E66" s="67"/>
      <c r="F66" s="67"/>
      <c r="G66" s="67"/>
    </row>
    <row r="67" spans="1:14" s="84" customFormat="1" ht="30" customHeight="1" thickBot="1" x14ac:dyDescent="0.25">
      <c r="A67" s="278" t="s">
        <v>181</v>
      </c>
      <c r="B67" s="279"/>
      <c r="C67" s="279"/>
      <c r="D67" s="279"/>
      <c r="E67" s="279"/>
      <c r="F67" s="279"/>
      <c r="G67" s="279"/>
      <c r="H67" s="279"/>
      <c r="I67" s="279"/>
      <c r="J67" s="279"/>
      <c r="K67" s="279"/>
      <c r="L67" s="279"/>
      <c r="M67" s="279"/>
      <c r="N67" s="280"/>
    </row>
    <row r="68" spans="1:14" s="84" customFormat="1" ht="30" customHeight="1" x14ac:dyDescent="0.2">
      <c r="A68" s="141">
        <f>+A64+1</f>
        <v>24</v>
      </c>
      <c r="B68" s="5" t="s">
        <v>431</v>
      </c>
      <c r="C68" s="174" t="s">
        <v>496</v>
      </c>
      <c r="D68" s="137" t="s">
        <v>165</v>
      </c>
      <c r="E68" s="137" t="s">
        <v>246</v>
      </c>
      <c r="F68" s="28" t="s">
        <v>669</v>
      </c>
      <c r="G68" s="28" t="s">
        <v>670</v>
      </c>
      <c r="H68" s="9">
        <v>80000</v>
      </c>
      <c r="I68" s="118">
        <f>H68*2.87%</f>
        <v>2296</v>
      </c>
      <c r="J68" s="118">
        <f>+H68*3.04%</f>
        <v>2432</v>
      </c>
      <c r="K68" s="5">
        <v>7400.87</v>
      </c>
      <c r="L68" s="117">
        <v>6389.4</v>
      </c>
      <c r="M68" s="118">
        <f>SUM(I68:L68)</f>
        <v>18518.269999999997</v>
      </c>
      <c r="N68" s="117">
        <f>+H68-M68</f>
        <v>61481.73</v>
      </c>
    </row>
    <row r="69" spans="1:14" s="6" customFormat="1" ht="31.5" customHeight="1" x14ac:dyDescent="0.2">
      <c r="A69" s="12">
        <f>+A68+1</f>
        <v>25</v>
      </c>
      <c r="B69" s="5" t="s">
        <v>439</v>
      </c>
      <c r="C69" s="174" t="s">
        <v>495</v>
      </c>
      <c r="D69" s="137" t="s">
        <v>165</v>
      </c>
      <c r="E69" s="137" t="s">
        <v>246</v>
      </c>
      <c r="F69" s="142" t="s">
        <v>624</v>
      </c>
      <c r="G69" s="142" t="s">
        <v>621</v>
      </c>
      <c r="H69" s="9">
        <v>70000</v>
      </c>
      <c r="I69" s="118">
        <f>H69*2.87%</f>
        <v>2009</v>
      </c>
      <c r="J69" s="118">
        <f>+H69*3.04%</f>
        <v>2128</v>
      </c>
      <c r="K69" s="117"/>
      <c r="L69" s="117">
        <v>3515.62</v>
      </c>
      <c r="M69" s="118">
        <f>SUM(I69:L69)</f>
        <v>7652.62</v>
      </c>
      <c r="N69" s="117">
        <f>+H69-M69</f>
        <v>62347.38</v>
      </c>
    </row>
    <row r="70" spans="1:14" s="6" customFormat="1" ht="29.25" customHeight="1" x14ac:dyDescent="0.2">
      <c r="A70" s="12">
        <f>+A69+1</f>
        <v>26</v>
      </c>
      <c r="B70" s="5" t="s">
        <v>602</v>
      </c>
      <c r="C70" s="174" t="s">
        <v>496</v>
      </c>
      <c r="D70" s="137" t="s">
        <v>165</v>
      </c>
      <c r="E70" s="137" t="s">
        <v>246</v>
      </c>
      <c r="F70" s="142" t="s">
        <v>614</v>
      </c>
      <c r="G70" s="142" t="s">
        <v>615</v>
      </c>
      <c r="H70" s="9">
        <v>60000</v>
      </c>
      <c r="I70" s="118">
        <f>H70*2.87%</f>
        <v>1722</v>
      </c>
      <c r="J70" s="118">
        <f>+H70*3.04%</f>
        <v>1824</v>
      </c>
      <c r="K70" s="117">
        <v>3486.68</v>
      </c>
      <c r="L70" s="117">
        <v>25</v>
      </c>
      <c r="M70" s="118">
        <f>SUM(I70:L70)</f>
        <v>7057.68</v>
      </c>
      <c r="N70" s="117">
        <f>+H70-M70</f>
        <v>52942.32</v>
      </c>
    </row>
    <row r="71" spans="1:14" s="6" customFormat="1" ht="23.25" customHeight="1" x14ac:dyDescent="0.2">
      <c r="A71" s="268" t="s">
        <v>142</v>
      </c>
      <c r="B71" s="268"/>
      <c r="C71" s="268"/>
      <c r="D71" s="268"/>
      <c r="E71" s="268"/>
      <c r="F71" s="268"/>
      <c r="G71" s="268"/>
      <c r="H71" s="17">
        <f>SUM(H68:H70)</f>
        <v>210000</v>
      </c>
      <c r="I71" s="17">
        <f t="shared" ref="I71:N71" si="12">SUM(I68:I70)</f>
        <v>6027</v>
      </c>
      <c r="J71" s="17">
        <f t="shared" si="12"/>
        <v>6384</v>
      </c>
      <c r="K71" s="17">
        <f t="shared" si="12"/>
        <v>10887.55</v>
      </c>
      <c r="L71" s="17">
        <f t="shared" si="12"/>
        <v>9930.02</v>
      </c>
      <c r="M71" s="17">
        <f t="shared" si="12"/>
        <v>33228.569999999992</v>
      </c>
      <c r="N71" s="17">
        <f t="shared" si="12"/>
        <v>176771.43</v>
      </c>
    </row>
    <row r="72" spans="1:14" s="6" customFormat="1" ht="24.75" customHeight="1" thickBot="1" x14ac:dyDescent="0.25">
      <c r="A72" s="67"/>
      <c r="B72" s="67"/>
      <c r="C72" s="67"/>
      <c r="D72" s="67"/>
      <c r="E72" s="67"/>
      <c r="F72" s="67"/>
      <c r="G72" s="67"/>
    </row>
    <row r="73" spans="1:14" s="84" customFormat="1" ht="30" customHeight="1" thickBot="1" x14ac:dyDescent="0.25">
      <c r="A73" s="278" t="s">
        <v>184</v>
      </c>
      <c r="B73" s="279"/>
      <c r="C73" s="279"/>
      <c r="D73" s="279"/>
      <c r="E73" s="279"/>
      <c r="F73" s="279"/>
      <c r="G73" s="279"/>
      <c r="H73" s="279"/>
      <c r="I73" s="279"/>
      <c r="J73" s="279"/>
      <c r="K73" s="279"/>
      <c r="L73" s="279"/>
      <c r="M73" s="279"/>
      <c r="N73" s="280"/>
    </row>
    <row r="74" spans="1:14" s="6" customFormat="1" ht="27.75" customHeight="1" x14ac:dyDescent="0.2">
      <c r="A74" s="114">
        <f>+A70+1</f>
        <v>27</v>
      </c>
      <c r="B74" s="5" t="s">
        <v>440</v>
      </c>
      <c r="C74" s="174" t="s">
        <v>495</v>
      </c>
      <c r="D74" s="137" t="s">
        <v>165</v>
      </c>
      <c r="E74" s="137" t="s">
        <v>246</v>
      </c>
      <c r="F74" s="223" t="s">
        <v>614</v>
      </c>
      <c r="G74" s="223" t="s">
        <v>615</v>
      </c>
      <c r="H74" s="9">
        <v>80000</v>
      </c>
      <c r="I74" s="8">
        <f>H74*2.87%</f>
        <v>2296</v>
      </c>
      <c r="J74" s="118">
        <f>+H74*3.04%</f>
        <v>2432</v>
      </c>
      <c r="K74" s="117"/>
      <c r="L74" s="117">
        <v>3020</v>
      </c>
      <c r="M74" s="118">
        <f>SUM(I74:L74)</f>
        <v>7748</v>
      </c>
      <c r="N74" s="117">
        <f>+H74-M74</f>
        <v>72252</v>
      </c>
    </row>
    <row r="75" spans="1:14" s="6" customFormat="1" ht="24.75" customHeight="1" x14ac:dyDescent="0.2">
      <c r="A75" s="268" t="s">
        <v>142</v>
      </c>
      <c r="B75" s="268"/>
      <c r="C75" s="268"/>
      <c r="D75" s="268"/>
      <c r="E75" s="268"/>
      <c r="F75" s="268"/>
      <c r="G75" s="268"/>
      <c r="H75" s="17">
        <f>SUM(H74)</f>
        <v>80000</v>
      </c>
      <c r="I75" s="17">
        <f t="shared" ref="I75:N75" si="13">SUM(I74)</f>
        <v>2296</v>
      </c>
      <c r="J75" s="17">
        <f t="shared" si="13"/>
        <v>2432</v>
      </c>
      <c r="K75" s="17">
        <f t="shared" si="13"/>
        <v>0</v>
      </c>
      <c r="L75" s="17">
        <f t="shared" si="13"/>
        <v>3020</v>
      </c>
      <c r="M75" s="17">
        <f t="shared" si="13"/>
        <v>7748</v>
      </c>
      <c r="N75" s="17">
        <f t="shared" si="13"/>
        <v>72252</v>
      </c>
    </row>
    <row r="76" spans="1:14" s="6" customFormat="1" ht="23.25" customHeight="1" thickBot="1" x14ac:dyDescent="0.25">
      <c r="A76" s="67"/>
      <c r="B76" s="67"/>
      <c r="C76" s="67"/>
      <c r="D76" s="67"/>
      <c r="E76" s="67"/>
      <c r="G76" s="67"/>
    </row>
    <row r="77" spans="1:14" s="6" customFormat="1" ht="28.5" customHeight="1" thickBot="1" x14ac:dyDescent="0.25">
      <c r="A77" s="278" t="s">
        <v>186</v>
      </c>
      <c r="B77" s="279"/>
      <c r="C77" s="279"/>
      <c r="D77" s="279"/>
      <c r="E77" s="279"/>
      <c r="F77" s="279"/>
      <c r="G77" s="279"/>
      <c r="H77" s="279"/>
      <c r="I77" s="279"/>
      <c r="J77" s="279"/>
      <c r="K77" s="279"/>
      <c r="L77" s="279"/>
      <c r="M77" s="279"/>
      <c r="N77" s="280"/>
    </row>
    <row r="78" spans="1:14" s="6" customFormat="1" ht="23.25" customHeight="1" x14ac:dyDescent="0.2">
      <c r="A78" s="12">
        <f>+A74+1</f>
        <v>28</v>
      </c>
      <c r="B78" s="5" t="s">
        <v>535</v>
      </c>
      <c r="C78" s="174" t="s">
        <v>495</v>
      </c>
      <c r="D78" s="137" t="s">
        <v>165</v>
      </c>
      <c r="E78" s="137" t="s">
        <v>246</v>
      </c>
      <c r="F78" s="28" t="s">
        <v>543</v>
      </c>
      <c r="G78" s="28" t="s">
        <v>645</v>
      </c>
      <c r="H78" s="9">
        <v>60000</v>
      </c>
      <c r="I78" s="8">
        <f>H78*2.87%</f>
        <v>1722</v>
      </c>
      <c r="J78" s="8">
        <f>+H78*3.04%</f>
        <v>1824</v>
      </c>
      <c r="K78" s="9">
        <v>3486.68</v>
      </c>
      <c r="L78" s="9">
        <v>25</v>
      </c>
      <c r="M78" s="8">
        <f>SUM(I78:L78)</f>
        <v>7057.68</v>
      </c>
      <c r="N78" s="9">
        <f>+H78-M78</f>
        <v>52942.32</v>
      </c>
    </row>
    <row r="79" spans="1:14" s="6" customFormat="1" ht="26.25" customHeight="1" x14ac:dyDescent="0.2">
      <c r="A79" s="268" t="s">
        <v>142</v>
      </c>
      <c r="B79" s="268"/>
      <c r="C79" s="268"/>
      <c r="D79" s="268"/>
      <c r="E79" s="268"/>
      <c r="F79" s="268"/>
      <c r="G79" s="268"/>
      <c r="H79" s="17">
        <f>SUM(H78)</f>
        <v>60000</v>
      </c>
      <c r="I79" s="17">
        <f t="shared" ref="I79:N79" si="14">SUM(I78)</f>
        <v>1722</v>
      </c>
      <c r="J79" s="17">
        <f t="shared" si="14"/>
        <v>1824</v>
      </c>
      <c r="K79" s="17">
        <f t="shared" si="14"/>
        <v>3486.68</v>
      </c>
      <c r="L79" s="17">
        <f t="shared" si="14"/>
        <v>25</v>
      </c>
      <c r="M79" s="17">
        <f t="shared" si="14"/>
        <v>7057.68</v>
      </c>
      <c r="N79" s="17">
        <f t="shared" si="14"/>
        <v>52942.32</v>
      </c>
    </row>
    <row r="80" spans="1:14" s="6" customFormat="1" ht="24.75" customHeight="1" thickBot="1" x14ac:dyDescent="0.25">
      <c r="A80" s="67"/>
      <c r="B80" s="67"/>
      <c r="C80" s="67"/>
      <c r="D80" s="67"/>
      <c r="E80" s="67"/>
      <c r="F80" s="67"/>
      <c r="G80" s="67"/>
    </row>
    <row r="81" spans="1:14" s="84" customFormat="1" ht="27" customHeight="1" thickBot="1" x14ac:dyDescent="0.25">
      <c r="A81" s="278" t="s">
        <v>187</v>
      </c>
      <c r="B81" s="279"/>
      <c r="C81" s="279"/>
      <c r="D81" s="279"/>
      <c r="E81" s="279"/>
      <c r="F81" s="279"/>
      <c r="G81" s="279"/>
      <c r="H81" s="279"/>
      <c r="I81" s="279"/>
      <c r="J81" s="279"/>
      <c r="K81" s="279"/>
      <c r="L81" s="279"/>
      <c r="M81" s="279"/>
      <c r="N81" s="280"/>
    </row>
    <row r="82" spans="1:14" s="84" customFormat="1" ht="24.95" customHeight="1" x14ac:dyDescent="0.2">
      <c r="A82" s="12">
        <f>+A78+1</f>
        <v>29</v>
      </c>
      <c r="B82" s="5" t="s">
        <v>512</v>
      </c>
      <c r="C82" s="174" t="s">
        <v>496</v>
      </c>
      <c r="D82" s="137" t="s">
        <v>165</v>
      </c>
      <c r="E82" s="137" t="s">
        <v>246</v>
      </c>
      <c r="F82" s="142" t="s">
        <v>624</v>
      </c>
      <c r="G82" s="142" t="s">
        <v>621</v>
      </c>
      <c r="H82" s="9">
        <v>70000</v>
      </c>
      <c r="I82" s="8">
        <f>H82*2.87%</f>
        <v>2009</v>
      </c>
      <c r="J82" s="8">
        <f>+H82*3.04%</f>
        <v>2128</v>
      </c>
      <c r="K82" s="9"/>
      <c r="L82" s="9">
        <v>13165.74</v>
      </c>
      <c r="M82" s="8">
        <f>SUM(I82:L82)</f>
        <v>17302.739999999998</v>
      </c>
      <c r="N82" s="9">
        <f>+H82-M82</f>
        <v>52697.26</v>
      </c>
    </row>
    <row r="83" spans="1:14" s="6" customFormat="1" ht="24.75" customHeight="1" x14ac:dyDescent="0.2">
      <c r="A83" s="12">
        <f>+A82+1</f>
        <v>30</v>
      </c>
      <c r="B83" s="5" t="s">
        <v>534</v>
      </c>
      <c r="C83" s="174" t="s">
        <v>496</v>
      </c>
      <c r="D83" s="137" t="s">
        <v>165</v>
      </c>
      <c r="E83" s="137" t="s">
        <v>246</v>
      </c>
      <c r="F83" s="28" t="s">
        <v>543</v>
      </c>
      <c r="G83" s="28" t="s">
        <v>645</v>
      </c>
      <c r="H83" s="9">
        <v>60000</v>
      </c>
      <c r="I83" s="8">
        <f>H83*2.87%</f>
        <v>1722</v>
      </c>
      <c r="J83" s="8">
        <f>+H83*3.04%</f>
        <v>1824</v>
      </c>
      <c r="K83" s="9"/>
      <c r="L83" s="9">
        <v>25</v>
      </c>
      <c r="M83" s="8">
        <f>SUM(I83:L83)</f>
        <v>3571</v>
      </c>
      <c r="N83" s="9">
        <f>+H83-M83</f>
        <v>56429</v>
      </c>
    </row>
    <row r="84" spans="1:14" customFormat="1" ht="21" customHeight="1" thickBot="1" x14ac:dyDescent="0.25">
      <c r="A84" s="268" t="s">
        <v>142</v>
      </c>
      <c r="B84" s="268"/>
      <c r="C84" s="268"/>
      <c r="D84" s="268"/>
      <c r="E84" s="268"/>
      <c r="F84" s="268"/>
      <c r="G84" s="268"/>
      <c r="H84" s="17">
        <f>SUM(H82:H83)</f>
        <v>130000</v>
      </c>
      <c r="I84" s="17">
        <f t="shared" ref="I84:N84" si="15">SUM(I82:I83)</f>
        <v>3731</v>
      </c>
      <c r="J84" s="17">
        <f t="shared" si="15"/>
        <v>3952</v>
      </c>
      <c r="K84" s="17">
        <f t="shared" si="15"/>
        <v>0</v>
      </c>
      <c r="L84" s="17">
        <f t="shared" si="15"/>
        <v>13190.74</v>
      </c>
      <c r="M84" s="17">
        <f t="shared" si="15"/>
        <v>20873.739999999998</v>
      </c>
      <c r="N84" s="17">
        <f t="shared" si="15"/>
        <v>109126.26000000001</v>
      </c>
    </row>
    <row r="85" spans="1:14" customFormat="1" ht="34.5" customHeight="1" thickBot="1" x14ac:dyDescent="0.25">
      <c r="A85" s="269" t="s">
        <v>192</v>
      </c>
      <c r="B85" s="270"/>
      <c r="C85" s="270"/>
      <c r="D85" s="270"/>
      <c r="E85" s="270"/>
      <c r="F85" s="270"/>
      <c r="G85" s="270"/>
      <c r="H85" s="270"/>
      <c r="I85" s="270"/>
      <c r="J85" s="270"/>
      <c r="K85" s="270"/>
      <c r="L85" s="270"/>
      <c r="M85" s="270"/>
      <c r="N85" s="271"/>
    </row>
    <row r="86" spans="1:14" customFormat="1" ht="34.5" customHeight="1" x14ac:dyDescent="0.2">
      <c r="A86" s="12">
        <f>+A83+1</f>
        <v>31</v>
      </c>
      <c r="B86" s="64" t="s">
        <v>154</v>
      </c>
      <c r="C86" s="174" t="s">
        <v>495</v>
      </c>
      <c r="D86" s="138" t="s">
        <v>228</v>
      </c>
      <c r="E86" s="137" t="s">
        <v>246</v>
      </c>
      <c r="F86" s="28" t="s">
        <v>233</v>
      </c>
      <c r="G86" s="28" t="s">
        <v>625</v>
      </c>
      <c r="H86" s="10">
        <v>135000</v>
      </c>
      <c r="I86" s="8">
        <f>H86*2.87%</f>
        <v>3874.5</v>
      </c>
      <c r="J86" s="8">
        <f>+H86*3.04%</f>
        <v>4104</v>
      </c>
      <c r="K86" s="5">
        <v>20000.71</v>
      </c>
      <c r="L86" s="9">
        <v>7575.12</v>
      </c>
      <c r="M86" s="8">
        <f>SUM(I86:L86)</f>
        <v>35554.33</v>
      </c>
      <c r="N86" s="9">
        <f>+H86-M86</f>
        <v>99445.67</v>
      </c>
    </row>
    <row r="87" spans="1:14" s="6" customFormat="1" ht="24" customHeight="1" x14ac:dyDescent="0.2">
      <c r="A87" s="12">
        <f>+A86+1</f>
        <v>32</v>
      </c>
      <c r="B87" s="64" t="s">
        <v>250</v>
      </c>
      <c r="C87" s="174" t="s">
        <v>496</v>
      </c>
      <c r="D87" s="137" t="s">
        <v>165</v>
      </c>
      <c r="E87" s="137" t="s">
        <v>246</v>
      </c>
      <c r="F87" s="196" t="s">
        <v>579</v>
      </c>
      <c r="G87" s="196" t="s">
        <v>580</v>
      </c>
      <c r="H87" s="10">
        <v>90000</v>
      </c>
      <c r="I87" s="8">
        <f>H87*2.87%</f>
        <v>2583</v>
      </c>
      <c r="J87" s="8">
        <f>+H87*3.04%</f>
        <v>2736</v>
      </c>
      <c r="K87" s="5">
        <v>3268.67</v>
      </c>
      <c r="L87" s="9">
        <v>5225.24</v>
      </c>
      <c r="M87" s="8">
        <f>SUM(I87:L87)</f>
        <v>13812.91</v>
      </c>
      <c r="N87" s="9">
        <f>+H87-M87</f>
        <v>76187.09</v>
      </c>
    </row>
    <row r="88" spans="1:14" s="2" customFormat="1" ht="22.5" customHeight="1" x14ac:dyDescent="0.2">
      <c r="A88" s="268" t="s">
        <v>142</v>
      </c>
      <c r="B88" s="268"/>
      <c r="C88" s="268"/>
      <c r="D88" s="268"/>
      <c r="E88" s="268"/>
      <c r="F88" s="268"/>
      <c r="G88" s="268"/>
      <c r="H88" s="17">
        <f>SUM(H86:H87)</f>
        <v>225000</v>
      </c>
      <c r="I88" s="17">
        <f t="shared" ref="I88:N88" si="16">SUM(I86:I87)</f>
        <v>6457.5</v>
      </c>
      <c r="J88" s="17">
        <f t="shared" si="16"/>
        <v>6840</v>
      </c>
      <c r="K88" s="17">
        <f t="shared" si="16"/>
        <v>23269.379999999997</v>
      </c>
      <c r="L88" s="17">
        <f t="shared" si="16"/>
        <v>12800.36</v>
      </c>
      <c r="M88" s="17">
        <f t="shared" si="16"/>
        <v>49367.240000000005</v>
      </c>
      <c r="N88" s="17">
        <f t="shared" si="16"/>
        <v>175632.76</v>
      </c>
    </row>
    <row r="89" spans="1:14" s="2" customFormat="1" ht="21" customHeight="1" thickBot="1" x14ac:dyDescent="0.25">
      <c r="A89" s="67"/>
      <c r="B89" s="67"/>
      <c r="C89" s="67"/>
      <c r="D89" s="67"/>
      <c r="E89" s="67"/>
      <c r="F89" s="67"/>
      <c r="G89" s="67"/>
      <c r="H89" s="6"/>
      <c r="I89" s="6"/>
      <c r="J89" s="6"/>
      <c r="K89" s="6"/>
      <c r="L89" s="6"/>
      <c r="M89" s="6"/>
      <c r="N89" s="6"/>
    </row>
    <row r="90" spans="1:14" s="2" customFormat="1" ht="28.5" customHeight="1" thickBot="1" x14ac:dyDescent="0.25">
      <c r="A90" s="269" t="s">
        <v>558</v>
      </c>
      <c r="B90" s="270"/>
      <c r="C90" s="270"/>
      <c r="D90" s="270"/>
      <c r="E90" s="270"/>
      <c r="F90" s="270"/>
      <c r="G90" s="270"/>
      <c r="H90" s="270"/>
      <c r="I90" s="270"/>
      <c r="J90" s="270"/>
      <c r="K90" s="270"/>
      <c r="L90" s="270"/>
      <c r="M90" s="270"/>
      <c r="N90" s="271"/>
    </row>
    <row r="91" spans="1:14" s="2" customFormat="1" ht="32.25" customHeight="1" thickBot="1" x14ac:dyDescent="0.25">
      <c r="A91" s="269" t="s">
        <v>559</v>
      </c>
      <c r="B91" s="270"/>
      <c r="C91" s="270"/>
      <c r="D91" s="270"/>
      <c r="E91" s="270"/>
      <c r="F91" s="270"/>
      <c r="G91" s="270"/>
      <c r="H91" s="270"/>
      <c r="I91" s="270"/>
      <c r="J91" s="270"/>
      <c r="K91" s="270"/>
      <c r="L91" s="270"/>
      <c r="M91" s="270"/>
      <c r="N91" s="271"/>
    </row>
    <row r="92" spans="1:14" s="2" customFormat="1" ht="33" customHeight="1" x14ac:dyDescent="0.2">
      <c r="A92" s="12">
        <f>+A87+1</f>
        <v>33</v>
      </c>
      <c r="B92" s="236" t="s">
        <v>585</v>
      </c>
      <c r="C92" s="237" t="s">
        <v>495</v>
      </c>
      <c r="D92" s="115" t="s">
        <v>637</v>
      </c>
      <c r="E92" s="115" t="s">
        <v>246</v>
      </c>
      <c r="F92" s="116" t="s">
        <v>233</v>
      </c>
      <c r="G92" s="116" t="s">
        <v>625</v>
      </c>
      <c r="H92" s="117">
        <v>170000</v>
      </c>
      <c r="I92" s="118">
        <f>H92*2.87%</f>
        <v>4879</v>
      </c>
      <c r="J92" s="118">
        <v>4943.8</v>
      </c>
      <c r="K92" s="66">
        <v>28627.17</v>
      </c>
      <c r="L92" s="117">
        <v>25</v>
      </c>
      <c r="M92" s="118">
        <f>SUM(I92:L92)</f>
        <v>38474.97</v>
      </c>
      <c r="N92" s="117">
        <f>+H92-M92</f>
        <v>131525.03</v>
      </c>
    </row>
    <row r="93" spans="1:14" s="2" customFormat="1" ht="33" customHeight="1" x14ac:dyDescent="0.2">
      <c r="A93" s="12">
        <f>+A92+1</f>
        <v>34</v>
      </c>
      <c r="B93" s="8" t="s">
        <v>426</v>
      </c>
      <c r="C93" s="174" t="s">
        <v>495</v>
      </c>
      <c r="D93" s="137" t="s">
        <v>557</v>
      </c>
      <c r="E93" s="137" t="s">
        <v>246</v>
      </c>
      <c r="F93" s="28" t="s">
        <v>231</v>
      </c>
      <c r="G93" s="28" t="s">
        <v>626</v>
      </c>
      <c r="H93" s="9">
        <v>150000</v>
      </c>
      <c r="I93" s="118">
        <f>H93*2.87%</f>
        <v>4305</v>
      </c>
      <c r="J93" s="8">
        <f>+H93*3.04%</f>
        <v>4560</v>
      </c>
      <c r="K93" s="5">
        <v>23866.62</v>
      </c>
      <c r="L93" s="117">
        <v>25</v>
      </c>
      <c r="M93" s="118">
        <f>SUM(I93:L93)</f>
        <v>32756.62</v>
      </c>
      <c r="N93" s="117">
        <f>+H93-M93</f>
        <v>117243.38</v>
      </c>
    </row>
    <row r="94" spans="1:14" s="2" customFormat="1" ht="22.5" customHeight="1" x14ac:dyDescent="0.2">
      <c r="A94" s="268" t="s">
        <v>142</v>
      </c>
      <c r="B94" s="268"/>
      <c r="C94" s="268"/>
      <c r="D94" s="268"/>
      <c r="E94" s="268"/>
      <c r="F94" s="268"/>
      <c r="G94" s="268"/>
      <c r="H94" s="17">
        <f>SUM(H92:H93)</f>
        <v>320000</v>
      </c>
      <c r="I94" s="17">
        <f t="shared" ref="I94:N94" si="17">SUM(I92:I93)</f>
        <v>9184</v>
      </c>
      <c r="J94" s="17">
        <f t="shared" si="17"/>
        <v>9503.7999999999993</v>
      </c>
      <c r="K94" s="17">
        <f t="shared" si="17"/>
        <v>52493.789999999994</v>
      </c>
      <c r="L94" s="17">
        <f t="shared" si="17"/>
        <v>50</v>
      </c>
      <c r="M94" s="17">
        <f t="shared" si="17"/>
        <v>71231.59</v>
      </c>
      <c r="N94" s="17">
        <f t="shared" si="17"/>
        <v>248768.41</v>
      </c>
    </row>
    <row r="95" spans="1:14" s="2" customFormat="1" ht="29.25" customHeight="1" thickBot="1" x14ac:dyDescent="0.25">
      <c r="A95" s="67"/>
      <c r="B95" s="67"/>
      <c r="C95" s="67"/>
      <c r="D95" s="67"/>
      <c r="E95" s="67"/>
      <c r="F95" s="67"/>
      <c r="G95" s="67"/>
      <c r="H95" s="6"/>
      <c r="I95" s="6"/>
      <c r="J95" s="6"/>
      <c r="K95" s="6"/>
      <c r="L95" s="6"/>
      <c r="M95" s="6"/>
      <c r="N95" s="6"/>
    </row>
    <row r="96" spans="1:14" s="84" customFormat="1" ht="24" customHeight="1" thickBot="1" x14ac:dyDescent="0.25">
      <c r="A96" s="269" t="s">
        <v>237</v>
      </c>
      <c r="B96" s="270"/>
      <c r="C96" s="270"/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1"/>
    </row>
    <row r="97" spans="1:14" s="6" customFormat="1" ht="24.75" customHeight="1" x14ac:dyDescent="0.2">
      <c r="A97" s="114">
        <f>+A93+1</f>
        <v>35</v>
      </c>
      <c r="B97" s="139" t="s">
        <v>251</v>
      </c>
      <c r="C97" s="141" t="s">
        <v>495</v>
      </c>
      <c r="D97" s="138" t="s">
        <v>554</v>
      </c>
      <c r="E97" s="137" t="s">
        <v>246</v>
      </c>
      <c r="F97" s="196" t="s">
        <v>579</v>
      </c>
      <c r="G97" s="196" t="s">
        <v>580</v>
      </c>
      <c r="H97" s="10">
        <v>120000</v>
      </c>
      <c r="I97" s="8">
        <f>H97*2.87%</f>
        <v>3444</v>
      </c>
      <c r="J97" s="8">
        <f>+H97*3.04%</f>
        <v>3648</v>
      </c>
      <c r="K97" s="5"/>
      <c r="L97" s="9">
        <v>1475.12</v>
      </c>
      <c r="M97" s="8">
        <f>SUM(I97:L97)</f>
        <v>8567.119999999999</v>
      </c>
      <c r="N97" s="9">
        <f>+H97-M97</f>
        <v>111432.88</v>
      </c>
    </row>
    <row r="98" spans="1:14" s="2" customFormat="1" ht="22.5" customHeight="1" x14ac:dyDescent="0.2">
      <c r="A98" s="268" t="s">
        <v>142</v>
      </c>
      <c r="B98" s="268"/>
      <c r="C98" s="268"/>
      <c r="D98" s="268"/>
      <c r="E98" s="268"/>
      <c r="F98" s="268"/>
      <c r="G98" s="268"/>
      <c r="H98" s="17">
        <f>SUM(H97)</f>
        <v>120000</v>
      </c>
      <c r="I98" s="17">
        <f t="shared" ref="I98:N98" si="18">SUM(I97)</f>
        <v>3444</v>
      </c>
      <c r="J98" s="17">
        <f t="shared" si="18"/>
        <v>3648</v>
      </c>
      <c r="K98" s="17">
        <f t="shared" si="18"/>
        <v>0</v>
      </c>
      <c r="L98" s="17">
        <f t="shared" si="18"/>
        <v>1475.12</v>
      </c>
      <c r="M98" s="17">
        <f t="shared" si="18"/>
        <v>8567.119999999999</v>
      </c>
      <c r="N98" s="17">
        <f t="shared" si="18"/>
        <v>111432.88</v>
      </c>
    </row>
    <row r="99" spans="1:14" s="2" customFormat="1" ht="22.5" customHeight="1" thickBot="1" x14ac:dyDescent="0.25">
      <c r="A99" s="67"/>
      <c r="B99" s="67"/>
      <c r="C99" s="67"/>
      <c r="D99" s="67"/>
      <c r="E99" s="67"/>
      <c r="F99" s="67"/>
      <c r="G99" s="67"/>
      <c r="H99" s="6"/>
      <c r="I99" s="6"/>
      <c r="J99" s="6"/>
      <c r="K99" s="6"/>
      <c r="L99" s="6"/>
      <c r="M99" s="6"/>
      <c r="N99" s="6"/>
    </row>
    <row r="100" spans="1:14" s="2" customFormat="1" ht="22.5" customHeight="1" thickBot="1" x14ac:dyDescent="0.25">
      <c r="A100" s="269" t="s">
        <v>441</v>
      </c>
      <c r="B100" s="270"/>
      <c r="C100" s="270"/>
      <c r="D100" s="270"/>
      <c r="E100" s="270"/>
      <c r="F100" s="270"/>
      <c r="G100" s="270"/>
      <c r="H100" s="270"/>
      <c r="I100" s="270"/>
      <c r="J100" s="270"/>
      <c r="K100" s="270"/>
      <c r="L100" s="270"/>
      <c r="M100" s="270"/>
      <c r="N100" s="271"/>
    </row>
    <row r="101" spans="1:14" s="2" customFormat="1" ht="28.5" customHeight="1" x14ac:dyDescent="0.2">
      <c r="A101" s="114">
        <f>+A97+1</f>
        <v>36</v>
      </c>
      <c r="B101" s="116" t="s">
        <v>641</v>
      </c>
      <c r="C101" s="114" t="s">
        <v>496</v>
      </c>
      <c r="D101" s="116" t="s">
        <v>149</v>
      </c>
      <c r="E101" s="115" t="s">
        <v>246</v>
      </c>
      <c r="F101" s="142" t="s">
        <v>643</v>
      </c>
      <c r="G101" s="142" t="s">
        <v>644</v>
      </c>
      <c r="H101" s="8">
        <v>50000</v>
      </c>
      <c r="I101" s="118">
        <f>H101*2.87%</f>
        <v>1435</v>
      </c>
      <c r="J101" s="118">
        <f>+H101*3.04%</f>
        <v>1520</v>
      </c>
      <c r="K101" s="118">
        <v>1854</v>
      </c>
      <c r="L101" s="117">
        <v>25</v>
      </c>
      <c r="M101" s="118">
        <f>SUM(I101:L101)</f>
        <v>4834</v>
      </c>
      <c r="N101" s="117">
        <f>+H101-M101</f>
        <v>45166</v>
      </c>
    </row>
    <row r="102" spans="1:14" s="2" customFormat="1" ht="29.25" customHeight="1" thickBot="1" x14ac:dyDescent="0.25">
      <c r="A102" s="268" t="s">
        <v>142</v>
      </c>
      <c r="B102" s="268"/>
      <c r="C102" s="268"/>
      <c r="D102" s="268"/>
      <c r="E102" s="268"/>
      <c r="F102" s="268"/>
      <c r="G102" s="268"/>
      <c r="H102" s="17">
        <f>SUM(H101:H101)</f>
        <v>50000</v>
      </c>
      <c r="I102" s="17">
        <f t="shared" ref="I102:N102" si="19">SUM(I101:I101)</f>
        <v>1435</v>
      </c>
      <c r="J102" s="17">
        <f t="shared" si="19"/>
        <v>1520</v>
      </c>
      <c r="K102" s="17">
        <f t="shared" si="19"/>
        <v>1854</v>
      </c>
      <c r="L102" s="17">
        <f t="shared" si="19"/>
        <v>25</v>
      </c>
      <c r="M102" s="17">
        <f t="shared" si="19"/>
        <v>4834</v>
      </c>
      <c r="N102" s="17">
        <f t="shared" si="19"/>
        <v>45166</v>
      </c>
    </row>
    <row r="103" spans="1:14" s="84" customFormat="1" ht="24.95" customHeight="1" thickBot="1" x14ac:dyDescent="0.25">
      <c r="A103" s="269" t="s">
        <v>441</v>
      </c>
      <c r="B103" s="270"/>
      <c r="C103" s="270"/>
      <c r="D103" s="270"/>
      <c r="E103" s="270"/>
      <c r="F103" s="270"/>
      <c r="G103" s="270"/>
      <c r="H103" s="270"/>
      <c r="I103" s="270"/>
      <c r="J103" s="270"/>
      <c r="K103" s="270"/>
      <c r="L103" s="270"/>
      <c r="M103" s="270"/>
      <c r="N103" s="271"/>
    </row>
    <row r="104" spans="1:14" s="6" customFormat="1" ht="24.75" customHeight="1" x14ac:dyDescent="0.2">
      <c r="A104" s="114">
        <f>+A101+1</f>
        <v>37</v>
      </c>
      <c r="B104" s="28" t="s">
        <v>420</v>
      </c>
      <c r="C104" s="12" t="s">
        <v>496</v>
      </c>
      <c r="D104" s="28" t="s">
        <v>130</v>
      </c>
      <c r="E104" s="137" t="s">
        <v>246</v>
      </c>
      <c r="F104" s="28" t="s">
        <v>485</v>
      </c>
      <c r="G104" s="28" t="s">
        <v>618</v>
      </c>
      <c r="H104" s="8">
        <v>70000</v>
      </c>
      <c r="I104" s="118">
        <f>H104*2.87%</f>
        <v>2009</v>
      </c>
      <c r="J104" s="118">
        <f>+H104*3.04%</f>
        <v>2128</v>
      </c>
      <c r="K104" s="118"/>
      <c r="L104" s="117">
        <v>1025</v>
      </c>
      <c r="M104" s="118">
        <f>SUM(I104:L104)</f>
        <v>5162</v>
      </c>
      <c r="N104" s="117">
        <f>+H104-M104</f>
        <v>64838</v>
      </c>
    </row>
    <row r="105" spans="1:14" s="6" customFormat="1" ht="24.95" customHeight="1" x14ac:dyDescent="0.2">
      <c r="A105" s="268" t="s">
        <v>142</v>
      </c>
      <c r="B105" s="268"/>
      <c r="C105" s="268"/>
      <c r="D105" s="268"/>
      <c r="E105" s="268"/>
      <c r="F105" s="268"/>
      <c r="G105" s="268"/>
      <c r="H105" s="17">
        <f>SUM(H104:H104)</f>
        <v>70000</v>
      </c>
      <c r="I105" s="17">
        <f t="shared" ref="I105:N105" si="20">SUM(I104:I104)</f>
        <v>2009</v>
      </c>
      <c r="J105" s="17">
        <f t="shared" si="20"/>
        <v>2128</v>
      </c>
      <c r="K105" s="17">
        <f t="shared" si="20"/>
        <v>0</v>
      </c>
      <c r="L105" s="17">
        <f t="shared" si="20"/>
        <v>1025</v>
      </c>
      <c r="M105" s="17">
        <f t="shared" si="20"/>
        <v>5162</v>
      </c>
      <c r="N105" s="17">
        <f t="shared" si="20"/>
        <v>64838</v>
      </c>
    </row>
    <row r="106" spans="1:14" s="6" customFormat="1" ht="24.95" customHeight="1" thickBot="1" x14ac:dyDescent="0.25">
      <c r="A106" s="67"/>
      <c r="B106" s="67"/>
      <c r="C106" s="67"/>
      <c r="D106" s="67"/>
      <c r="E106" s="67"/>
      <c r="F106" s="67"/>
      <c r="G106" s="67"/>
    </row>
    <row r="107" spans="1:14" s="6" customFormat="1" ht="24.95" customHeight="1" x14ac:dyDescent="0.2">
      <c r="A107" s="283" t="s">
        <v>603</v>
      </c>
      <c r="B107" s="287"/>
      <c r="C107" s="287"/>
      <c r="D107" s="287"/>
      <c r="E107" s="287"/>
      <c r="F107" s="287"/>
      <c r="G107" s="287"/>
      <c r="H107" s="287"/>
      <c r="I107" s="287"/>
      <c r="J107" s="287"/>
      <c r="K107" s="287"/>
      <c r="L107" s="287"/>
      <c r="M107" s="287"/>
      <c r="N107" s="288"/>
    </row>
    <row r="108" spans="1:14" s="6" customFormat="1" ht="24.95" customHeight="1" x14ac:dyDescent="0.2">
      <c r="A108" s="71">
        <f>+A104+1</f>
        <v>38</v>
      </c>
      <c r="B108" s="234" t="s">
        <v>640</v>
      </c>
      <c r="C108" s="71" t="s">
        <v>496</v>
      </c>
      <c r="D108" s="234" t="s">
        <v>109</v>
      </c>
      <c r="E108" s="122" t="s">
        <v>246</v>
      </c>
      <c r="F108" s="234" t="s">
        <v>643</v>
      </c>
      <c r="G108" s="234" t="s">
        <v>644</v>
      </c>
      <c r="H108" s="66">
        <v>90000</v>
      </c>
      <c r="I108" s="66">
        <f>H108*2.87%</f>
        <v>2583</v>
      </c>
      <c r="J108" s="66">
        <f>+H108*3.04%</f>
        <v>2736</v>
      </c>
      <c r="K108" s="66">
        <v>9753.1200000000008</v>
      </c>
      <c r="L108" s="72">
        <v>1025</v>
      </c>
      <c r="M108" s="66">
        <f>SUM(I108:L108)</f>
        <v>16097.12</v>
      </c>
      <c r="N108" s="72">
        <f>+H108-M108</f>
        <v>73902.880000000005</v>
      </c>
    </row>
    <row r="109" spans="1:14" s="6" customFormat="1" ht="24.95" customHeight="1" x14ac:dyDescent="0.2">
      <c r="A109" s="114">
        <f>+A108+1</f>
        <v>39</v>
      </c>
      <c r="B109" s="28" t="s">
        <v>604</v>
      </c>
      <c r="C109" s="12" t="s">
        <v>496</v>
      </c>
      <c r="D109" s="28" t="s">
        <v>605</v>
      </c>
      <c r="E109" s="137" t="s">
        <v>246</v>
      </c>
      <c r="F109" s="28" t="s">
        <v>619</v>
      </c>
      <c r="G109" s="28" t="s">
        <v>620</v>
      </c>
      <c r="H109" s="8">
        <v>70000</v>
      </c>
      <c r="I109" s="118">
        <f>H109*2.87%</f>
        <v>2009</v>
      </c>
      <c r="J109" s="118">
        <f>+H109*3.04%</f>
        <v>2128</v>
      </c>
      <c r="K109" s="5">
        <v>5368.48</v>
      </c>
      <c r="L109" s="117">
        <v>3270.31</v>
      </c>
      <c r="M109" s="118">
        <f>SUM(I109:L109)</f>
        <v>12775.789999999999</v>
      </c>
      <c r="N109" s="117">
        <f>+H109-M109</f>
        <v>57224.21</v>
      </c>
    </row>
    <row r="110" spans="1:14" s="6" customFormat="1" ht="24.95" customHeight="1" x14ac:dyDescent="0.2">
      <c r="A110" s="268" t="s">
        <v>142</v>
      </c>
      <c r="B110" s="268"/>
      <c r="C110" s="268"/>
      <c r="D110" s="268"/>
      <c r="E110" s="268"/>
      <c r="F110" s="268"/>
      <c r="G110" s="268"/>
      <c r="H110" s="17">
        <f>SUM(H108:H109)</f>
        <v>160000</v>
      </c>
      <c r="I110" s="17">
        <f t="shared" ref="I110:N110" si="21">SUM(I108:I109)</f>
        <v>4592</v>
      </c>
      <c r="J110" s="17">
        <f t="shared" si="21"/>
        <v>4864</v>
      </c>
      <c r="K110" s="17">
        <f t="shared" si="21"/>
        <v>15121.6</v>
      </c>
      <c r="L110" s="17">
        <f t="shared" si="21"/>
        <v>4295.3099999999995</v>
      </c>
      <c r="M110" s="17">
        <f t="shared" si="21"/>
        <v>28872.91</v>
      </c>
      <c r="N110" s="17">
        <f t="shared" si="21"/>
        <v>131127.09</v>
      </c>
    </row>
    <row r="111" spans="1:14" s="6" customFormat="1" ht="24.95" customHeight="1" thickBot="1" x14ac:dyDescent="0.25">
      <c r="A111" s="67"/>
      <c r="B111" s="67"/>
      <c r="C111" s="67"/>
      <c r="D111" s="67"/>
      <c r="E111" s="67"/>
      <c r="F111" s="67"/>
      <c r="G111" s="67"/>
    </row>
    <row r="112" spans="1:14" s="6" customFormat="1" ht="24.95" customHeight="1" x14ac:dyDescent="0.2">
      <c r="A112" s="283" t="s">
        <v>441</v>
      </c>
      <c r="B112" s="287"/>
      <c r="C112" s="287"/>
      <c r="D112" s="287"/>
      <c r="E112" s="287"/>
      <c r="F112" s="287"/>
      <c r="G112" s="287"/>
      <c r="H112" s="287"/>
      <c r="I112" s="287"/>
      <c r="J112" s="287"/>
      <c r="K112" s="287"/>
      <c r="L112" s="287"/>
      <c r="M112" s="287"/>
      <c r="N112" s="288"/>
    </row>
    <row r="113" spans="1:14" s="6" customFormat="1" ht="24.95" customHeight="1" x14ac:dyDescent="0.2">
      <c r="A113" s="71">
        <f>+A109+1</f>
        <v>40</v>
      </c>
      <c r="B113" s="142" t="s">
        <v>606</v>
      </c>
      <c r="C113" s="141" t="s">
        <v>496</v>
      </c>
      <c r="D113" s="142" t="s">
        <v>561</v>
      </c>
      <c r="E113" s="140" t="s">
        <v>246</v>
      </c>
      <c r="F113" s="196" t="s">
        <v>619</v>
      </c>
      <c r="G113" s="196" t="s">
        <v>620</v>
      </c>
      <c r="H113" s="5">
        <v>80000</v>
      </c>
      <c r="I113" s="66">
        <f>H113*2.87%</f>
        <v>2296</v>
      </c>
      <c r="J113" s="66">
        <f>+H113*3.04%</f>
        <v>2432</v>
      </c>
      <c r="K113" s="5">
        <v>7063.34</v>
      </c>
      <c r="L113" s="72">
        <v>1375.12</v>
      </c>
      <c r="M113" s="66">
        <f>SUM(I113:L113)</f>
        <v>13166.46</v>
      </c>
      <c r="N113" s="72">
        <f>+H113-M113</f>
        <v>66833.540000000008</v>
      </c>
    </row>
    <row r="114" spans="1:14" s="6" customFormat="1" ht="24.95" customHeight="1" x14ac:dyDescent="0.2">
      <c r="A114" s="71">
        <f>+A113+1</f>
        <v>41</v>
      </c>
      <c r="B114" s="142" t="s">
        <v>560</v>
      </c>
      <c r="C114" s="141" t="s">
        <v>496</v>
      </c>
      <c r="D114" s="142" t="s">
        <v>561</v>
      </c>
      <c r="E114" s="140" t="s">
        <v>246</v>
      </c>
      <c r="F114" s="196" t="s">
        <v>579</v>
      </c>
      <c r="G114" s="196" t="s">
        <v>580</v>
      </c>
      <c r="H114" s="5">
        <v>60000</v>
      </c>
      <c r="I114" s="66">
        <f>H114*2.87%</f>
        <v>1722</v>
      </c>
      <c r="J114" s="66">
        <f>+H114*3.04%</f>
        <v>1824</v>
      </c>
      <c r="K114" s="5">
        <v>3216.65</v>
      </c>
      <c r="L114" s="72">
        <v>2865.74</v>
      </c>
      <c r="M114" s="66">
        <f>SUM(I114:L114)</f>
        <v>9628.39</v>
      </c>
      <c r="N114" s="72">
        <f>+H114-M114</f>
        <v>50371.61</v>
      </c>
    </row>
    <row r="115" spans="1:14" s="6" customFormat="1" ht="24.95" customHeight="1" x14ac:dyDescent="0.2">
      <c r="A115" s="268" t="s">
        <v>142</v>
      </c>
      <c r="B115" s="268"/>
      <c r="C115" s="268"/>
      <c r="D115" s="268"/>
      <c r="E115" s="268"/>
      <c r="F115" s="268"/>
      <c r="G115" s="268"/>
      <c r="H115" s="17">
        <f>SUM(H113:H114)</f>
        <v>140000</v>
      </c>
      <c r="I115" s="17">
        <f t="shared" ref="I115:N115" si="22">SUM(I113:I114)</f>
        <v>4018</v>
      </c>
      <c r="J115" s="17">
        <f t="shared" si="22"/>
        <v>4256</v>
      </c>
      <c r="K115" s="17">
        <f t="shared" si="22"/>
        <v>10279.99</v>
      </c>
      <c r="L115" s="17">
        <f t="shared" si="22"/>
        <v>4240.8599999999997</v>
      </c>
      <c r="M115" s="17">
        <f t="shared" si="22"/>
        <v>22794.85</v>
      </c>
      <c r="N115" s="17">
        <f t="shared" si="22"/>
        <v>117205.15000000001</v>
      </c>
    </row>
    <row r="116" spans="1:14" s="2" customFormat="1" ht="24.95" customHeight="1" thickBot="1" x14ac:dyDescent="0.25">
      <c r="A116" s="67"/>
      <c r="B116" s="67"/>
      <c r="C116" s="67"/>
      <c r="D116" s="67"/>
      <c r="E116" s="67"/>
      <c r="F116" s="67"/>
      <c r="G116" s="67"/>
      <c r="H116"/>
      <c r="I116"/>
      <c r="J116"/>
      <c r="K116"/>
      <c r="L116"/>
      <c r="M116"/>
      <c r="N116"/>
    </row>
    <row r="117" spans="1:14" s="73" customFormat="1" ht="24.95" customHeight="1" thickBot="1" x14ac:dyDescent="0.25">
      <c r="A117" s="269" t="s">
        <v>345</v>
      </c>
      <c r="B117" s="270"/>
      <c r="C117" s="270"/>
      <c r="D117" s="270"/>
      <c r="E117" s="270"/>
      <c r="F117" s="270"/>
      <c r="G117" s="270"/>
      <c r="H117" s="270"/>
      <c r="I117" s="270"/>
      <c r="J117" s="270"/>
      <c r="K117" s="270"/>
      <c r="L117" s="270"/>
      <c r="M117" s="270"/>
      <c r="N117" s="271"/>
    </row>
    <row r="118" spans="1:14" s="73" customFormat="1" ht="26.25" customHeight="1" x14ac:dyDescent="0.2">
      <c r="A118" s="114">
        <f>+A114+1</f>
        <v>42</v>
      </c>
      <c r="B118" s="28" t="s">
        <v>147</v>
      </c>
      <c r="C118" s="12" t="s">
        <v>495</v>
      </c>
      <c r="D118" s="137" t="s">
        <v>146</v>
      </c>
      <c r="E118" s="137" t="s">
        <v>246</v>
      </c>
      <c r="F118" s="28" t="s">
        <v>624</v>
      </c>
      <c r="G118" s="28" t="s">
        <v>621</v>
      </c>
      <c r="H118" s="9">
        <v>190000</v>
      </c>
      <c r="I118" s="118">
        <f>H118*2.87%</f>
        <v>5453</v>
      </c>
      <c r="J118" s="5">
        <v>4943.8</v>
      </c>
      <c r="K118" s="5">
        <v>33483.67</v>
      </c>
      <c r="L118" s="117">
        <v>25</v>
      </c>
      <c r="M118" s="118">
        <f t="shared" ref="M118:M119" si="23">SUM(I118:L118)</f>
        <v>43905.47</v>
      </c>
      <c r="N118" s="117">
        <f t="shared" ref="N118:N119" si="24">+H118-M118</f>
        <v>146094.53</v>
      </c>
    </row>
    <row r="119" spans="1:14" s="73" customFormat="1" ht="24.95" customHeight="1" x14ac:dyDescent="0.2">
      <c r="A119" s="114">
        <f>+A118+1</f>
        <v>43</v>
      </c>
      <c r="B119" s="139" t="s">
        <v>442</v>
      </c>
      <c r="C119" s="141" t="s">
        <v>495</v>
      </c>
      <c r="D119" s="139" t="s">
        <v>156</v>
      </c>
      <c r="E119" s="137" t="s">
        <v>246</v>
      </c>
      <c r="F119" s="28" t="s">
        <v>627</v>
      </c>
      <c r="G119" s="28" t="s">
        <v>628</v>
      </c>
      <c r="H119" s="9">
        <v>80000</v>
      </c>
      <c r="I119" s="118">
        <f>H119*2.87%</f>
        <v>2296</v>
      </c>
      <c r="J119" s="118">
        <f>+H119*3.04%</f>
        <v>2432</v>
      </c>
      <c r="K119" s="66">
        <v>7400.87</v>
      </c>
      <c r="L119" s="117">
        <v>25</v>
      </c>
      <c r="M119" s="118">
        <f t="shared" si="23"/>
        <v>12153.869999999999</v>
      </c>
      <c r="N119" s="117">
        <f t="shared" si="24"/>
        <v>67846.13</v>
      </c>
    </row>
    <row r="120" spans="1:14" s="73" customFormat="1" ht="24.95" customHeight="1" x14ac:dyDescent="0.2">
      <c r="A120" s="114">
        <f>+A119+1</f>
        <v>44</v>
      </c>
      <c r="B120" s="233" t="s">
        <v>647</v>
      </c>
      <c r="C120" s="71"/>
      <c r="D120" s="233" t="s">
        <v>655</v>
      </c>
      <c r="E120" s="137" t="s">
        <v>246</v>
      </c>
      <c r="F120" s="28" t="s">
        <v>656</v>
      </c>
      <c r="G120" s="28" t="s">
        <v>651</v>
      </c>
      <c r="H120" s="125">
        <v>50000</v>
      </c>
      <c r="I120" s="5">
        <f>H120*2.87%</f>
        <v>1435</v>
      </c>
      <c r="J120" s="5">
        <f>+H120*3.04%</f>
        <v>1520</v>
      </c>
      <c r="K120" s="5">
        <v>1854</v>
      </c>
      <c r="L120" s="117">
        <v>11225</v>
      </c>
      <c r="M120" s="118">
        <f>SUM(I120:L120)</f>
        <v>16034</v>
      </c>
      <c r="N120" s="117">
        <f>H120-M120</f>
        <v>33966</v>
      </c>
    </row>
    <row r="121" spans="1:14" s="2" customFormat="1" ht="27" customHeight="1" x14ac:dyDescent="0.2">
      <c r="A121" s="268" t="s">
        <v>142</v>
      </c>
      <c r="B121" s="268"/>
      <c r="C121" s="268"/>
      <c r="D121" s="268"/>
      <c r="E121" s="268"/>
      <c r="F121" s="268"/>
      <c r="G121" s="268"/>
      <c r="H121" s="17">
        <f>SUM(H118:H120)</f>
        <v>320000</v>
      </c>
      <c r="I121" s="17">
        <f t="shared" ref="I121:N121" si="25">SUM(I118:I120)</f>
        <v>9184</v>
      </c>
      <c r="J121" s="17">
        <f t="shared" si="25"/>
        <v>8895.7999999999993</v>
      </c>
      <c r="K121" s="17">
        <f t="shared" si="25"/>
        <v>42738.54</v>
      </c>
      <c r="L121" s="17">
        <f t="shared" si="25"/>
        <v>11275</v>
      </c>
      <c r="M121" s="17">
        <f t="shared" si="25"/>
        <v>72093.34</v>
      </c>
      <c r="N121" s="17">
        <f t="shared" si="25"/>
        <v>247906.66</v>
      </c>
    </row>
    <row r="122" spans="1:14" s="2" customFormat="1" ht="27" customHeight="1" thickBot="1" x14ac:dyDescent="0.25">
      <c r="A122" s="67"/>
      <c r="B122" s="67"/>
      <c r="C122" s="67"/>
      <c r="D122" s="67"/>
      <c r="E122" s="67"/>
      <c r="F122" s="67"/>
      <c r="G122" s="67"/>
      <c r="H122" s="6"/>
      <c r="I122" s="6"/>
      <c r="J122" s="6"/>
      <c r="K122" s="6"/>
      <c r="L122" s="6"/>
      <c r="M122" s="6"/>
      <c r="N122" s="6"/>
    </row>
    <row r="123" spans="1:14" s="2" customFormat="1" ht="27" customHeight="1" thickBot="1" x14ac:dyDescent="0.25">
      <c r="A123" s="269" t="s">
        <v>609</v>
      </c>
      <c r="B123" s="270"/>
      <c r="C123" s="270"/>
      <c r="D123" s="270"/>
      <c r="E123" s="270"/>
      <c r="F123" s="270"/>
      <c r="G123" s="270"/>
      <c r="H123" s="270"/>
      <c r="I123" s="270"/>
      <c r="J123" s="270"/>
      <c r="K123" s="270"/>
      <c r="L123" s="270"/>
      <c r="M123" s="270"/>
      <c r="N123" s="271"/>
    </row>
    <row r="124" spans="1:14" s="2" customFormat="1" ht="27" customHeight="1" x14ac:dyDescent="0.2">
      <c r="A124" s="114">
        <f>+A120+1</f>
        <v>45</v>
      </c>
      <c r="B124" s="28" t="s">
        <v>607</v>
      </c>
      <c r="C124" s="12" t="s">
        <v>495</v>
      </c>
      <c r="D124" s="137" t="s">
        <v>608</v>
      </c>
      <c r="E124" s="137" t="s">
        <v>246</v>
      </c>
      <c r="F124" s="196" t="s">
        <v>613</v>
      </c>
      <c r="G124" s="196" t="s">
        <v>617</v>
      </c>
      <c r="H124" s="8">
        <v>170000</v>
      </c>
      <c r="I124" s="118">
        <f>H124*2.87%</f>
        <v>4879</v>
      </c>
      <c r="J124" s="5">
        <v>4943.8</v>
      </c>
      <c r="K124" s="5">
        <v>28627.17</v>
      </c>
      <c r="L124" s="117">
        <v>25</v>
      </c>
      <c r="M124" s="118">
        <f>SUM(I124:L124)</f>
        <v>38474.97</v>
      </c>
      <c r="N124" s="117">
        <f t="shared" ref="N124" si="26">+H124-M124</f>
        <v>131525.03</v>
      </c>
    </row>
    <row r="125" spans="1:14" s="2" customFormat="1" ht="27" customHeight="1" thickBot="1" x14ac:dyDescent="0.25">
      <c r="A125" s="268" t="s">
        <v>142</v>
      </c>
      <c r="B125" s="268"/>
      <c r="C125" s="268"/>
      <c r="D125" s="268"/>
      <c r="E125" s="275"/>
      <c r="F125" s="275"/>
      <c r="G125" s="276"/>
      <c r="H125" s="82">
        <f>SUM(H124:H124)</f>
        <v>170000</v>
      </c>
      <c r="I125" s="82">
        <f t="shared" ref="I125:N125" si="27">SUM(I124:I124)</f>
        <v>4879</v>
      </c>
      <c r="J125" s="82">
        <f t="shared" si="27"/>
        <v>4943.8</v>
      </c>
      <c r="K125" s="82">
        <f t="shared" si="27"/>
        <v>28627.17</v>
      </c>
      <c r="L125" s="82">
        <f t="shared" si="27"/>
        <v>25</v>
      </c>
      <c r="M125" s="82">
        <f t="shared" si="27"/>
        <v>38474.97</v>
      </c>
      <c r="N125" s="82">
        <f t="shared" si="27"/>
        <v>131525.03</v>
      </c>
    </row>
    <row r="126" spans="1:14" s="2" customFormat="1" ht="24.95" customHeight="1" thickBot="1" x14ac:dyDescent="0.25">
      <c r="C126" s="175"/>
    </row>
    <row r="127" spans="1:14" s="73" customFormat="1" ht="27.75" customHeight="1" thickBot="1" x14ac:dyDescent="0.25">
      <c r="A127" s="269" t="s">
        <v>445</v>
      </c>
      <c r="B127" s="270"/>
      <c r="C127" s="270"/>
      <c r="D127" s="270"/>
      <c r="E127" s="270"/>
      <c r="F127" s="270"/>
      <c r="G127" s="270"/>
      <c r="H127" s="270"/>
      <c r="I127" s="270"/>
      <c r="J127" s="270"/>
      <c r="K127" s="270"/>
      <c r="L127" s="270"/>
      <c r="M127" s="270"/>
      <c r="N127" s="271"/>
    </row>
    <row r="128" spans="1:14" s="30" customFormat="1" ht="25.5" customHeight="1" x14ac:dyDescent="0.2">
      <c r="A128" s="71">
        <f>+A124+1</f>
        <v>46</v>
      </c>
      <c r="B128" s="139" t="s">
        <v>148</v>
      </c>
      <c r="C128" s="141" t="s">
        <v>495</v>
      </c>
      <c r="D128" s="138" t="s">
        <v>664</v>
      </c>
      <c r="E128" s="137" t="s">
        <v>246</v>
      </c>
      <c r="F128" s="28" t="s">
        <v>624</v>
      </c>
      <c r="G128" s="28" t="s">
        <v>621</v>
      </c>
      <c r="H128" s="203">
        <v>135000</v>
      </c>
      <c r="I128" s="118">
        <f>H128*2.87%</f>
        <v>3874.5</v>
      </c>
      <c r="J128" s="118">
        <f>+H128*3.04%</f>
        <v>4104</v>
      </c>
      <c r="K128" s="5">
        <v>20338.240000000002</v>
      </c>
      <c r="L128" s="117">
        <v>25</v>
      </c>
      <c r="M128" s="118">
        <f>SUM(I128:L128)</f>
        <v>28341.74</v>
      </c>
      <c r="N128" s="117">
        <f>+H128-M128</f>
        <v>106658.26</v>
      </c>
    </row>
    <row r="129" spans="1:14" s="30" customFormat="1" ht="25.5" customHeight="1" x14ac:dyDescent="0.2">
      <c r="A129" s="71">
        <f>+A128+1</f>
        <v>47</v>
      </c>
      <c r="B129" s="233" t="s">
        <v>648</v>
      </c>
      <c r="C129" s="71"/>
      <c r="D129" s="238" t="s">
        <v>652</v>
      </c>
      <c r="E129" s="115" t="s">
        <v>246</v>
      </c>
      <c r="F129" s="116" t="s">
        <v>653</v>
      </c>
      <c r="G129" s="116" t="s">
        <v>654</v>
      </c>
      <c r="H129" s="10">
        <v>70000</v>
      </c>
      <c r="I129" s="5">
        <f>H129*2.87%</f>
        <v>2009</v>
      </c>
      <c r="J129" s="5">
        <f>+H129*3.04%</f>
        <v>2128</v>
      </c>
      <c r="K129" s="5">
        <v>5368.48</v>
      </c>
      <c r="L129" s="117">
        <v>25</v>
      </c>
      <c r="M129" s="118">
        <f>SUM(I129:L129)</f>
        <v>9530.48</v>
      </c>
      <c r="N129" s="117">
        <f>H129-M129</f>
        <v>60469.520000000004</v>
      </c>
    </row>
    <row r="130" spans="1:14" s="30" customFormat="1" ht="20.25" customHeight="1" x14ac:dyDescent="0.2">
      <c r="A130" s="268" t="s">
        <v>142</v>
      </c>
      <c r="B130" s="268"/>
      <c r="C130" s="268"/>
      <c r="D130" s="268"/>
      <c r="E130" s="268"/>
      <c r="F130" s="268"/>
      <c r="G130" s="268"/>
      <c r="H130" s="17">
        <f>SUM(H128:H129)</f>
        <v>205000</v>
      </c>
      <c r="I130" s="17">
        <f t="shared" ref="I130:N130" si="28">SUM(I128:I129)</f>
        <v>5883.5</v>
      </c>
      <c r="J130" s="17">
        <f t="shared" si="28"/>
        <v>6232</v>
      </c>
      <c r="K130" s="17">
        <f t="shared" si="28"/>
        <v>25706.720000000001</v>
      </c>
      <c r="L130" s="17">
        <f t="shared" si="28"/>
        <v>50</v>
      </c>
      <c r="M130" s="17">
        <f t="shared" si="28"/>
        <v>37872.22</v>
      </c>
      <c r="N130" s="17">
        <f t="shared" si="28"/>
        <v>167127.78</v>
      </c>
    </row>
    <row r="131" spans="1:14" s="2" customFormat="1" ht="24.95" customHeight="1" thickBot="1" x14ac:dyDescent="0.25">
      <c r="A131" s="67"/>
      <c r="B131" s="67"/>
      <c r="C131" s="67"/>
      <c r="D131" s="67"/>
      <c r="E131" s="67"/>
      <c r="F131" s="67"/>
      <c r="G131" s="67"/>
      <c r="H131" s="6"/>
      <c r="I131" s="6"/>
      <c r="J131" s="6"/>
      <c r="K131" s="6"/>
      <c r="L131" s="6"/>
      <c r="M131" s="6"/>
      <c r="N131" s="6"/>
    </row>
    <row r="132" spans="1:14" s="83" customFormat="1" ht="23.25" customHeight="1" thickBot="1" x14ac:dyDescent="0.25">
      <c r="A132" s="269" t="s">
        <v>253</v>
      </c>
      <c r="B132" s="270"/>
      <c r="C132" s="270"/>
      <c r="D132" s="270"/>
      <c r="E132" s="270"/>
      <c r="F132" s="270"/>
      <c r="G132" s="270"/>
      <c r="H132" s="270"/>
      <c r="I132" s="270"/>
      <c r="J132" s="270"/>
      <c r="K132" s="270"/>
      <c r="L132" s="270"/>
      <c r="M132" s="270"/>
      <c r="N132" s="271"/>
    </row>
    <row r="133" spans="1:14" s="30" customFormat="1" ht="25.5" customHeight="1" x14ac:dyDescent="0.2">
      <c r="A133" s="71">
        <f>+A129+1</f>
        <v>48</v>
      </c>
      <c r="B133" s="5" t="s">
        <v>447</v>
      </c>
      <c r="C133" s="173" t="s">
        <v>496</v>
      </c>
      <c r="D133" s="142" t="s">
        <v>252</v>
      </c>
      <c r="E133" s="137" t="s">
        <v>246</v>
      </c>
      <c r="F133" s="28" t="s">
        <v>519</v>
      </c>
      <c r="G133" s="28" t="s">
        <v>629</v>
      </c>
      <c r="H133" s="136">
        <v>70000</v>
      </c>
      <c r="I133" s="8">
        <f>H133*2.87%</f>
        <v>2009</v>
      </c>
      <c r="J133" s="118">
        <f>+H133*3.04%</f>
        <v>2128</v>
      </c>
      <c r="K133" s="118"/>
      <c r="L133" s="117">
        <v>1375.12</v>
      </c>
      <c r="M133" s="118">
        <f>SUM(I133:L133)</f>
        <v>5512.12</v>
      </c>
      <c r="N133" s="117">
        <f>+H133-M133</f>
        <v>64487.88</v>
      </c>
    </row>
    <row r="134" spans="1:14" s="73" customFormat="1" ht="23.25" customHeight="1" x14ac:dyDescent="0.2">
      <c r="A134" s="272" t="s">
        <v>142</v>
      </c>
      <c r="B134" s="273"/>
      <c r="C134" s="273"/>
      <c r="D134" s="273"/>
      <c r="E134" s="273"/>
      <c r="F134" s="273"/>
      <c r="G134" s="274"/>
      <c r="H134" s="17">
        <f>SUM(H133:H133)</f>
        <v>70000</v>
      </c>
      <c r="I134" s="17">
        <f t="shared" ref="I134:N134" si="29">SUM(I133:I133)</f>
        <v>2009</v>
      </c>
      <c r="J134" s="17">
        <f t="shared" si="29"/>
        <v>2128</v>
      </c>
      <c r="K134" s="17">
        <f t="shared" si="29"/>
        <v>0</v>
      </c>
      <c r="L134" s="17">
        <f t="shared" si="29"/>
        <v>1375.12</v>
      </c>
      <c r="M134" s="17">
        <f t="shared" si="29"/>
        <v>5512.12</v>
      </c>
      <c r="N134" s="17">
        <f t="shared" si="29"/>
        <v>64487.88</v>
      </c>
    </row>
    <row r="135" spans="1:14" s="2" customFormat="1" ht="24.95" customHeight="1" thickBot="1" x14ac:dyDescent="0.25">
      <c r="A135" s="150"/>
      <c r="B135" s="1"/>
      <c r="C135" s="4"/>
      <c r="D135" s="151"/>
      <c r="E135" s="152"/>
      <c r="F135" s="27"/>
      <c r="G135" s="27"/>
      <c r="H135" s="153"/>
      <c r="I135" s="73"/>
      <c r="J135" s="73"/>
      <c r="K135" s="73"/>
      <c r="L135" s="154"/>
      <c r="M135" s="73"/>
      <c r="N135" s="154"/>
    </row>
    <row r="136" spans="1:14" s="2" customFormat="1" ht="24.95" customHeight="1" thickBot="1" x14ac:dyDescent="0.25">
      <c r="A136" s="269" t="s">
        <v>238</v>
      </c>
      <c r="B136" s="270"/>
      <c r="C136" s="270"/>
      <c r="D136" s="270"/>
      <c r="E136" s="270"/>
      <c r="F136" s="270"/>
      <c r="G136" s="270"/>
      <c r="H136" s="270"/>
      <c r="I136" s="270"/>
      <c r="J136" s="270"/>
      <c r="K136" s="270"/>
      <c r="L136" s="270"/>
      <c r="M136" s="270"/>
      <c r="N136" s="271"/>
    </row>
    <row r="137" spans="1:14" s="84" customFormat="1" ht="24.95" customHeight="1" x14ac:dyDescent="0.2">
      <c r="A137" s="141">
        <f>+A133+1</f>
        <v>49</v>
      </c>
      <c r="B137" s="196" t="s">
        <v>448</v>
      </c>
      <c r="C137" s="141" t="s">
        <v>496</v>
      </c>
      <c r="D137" s="140" t="s">
        <v>254</v>
      </c>
      <c r="E137" s="137" t="s">
        <v>246</v>
      </c>
      <c r="F137" s="196" t="s">
        <v>579</v>
      </c>
      <c r="G137" s="196" t="s">
        <v>580</v>
      </c>
      <c r="H137" s="203">
        <v>135000</v>
      </c>
      <c r="I137" s="8">
        <f>H137*2.87%</f>
        <v>3874.5</v>
      </c>
      <c r="J137" s="8">
        <f>+H137*3.04%</f>
        <v>4104</v>
      </c>
      <c r="K137" s="8">
        <v>2177.7199999999998</v>
      </c>
      <c r="L137" s="9">
        <v>3025</v>
      </c>
      <c r="M137" s="8">
        <f>SUM(I137:L137)</f>
        <v>13181.22</v>
      </c>
      <c r="N137" s="9">
        <f t="shared" ref="N137:N143" si="30">+H137-M137</f>
        <v>121818.78</v>
      </c>
    </row>
    <row r="138" spans="1:14" s="84" customFormat="1" ht="24.95" customHeight="1" x14ac:dyDescent="0.2">
      <c r="A138" s="114">
        <f>+A137+1</f>
        <v>50</v>
      </c>
      <c r="B138" s="233" t="s">
        <v>443</v>
      </c>
      <c r="C138" s="71" t="s">
        <v>495</v>
      </c>
      <c r="D138" s="233" t="s">
        <v>661</v>
      </c>
      <c r="E138" s="115" t="s">
        <v>246</v>
      </c>
      <c r="F138" s="116" t="s">
        <v>646</v>
      </c>
      <c r="G138" s="116" t="s">
        <v>629</v>
      </c>
      <c r="H138" s="117">
        <v>80000</v>
      </c>
      <c r="I138" s="118">
        <f>H138*2.87%</f>
        <v>2296</v>
      </c>
      <c r="J138" s="118">
        <f>+H138*3.04%</f>
        <v>2432</v>
      </c>
      <c r="K138" s="66">
        <v>5508.64</v>
      </c>
      <c r="L138" s="117">
        <v>25</v>
      </c>
      <c r="M138" s="118">
        <f>SUM(I138:L138)</f>
        <v>10261.64</v>
      </c>
      <c r="N138" s="117">
        <f>+H138-M138</f>
        <v>69738.36</v>
      </c>
    </row>
    <row r="139" spans="1:14" s="84" customFormat="1" ht="24.95" customHeight="1" x14ac:dyDescent="0.2">
      <c r="A139" s="141">
        <f>+A138+1</f>
        <v>51</v>
      </c>
      <c r="B139" s="196" t="s">
        <v>119</v>
      </c>
      <c r="C139" s="141" t="s">
        <v>496</v>
      </c>
      <c r="D139" s="142" t="s">
        <v>662</v>
      </c>
      <c r="E139" s="137" t="s">
        <v>246</v>
      </c>
      <c r="F139" s="28" t="s">
        <v>235</v>
      </c>
      <c r="G139" s="28" t="s">
        <v>630</v>
      </c>
      <c r="H139" s="227">
        <v>70000</v>
      </c>
      <c r="I139" s="5">
        <f>H139*2.87%</f>
        <v>2009</v>
      </c>
      <c r="J139" s="5">
        <f>+H139*3.04%</f>
        <v>2128</v>
      </c>
      <c r="K139" s="5">
        <v>5368.48</v>
      </c>
      <c r="L139" s="9">
        <v>1025</v>
      </c>
      <c r="M139" s="8">
        <f>SUM(I139:L139)</f>
        <v>10530.48</v>
      </c>
      <c r="N139" s="9">
        <f t="shared" si="30"/>
        <v>59469.520000000004</v>
      </c>
    </row>
    <row r="140" spans="1:14" s="84" customFormat="1" ht="24.95" customHeight="1" x14ac:dyDescent="0.2">
      <c r="A140" s="114">
        <f t="shared" ref="A140:A143" si="31">+A139+1</f>
        <v>52</v>
      </c>
      <c r="B140" s="196" t="s">
        <v>449</v>
      </c>
      <c r="C140" s="173" t="s">
        <v>496</v>
      </c>
      <c r="D140" s="142" t="s">
        <v>267</v>
      </c>
      <c r="E140" s="137" t="s">
        <v>246</v>
      </c>
      <c r="F140" s="28" t="s">
        <v>519</v>
      </c>
      <c r="G140" s="28" t="s">
        <v>629</v>
      </c>
      <c r="H140" s="136">
        <v>70000</v>
      </c>
      <c r="I140" s="8">
        <f t="shared" ref="I140" si="32">H140*2.87%</f>
        <v>2009</v>
      </c>
      <c r="J140" s="8">
        <f t="shared" ref="J140" si="33">+H140*3.04%</f>
        <v>2128</v>
      </c>
      <c r="K140" s="5"/>
      <c r="L140" s="9">
        <v>3025</v>
      </c>
      <c r="M140" s="8">
        <f t="shared" ref="M140" si="34">SUM(I140:L140)</f>
        <v>7162</v>
      </c>
      <c r="N140" s="9">
        <f t="shared" si="30"/>
        <v>62838</v>
      </c>
    </row>
    <row r="141" spans="1:14" s="73" customFormat="1" ht="24.95" customHeight="1" x14ac:dyDescent="0.2">
      <c r="A141" s="141">
        <f t="shared" si="31"/>
        <v>53</v>
      </c>
      <c r="B141" s="196" t="s">
        <v>446</v>
      </c>
      <c r="C141" s="173" t="s">
        <v>496</v>
      </c>
      <c r="D141" s="142" t="s">
        <v>252</v>
      </c>
      <c r="E141" s="137" t="s">
        <v>246</v>
      </c>
      <c r="F141" s="28" t="s">
        <v>265</v>
      </c>
      <c r="G141" s="28" t="s">
        <v>616</v>
      </c>
      <c r="H141" s="8">
        <v>70000</v>
      </c>
      <c r="I141" s="8">
        <f>H141*2.87%</f>
        <v>2009</v>
      </c>
      <c r="J141" s="8">
        <f>+H141*3.04%</f>
        <v>2128</v>
      </c>
      <c r="K141" s="8"/>
      <c r="L141" s="9">
        <v>6696.17</v>
      </c>
      <c r="M141" s="8">
        <f>SUM(I141:L141)</f>
        <v>10833.17</v>
      </c>
      <c r="N141" s="9">
        <f t="shared" si="30"/>
        <v>59166.83</v>
      </c>
    </row>
    <row r="142" spans="1:14" s="73" customFormat="1" ht="24.95" customHeight="1" x14ac:dyDescent="0.2">
      <c r="A142" s="114">
        <f t="shared" si="31"/>
        <v>54</v>
      </c>
      <c r="B142" s="196" t="s">
        <v>450</v>
      </c>
      <c r="C142" s="173" t="s">
        <v>496</v>
      </c>
      <c r="D142" s="142" t="s">
        <v>168</v>
      </c>
      <c r="E142" s="137" t="s">
        <v>246</v>
      </c>
      <c r="F142" s="28" t="s">
        <v>624</v>
      </c>
      <c r="G142" s="28" t="s">
        <v>621</v>
      </c>
      <c r="H142" s="136">
        <v>60000</v>
      </c>
      <c r="I142" s="5">
        <f>H142*2.87%</f>
        <v>1722</v>
      </c>
      <c r="J142" s="5">
        <f>+H142*3.04%</f>
        <v>1824</v>
      </c>
      <c r="K142" s="5"/>
      <c r="L142" s="9">
        <v>8315.76</v>
      </c>
      <c r="M142" s="8">
        <f>SUM(I142:L142)</f>
        <v>11861.76</v>
      </c>
      <c r="N142" s="9">
        <f t="shared" si="30"/>
        <v>48138.239999999998</v>
      </c>
    </row>
    <row r="143" spans="1:14" s="6" customFormat="1" ht="24.95" customHeight="1" x14ac:dyDescent="0.2">
      <c r="A143" s="141">
        <f t="shared" si="31"/>
        <v>55</v>
      </c>
      <c r="B143" s="196" t="s">
        <v>451</v>
      </c>
      <c r="C143" s="173" t="s">
        <v>496</v>
      </c>
      <c r="D143" s="142" t="s">
        <v>452</v>
      </c>
      <c r="E143" s="137" t="s">
        <v>246</v>
      </c>
      <c r="F143" s="142" t="s">
        <v>624</v>
      </c>
      <c r="G143" s="142" t="s">
        <v>621</v>
      </c>
      <c r="H143" s="136">
        <v>55000</v>
      </c>
      <c r="I143" s="5">
        <f t="shared" ref="I143" si="35">H143*2.87%</f>
        <v>1578.5</v>
      </c>
      <c r="J143" s="5">
        <f t="shared" ref="J143" si="36">+H143*3.04%</f>
        <v>1672</v>
      </c>
      <c r="K143" s="5"/>
      <c r="L143" s="9">
        <v>1025</v>
      </c>
      <c r="M143" s="8">
        <f>SUM(I143:L143)</f>
        <v>4275.5</v>
      </c>
      <c r="N143" s="9">
        <f t="shared" si="30"/>
        <v>50724.5</v>
      </c>
    </row>
    <row r="144" spans="1:14" s="6" customFormat="1" ht="24.95" customHeight="1" x14ac:dyDescent="0.2">
      <c r="A144" s="268" t="s">
        <v>142</v>
      </c>
      <c r="B144" s="268"/>
      <c r="C144" s="268"/>
      <c r="D144" s="268"/>
      <c r="E144" s="268"/>
      <c r="F144" s="268"/>
      <c r="G144" s="268"/>
      <c r="H144" s="17">
        <f>SUM(H137:H143)</f>
        <v>540000</v>
      </c>
      <c r="I144" s="17">
        <f t="shared" ref="I144:N144" si="37">SUM(I137:I143)</f>
        <v>15498</v>
      </c>
      <c r="J144" s="17">
        <f t="shared" si="37"/>
        <v>16416</v>
      </c>
      <c r="K144" s="17">
        <f t="shared" si="37"/>
        <v>13054.84</v>
      </c>
      <c r="L144" s="17">
        <f t="shared" si="37"/>
        <v>23136.93</v>
      </c>
      <c r="M144" s="17">
        <f t="shared" si="37"/>
        <v>68105.76999999999</v>
      </c>
      <c r="N144" s="17">
        <f t="shared" si="37"/>
        <v>471894.23000000004</v>
      </c>
    </row>
    <row r="145" spans="1:14" s="6" customFormat="1" ht="24.95" customHeight="1" thickBot="1" x14ac:dyDescent="0.25">
      <c r="A145" s="67"/>
      <c r="B145" s="67"/>
      <c r="C145" s="67"/>
      <c r="D145" s="67"/>
      <c r="E145" s="67"/>
      <c r="F145" s="67"/>
      <c r="G145" s="67"/>
    </row>
    <row r="146" spans="1:14" s="6" customFormat="1" ht="24.95" customHeight="1" thickBot="1" x14ac:dyDescent="0.25">
      <c r="A146" s="269" t="s">
        <v>555</v>
      </c>
      <c r="B146" s="270"/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1"/>
    </row>
    <row r="147" spans="1:14" s="6" customFormat="1" ht="24.95" customHeight="1" x14ac:dyDescent="0.2">
      <c r="A147" s="71">
        <f>+A143+1</f>
        <v>56</v>
      </c>
      <c r="B147" s="142" t="s">
        <v>255</v>
      </c>
      <c r="C147" s="141" t="s">
        <v>496</v>
      </c>
      <c r="D147" s="140" t="s">
        <v>556</v>
      </c>
      <c r="E147" s="137" t="s">
        <v>246</v>
      </c>
      <c r="F147" s="196" t="s">
        <v>579</v>
      </c>
      <c r="G147" s="196" t="s">
        <v>580</v>
      </c>
      <c r="H147" s="227">
        <v>170000</v>
      </c>
      <c r="I147" s="66">
        <f>H147*2.87%</f>
        <v>4879</v>
      </c>
      <c r="J147" s="118">
        <v>4943.8</v>
      </c>
      <c r="K147" s="5">
        <v>28627.17</v>
      </c>
      <c r="L147" s="72">
        <v>5025</v>
      </c>
      <c r="M147" s="66">
        <f>SUM(I147:L147)</f>
        <v>43474.97</v>
      </c>
      <c r="N147" s="72">
        <f>+H147-M147</f>
        <v>126525.03</v>
      </c>
    </row>
    <row r="148" spans="1:14" s="6" customFormat="1" ht="24.95" customHeight="1" x14ac:dyDescent="0.2">
      <c r="A148" s="268" t="s">
        <v>142</v>
      </c>
      <c r="B148" s="268"/>
      <c r="C148" s="268"/>
      <c r="D148" s="268"/>
      <c r="E148" s="268"/>
      <c r="F148" s="268"/>
      <c r="G148" s="268"/>
      <c r="H148" s="17">
        <f>SUM(H147:H147)</f>
        <v>170000</v>
      </c>
      <c r="I148" s="17">
        <f t="shared" ref="I148:N148" si="38">SUM(I147:I147)</f>
        <v>4879</v>
      </c>
      <c r="J148" s="17">
        <f t="shared" si="38"/>
        <v>4943.8</v>
      </c>
      <c r="K148" s="17">
        <f t="shared" si="38"/>
        <v>28627.17</v>
      </c>
      <c r="L148" s="17">
        <f t="shared" si="38"/>
        <v>5025</v>
      </c>
      <c r="M148" s="17">
        <f t="shared" si="38"/>
        <v>43474.97</v>
      </c>
      <c r="N148" s="17">
        <f t="shared" si="38"/>
        <v>126525.03</v>
      </c>
    </row>
    <row r="149" spans="1:14" s="30" customFormat="1" ht="27" customHeight="1" thickBot="1" x14ac:dyDescent="0.25">
      <c r="A149" s="67"/>
      <c r="B149" s="67"/>
      <c r="C149" s="67"/>
      <c r="D149" s="67"/>
      <c r="E149" s="67"/>
      <c r="F149" s="67"/>
      <c r="G149" s="67"/>
      <c r="H149" s="6"/>
      <c r="I149" s="6"/>
      <c r="J149" s="6"/>
      <c r="K149" s="6"/>
      <c r="L149" s="6"/>
      <c r="M149" s="6"/>
      <c r="N149" s="6"/>
    </row>
    <row r="150" spans="1:14" s="83" customFormat="1" ht="24.95" customHeight="1" thickBot="1" x14ac:dyDescent="0.25">
      <c r="A150" s="269" t="s">
        <v>197</v>
      </c>
      <c r="B150" s="270"/>
      <c r="C150" s="270"/>
      <c r="D150" s="270"/>
      <c r="E150" s="270"/>
      <c r="F150" s="270"/>
      <c r="G150" s="270"/>
      <c r="H150" s="270"/>
      <c r="I150" s="270"/>
      <c r="J150" s="270"/>
      <c r="K150" s="270"/>
      <c r="L150" s="270"/>
      <c r="M150" s="270"/>
      <c r="N150" s="271"/>
    </row>
    <row r="151" spans="1:14" s="83" customFormat="1" ht="27.6" customHeight="1" x14ac:dyDescent="0.2">
      <c r="A151" s="114">
        <f>+A147+1</f>
        <v>57</v>
      </c>
      <c r="B151" s="158" t="s">
        <v>586</v>
      </c>
      <c r="C151" s="12" t="s">
        <v>496</v>
      </c>
      <c r="D151" s="137" t="s">
        <v>587</v>
      </c>
      <c r="E151" s="137" t="s">
        <v>246</v>
      </c>
      <c r="F151" s="158" t="s">
        <v>232</v>
      </c>
      <c r="G151" s="28" t="s">
        <v>623</v>
      </c>
      <c r="H151" s="203">
        <v>100000</v>
      </c>
      <c r="I151" s="118">
        <f>H151*2.87%</f>
        <v>2870</v>
      </c>
      <c r="J151" s="118">
        <f>+H151*3.04%</f>
        <v>3040</v>
      </c>
      <c r="K151" s="118">
        <v>12105.37</v>
      </c>
      <c r="L151" s="117">
        <v>4225</v>
      </c>
      <c r="M151" s="118">
        <f>SUM(I151:L151)</f>
        <v>22240.370000000003</v>
      </c>
      <c r="N151" s="117">
        <f t="shared" ref="N151" si="39">+H151-M151</f>
        <v>77759.63</v>
      </c>
    </row>
    <row r="152" spans="1:14" s="30" customFormat="1" ht="26.25" customHeight="1" x14ac:dyDescent="0.2">
      <c r="A152" s="71">
        <f>+A151+1</f>
        <v>58</v>
      </c>
      <c r="B152" s="142" t="s">
        <v>421</v>
      </c>
      <c r="C152" s="141" t="s">
        <v>496</v>
      </c>
      <c r="D152" s="140" t="s">
        <v>453</v>
      </c>
      <c r="E152" s="137" t="s">
        <v>246</v>
      </c>
      <c r="F152" s="142" t="s">
        <v>624</v>
      </c>
      <c r="G152" s="142" t="s">
        <v>621</v>
      </c>
      <c r="H152" s="227">
        <v>50000</v>
      </c>
      <c r="I152" s="66">
        <f>H152*2.87%</f>
        <v>1435</v>
      </c>
      <c r="J152" s="118">
        <f t="shared" ref="J152" si="40">+H152*3.04%</f>
        <v>1520</v>
      </c>
      <c r="K152" s="66">
        <v>1854</v>
      </c>
      <c r="L152" s="72">
        <v>25</v>
      </c>
      <c r="M152" s="66">
        <f>SUM(I152:L152)</f>
        <v>4834</v>
      </c>
      <c r="N152" s="72">
        <f>+H152-M152</f>
        <v>45166</v>
      </c>
    </row>
    <row r="153" spans="1:14" s="30" customFormat="1" ht="22.5" customHeight="1" x14ac:dyDescent="0.2">
      <c r="A153" s="268" t="s">
        <v>142</v>
      </c>
      <c r="B153" s="268"/>
      <c r="C153" s="268"/>
      <c r="D153" s="268"/>
      <c r="E153" s="268"/>
      <c r="F153" s="268"/>
      <c r="G153" s="268"/>
      <c r="H153" s="17">
        <f>SUM(H151:H152)</f>
        <v>150000</v>
      </c>
      <c r="I153" s="17">
        <f t="shared" ref="I153:N153" si="41">SUM(I151:I152)</f>
        <v>4305</v>
      </c>
      <c r="J153" s="17">
        <f t="shared" si="41"/>
        <v>4560</v>
      </c>
      <c r="K153" s="17">
        <f t="shared" si="41"/>
        <v>13959.37</v>
      </c>
      <c r="L153" s="17">
        <f t="shared" si="41"/>
        <v>4250</v>
      </c>
      <c r="M153" s="17">
        <f t="shared" si="41"/>
        <v>27074.370000000003</v>
      </c>
      <c r="N153" s="17">
        <f t="shared" si="41"/>
        <v>122925.63</v>
      </c>
    </row>
    <row r="154" spans="1:14" s="30" customFormat="1" ht="15" customHeight="1" thickBot="1" x14ac:dyDescent="0.25">
      <c r="A154" s="67"/>
      <c r="B154" s="67"/>
      <c r="C154" s="67"/>
      <c r="D154" s="67"/>
      <c r="E154" s="67"/>
      <c r="F154" s="67"/>
      <c r="G154" s="67"/>
      <c r="H154" s="6"/>
      <c r="I154" s="6"/>
      <c r="J154" s="6"/>
      <c r="K154" s="6"/>
      <c r="L154" s="6"/>
      <c r="M154" s="6"/>
      <c r="N154" s="6"/>
    </row>
    <row r="155" spans="1:14" s="30" customFormat="1" ht="22.5" customHeight="1" thickBot="1" x14ac:dyDescent="0.25">
      <c r="A155" s="269" t="s">
        <v>198</v>
      </c>
      <c r="B155" s="270"/>
      <c r="C155" s="270"/>
      <c r="D155" s="270"/>
      <c r="E155" s="270"/>
      <c r="F155" s="270"/>
      <c r="G155" s="270"/>
      <c r="H155" s="270"/>
      <c r="I155" s="270"/>
      <c r="J155" s="270"/>
      <c r="K155" s="270"/>
      <c r="L155" s="270"/>
      <c r="M155" s="270"/>
      <c r="N155" s="271"/>
    </row>
    <row r="156" spans="1:14" s="83" customFormat="1" ht="24.95" customHeight="1" x14ac:dyDescent="0.2">
      <c r="A156" s="114">
        <f>+A152+1</f>
        <v>59</v>
      </c>
      <c r="B156" s="28" t="s">
        <v>524</v>
      </c>
      <c r="C156" s="12" t="s">
        <v>495</v>
      </c>
      <c r="D156" s="28" t="s">
        <v>513</v>
      </c>
      <c r="E156" s="137" t="s">
        <v>246</v>
      </c>
      <c r="F156" s="28" t="s">
        <v>520</v>
      </c>
      <c r="G156" s="28" t="s">
        <v>644</v>
      </c>
      <c r="H156" s="9">
        <v>70000</v>
      </c>
      <c r="I156" s="118">
        <f t="shared" ref="I156" si="42">H156*2.87%</f>
        <v>2009</v>
      </c>
      <c r="J156" s="118">
        <f>+H156*3.04%</f>
        <v>2128</v>
      </c>
      <c r="K156" s="118"/>
      <c r="L156" s="117">
        <v>770.31</v>
      </c>
      <c r="M156" s="118">
        <f t="shared" ref="M156" si="43">SUM(I156:L156)</f>
        <v>4907.3099999999995</v>
      </c>
      <c r="N156" s="117">
        <f>+H156-M156</f>
        <v>65092.69</v>
      </c>
    </row>
    <row r="157" spans="1:14" s="30" customFormat="1" ht="22.5" customHeight="1" x14ac:dyDescent="0.2">
      <c r="A157" s="114">
        <f>+A156+1</f>
        <v>60</v>
      </c>
      <c r="B157" s="28" t="s">
        <v>257</v>
      </c>
      <c r="C157" s="12" t="s">
        <v>495</v>
      </c>
      <c r="D157" s="28" t="s">
        <v>256</v>
      </c>
      <c r="E157" s="137" t="s">
        <v>246</v>
      </c>
      <c r="F157" s="196" t="s">
        <v>579</v>
      </c>
      <c r="G157" s="196" t="s">
        <v>580</v>
      </c>
      <c r="H157" s="9">
        <v>60000</v>
      </c>
      <c r="I157" s="118">
        <f t="shared" ref="I157" si="44">H157*2.87%</f>
        <v>1722</v>
      </c>
      <c r="J157" s="118">
        <f t="shared" ref="J157" si="45">+H157*3.04%</f>
        <v>1824</v>
      </c>
      <c r="K157" s="118"/>
      <c r="L157" s="117">
        <v>25</v>
      </c>
      <c r="M157" s="118">
        <f t="shared" ref="M157" si="46">SUM(I157:L157)</f>
        <v>3571</v>
      </c>
      <c r="N157" s="117">
        <f>+H157-M157</f>
        <v>56429</v>
      </c>
    </row>
    <row r="158" spans="1:14" s="2" customFormat="1" ht="22.5" customHeight="1" x14ac:dyDescent="0.2">
      <c r="A158" s="268" t="s">
        <v>142</v>
      </c>
      <c r="B158" s="268"/>
      <c r="C158" s="268"/>
      <c r="D158" s="268"/>
      <c r="E158" s="268"/>
      <c r="F158" s="268"/>
      <c r="G158" s="268"/>
      <c r="H158" s="17">
        <f>SUM(H156:H157)</f>
        <v>130000</v>
      </c>
      <c r="I158" s="17">
        <f t="shared" ref="I158:N158" si="47">SUM(I156:I157)</f>
        <v>3731</v>
      </c>
      <c r="J158" s="17">
        <f t="shared" si="47"/>
        <v>3952</v>
      </c>
      <c r="K158" s="17">
        <f t="shared" si="47"/>
        <v>0</v>
      </c>
      <c r="L158" s="17">
        <f t="shared" si="47"/>
        <v>795.31</v>
      </c>
      <c r="M158" s="17">
        <f t="shared" si="47"/>
        <v>8478.31</v>
      </c>
      <c r="N158" s="17">
        <f t="shared" si="47"/>
        <v>121521.69</v>
      </c>
    </row>
    <row r="159" spans="1:14" s="73" customFormat="1" ht="8.25" customHeight="1" thickBot="1" x14ac:dyDescent="0.25">
      <c r="A159" s="4"/>
      <c r="B159" s="27"/>
      <c r="C159" s="4"/>
      <c r="D159" s="29"/>
      <c r="E159" s="29"/>
      <c r="F159" s="29"/>
      <c r="G159" s="29"/>
      <c r="H159" s="2"/>
      <c r="I159" s="2"/>
      <c r="J159" s="2"/>
      <c r="K159" s="2"/>
      <c r="L159" s="2"/>
      <c r="M159" s="2"/>
      <c r="N159" s="7"/>
    </row>
    <row r="160" spans="1:14" s="73" customFormat="1" ht="24.95" customHeight="1" thickBot="1" x14ac:dyDescent="0.25">
      <c r="A160" s="269" t="s">
        <v>359</v>
      </c>
      <c r="B160" s="270"/>
      <c r="C160" s="270"/>
      <c r="D160" s="270"/>
      <c r="E160" s="270"/>
      <c r="F160" s="270"/>
      <c r="G160" s="270"/>
      <c r="H160" s="270"/>
      <c r="I160" s="270"/>
      <c r="J160" s="270"/>
      <c r="K160" s="270"/>
      <c r="L160" s="270"/>
      <c r="M160" s="270"/>
      <c r="N160" s="271"/>
    </row>
    <row r="161" spans="1:14" s="2" customFormat="1" ht="24.95" customHeight="1" x14ac:dyDescent="0.2">
      <c r="A161" s="114">
        <f>+A157+1</f>
        <v>61</v>
      </c>
      <c r="B161" s="28" t="s">
        <v>454</v>
      </c>
      <c r="C161" s="12" t="s">
        <v>495</v>
      </c>
      <c r="D161" s="137" t="s">
        <v>455</v>
      </c>
      <c r="E161" s="137" t="s">
        <v>246</v>
      </c>
      <c r="F161" s="28" t="s">
        <v>236</v>
      </c>
      <c r="G161" s="28" t="s">
        <v>631</v>
      </c>
      <c r="H161" s="8">
        <v>190000</v>
      </c>
      <c r="I161" s="118">
        <f>H161*2.87%</f>
        <v>5453</v>
      </c>
      <c r="J161" s="5">
        <v>4943.8</v>
      </c>
      <c r="K161" s="5">
        <v>33483.67</v>
      </c>
      <c r="L161" s="117">
        <v>20025</v>
      </c>
      <c r="M161" s="118">
        <f>SUM(I161:L161)</f>
        <v>63905.47</v>
      </c>
      <c r="N161" s="117">
        <f t="shared" ref="N161" si="48">+H161-M161</f>
        <v>126094.53</v>
      </c>
    </row>
    <row r="162" spans="1:14" s="73" customFormat="1" ht="24.75" customHeight="1" thickBot="1" x14ac:dyDescent="0.25">
      <c r="A162" s="268" t="s">
        <v>142</v>
      </c>
      <c r="B162" s="268"/>
      <c r="C162" s="268"/>
      <c r="D162" s="268"/>
      <c r="E162" s="275"/>
      <c r="F162" s="275"/>
      <c r="G162" s="276"/>
      <c r="H162" s="82">
        <f>SUM(H161:H161)</f>
        <v>190000</v>
      </c>
      <c r="I162" s="82">
        <f t="shared" ref="I162:N162" si="49">SUM(I161:I161)</f>
        <v>5453</v>
      </c>
      <c r="J162" s="82">
        <f t="shared" si="49"/>
        <v>4943.8</v>
      </c>
      <c r="K162" s="82">
        <f t="shared" si="49"/>
        <v>33483.67</v>
      </c>
      <c r="L162" s="82">
        <f t="shared" si="49"/>
        <v>20025</v>
      </c>
      <c r="M162" s="82">
        <f t="shared" si="49"/>
        <v>63905.47</v>
      </c>
      <c r="N162" s="82">
        <f t="shared" si="49"/>
        <v>126094.53</v>
      </c>
    </row>
    <row r="163" spans="1:14" s="73" customFormat="1" ht="24.75" customHeight="1" thickBot="1" x14ac:dyDescent="0.25">
      <c r="A163" s="269" t="s">
        <v>456</v>
      </c>
      <c r="B163" s="270"/>
      <c r="C163" s="270"/>
      <c r="D163" s="270"/>
      <c r="E163" s="270"/>
      <c r="F163" s="270"/>
      <c r="G163" s="270"/>
      <c r="H163" s="270"/>
      <c r="I163" s="270"/>
      <c r="J163" s="270"/>
      <c r="K163" s="270"/>
      <c r="L163" s="270"/>
      <c r="M163" s="270"/>
      <c r="N163" s="271"/>
    </row>
    <row r="164" spans="1:14" s="30" customFormat="1" ht="24.95" customHeight="1" x14ac:dyDescent="0.2">
      <c r="A164" s="71">
        <f>+A161+1</f>
        <v>62</v>
      </c>
      <c r="B164" s="142" t="s">
        <v>100</v>
      </c>
      <c r="C164" s="141" t="s">
        <v>495</v>
      </c>
      <c r="D164" s="142" t="s">
        <v>116</v>
      </c>
      <c r="E164" s="137" t="s">
        <v>246</v>
      </c>
      <c r="F164" s="28" t="s">
        <v>520</v>
      </c>
      <c r="G164" s="28" t="s">
        <v>644</v>
      </c>
      <c r="H164" s="66">
        <v>90000</v>
      </c>
      <c r="I164" s="66">
        <f t="shared" ref="I164:I165" si="50">H164*2.87%</f>
        <v>2583</v>
      </c>
      <c r="J164" s="66">
        <f t="shared" ref="J164:J165" si="51">+H164*3.04%</f>
        <v>2736</v>
      </c>
      <c r="K164" s="66">
        <v>9753.1200000000008</v>
      </c>
      <c r="L164" s="117">
        <v>25</v>
      </c>
      <c r="M164" s="118">
        <f>SUM(I164:L164)</f>
        <v>15097.12</v>
      </c>
      <c r="N164" s="117">
        <f t="shared" ref="N164:N165" si="52">+H164-M164</f>
        <v>74902.880000000005</v>
      </c>
    </row>
    <row r="165" spans="1:14" s="30" customFormat="1" ht="22.5" customHeight="1" thickBot="1" x14ac:dyDescent="0.25">
      <c r="A165" s="71">
        <f>+A164+1</f>
        <v>63</v>
      </c>
      <c r="B165" s="142" t="s">
        <v>103</v>
      </c>
      <c r="C165" s="141" t="s">
        <v>495</v>
      </c>
      <c r="D165" s="142" t="s">
        <v>95</v>
      </c>
      <c r="E165" s="137" t="s">
        <v>246</v>
      </c>
      <c r="F165" s="142" t="s">
        <v>542</v>
      </c>
      <c r="G165" s="142" t="s">
        <v>659</v>
      </c>
      <c r="H165" s="124">
        <v>90000</v>
      </c>
      <c r="I165" s="66">
        <f t="shared" si="50"/>
        <v>2583</v>
      </c>
      <c r="J165" s="66">
        <f t="shared" si="51"/>
        <v>2736</v>
      </c>
      <c r="K165" s="5">
        <v>9753.1200000000008</v>
      </c>
      <c r="L165" s="120">
        <v>25</v>
      </c>
      <c r="M165" s="118">
        <f t="shared" ref="M165" si="53">SUM(I165:L165)</f>
        <v>15097.12</v>
      </c>
      <c r="N165" s="117">
        <f t="shared" si="52"/>
        <v>74902.880000000005</v>
      </c>
    </row>
    <row r="166" spans="1:14" s="2" customFormat="1" ht="21.75" customHeight="1" thickBot="1" x14ac:dyDescent="0.25">
      <c r="A166" s="268" t="s">
        <v>142</v>
      </c>
      <c r="B166" s="268"/>
      <c r="C166" s="268"/>
      <c r="D166" s="268"/>
      <c r="E166" s="268"/>
      <c r="F166" s="268"/>
      <c r="G166" s="272"/>
      <c r="H166" s="68">
        <f>SUM(H164:H165)</f>
        <v>180000</v>
      </c>
      <c r="I166" s="68">
        <f t="shared" ref="I166:N166" si="54">SUM(I164:I165)</f>
        <v>5166</v>
      </c>
      <c r="J166" s="68">
        <f t="shared" si="54"/>
        <v>5472</v>
      </c>
      <c r="K166" s="68">
        <f>SUM(K164:K165)</f>
        <v>19506.240000000002</v>
      </c>
      <c r="L166" s="68">
        <f t="shared" si="54"/>
        <v>50</v>
      </c>
      <c r="M166" s="68">
        <f t="shared" si="54"/>
        <v>30194.240000000002</v>
      </c>
      <c r="N166" s="68">
        <f t="shared" si="54"/>
        <v>149805.76000000001</v>
      </c>
    </row>
    <row r="167" spans="1:14" s="73" customFormat="1" ht="13.5" customHeight="1" thickBot="1" x14ac:dyDescent="0.25">
      <c r="A167" s="67"/>
      <c r="B167" s="67"/>
      <c r="C167" s="67"/>
      <c r="D167" s="67"/>
      <c r="E167" s="67"/>
      <c r="F167" s="67"/>
      <c r="G167" s="67"/>
      <c r="H167"/>
      <c r="I167"/>
      <c r="J167"/>
      <c r="K167"/>
      <c r="L167"/>
      <c r="M167"/>
      <c r="N167"/>
    </row>
    <row r="168" spans="1:14" s="73" customFormat="1" ht="24.95" customHeight="1" thickBot="1" x14ac:dyDescent="0.25">
      <c r="A168" s="269" t="s">
        <v>365</v>
      </c>
      <c r="B168" s="270"/>
      <c r="C168" s="270"/>
      <c r="D168" s="270"/>
      <c r="E168" s="270"/>
      <c r="F168" s="270"/>
      <c r="G168" s="270"/>
      <c r="H168" s="270"/>
      <c r="I168" s="270"/>
      <c r="J168" s="270"/>
      <c r="K168" s="270"/>
      <c r="L168" s="270"/>
      <c r="M168" s="270"/>
      <c r="N168" s="271"/>
    </row>
    <row r="169" spans="1:14" s="83" customFormat="1" ht="27" customHeight="1" x14ac:dyDescent="0.2">
      <c r="A169" s="114">
        <f>+A165+1</f>
        <v>64</v>
      </c>
      <c r="B169" s="28" t="s">
        <v>537</v>
      </c>
      <c r="C169" s="12" t="s">
        <v>495</v>
      </c>
      <c r="D169" s="137" t="s">
        <v>538</v>
      </c>
      <c r="E169" s="137" t="s">
        <v>246</v>
      </c>
      <c r="F169" s="28" t="s">
        <v>543</v>
      </c>
      <c r="G169" s="28" t="s">
        <v>645</v>
      </c>
      <c r="H169" s="118">
        <v>135000</v>
      </c>
      <c r="I169" s="118">
        <f>H169*2.87%</f>
        <v>3874.5</v>
      </c>
      <c r="J169" s="118">
        <f>+H169*3.04%</f>
        <v>4104</v>
      </c>
      <c r="K169" s="66">
        <v>20338.240000000002</v>
      </c>
      <c r="L169" s="117">
        <v>5025</v>
      </c>
      <c r="M169" s="118">
        <f>SUM(I169:L169)</f>
        <v>33341.740000000005</v>
      </c>
      <c r="N169" s="117">
        <f>+H169-M169</f>
        <v>101658.26</v>
      </c>
    </row>
    <row r="170" spans="1:14" s="83" customFormat="1" ht="25.5" customHeight="1" x14ac:dyDescent="0.2">
      <c r="A170" s="114">
        <f>+A169+1</f>
        <v>65</v>
      </c>
      <c r="B170" s="28" t="s">
        <v>610</v>
      </c>
      <c r="C170" s="12" t="s">
        <v>495</v>
      </c>
      <c r="D170" s="137" t="s">
        <v>611</v>
      </c>
      <c r="E170" s="137" t="s">
        <v>246</v>
      </c>
      <c r="F170" s="28" t="s">
        <v>619</v>
      </c>
      <c r="G170" s="28" t="s">
        <v>620</v>
      </c>
      <c r="H170" s="118">
        <v>110000</v>
      </c>
      <c r="I170" s="118">
        <f>H170*2.87%</f>
        <v>3157</v>
      </c>
      <c r="J170" s="118">
        <f>+H170*3.04%</f>
        <v>3344</v>
      </c>
      <c r="K170" s="118">
        <v>14457.62</v>
      </c>
      <c r="L170" s="117">
        <v>25</v>
      </c>
      <c r="M170" s="118">
        <f>SUM(I170:L170)</f>
        <v>20983.620000000003</v>
      </c>
      <c r="N170" s="117">
        <f>+H170-M170</f>
        <v>89016.38</v>
      </c>
    </row>
    <row r="171" spans="1:14" s="83" customFormat="1" ht="25.5" customHeight="1" x14ac:dyDescent="0.2">
      <c r="A171" s="114">
        <f>+A170+1</f>
        <v>66</v>
      </c>
      <c r="B171" s="116" t="s">
        <v>639</v>
      </c>
      <c r="C171" s="114" t="s">
        <v>495</v>
      </c>
      <c r="D171" s="115" t="s">
        <v>611</v>
      </c>
      <c r="E171" s="115" t="s">
        <v>246</v>
      </c>
      <c r="F171" s="142" t="s">
        <v>643</v>
      </c>
      <c r="G171" s="142" t="s">
        <v>644</v>
      </c>
      <c r="H171" s="118">
        <v>100000</v>
      </c>
      <c r="I171" s="118">
        <f>H171*2.87%</f>
        <v>2870</v>
      </c>
      <c r="J171" s="118">
        <f>+H171*3.04%</f>
        <v>3040</v>
      </c>
      <c r="K171" s="5">
        <v>11767.84</v>
      </c>
      <c r="L171" s="117">
        <v>5499.2</v>
      </c>
      <c r="M171" s="118">
        <f>SUM(I171:L171)</f>
        <v>23177.040000000001</v>
      </c>
      <c r="N171" s="117">
        <f>+H171-M171</f>
        <v>76822.959999999992</v>
      </c>
    </row>
    <row r="172" spans="1:14" s="2" customFormat="1" ht="24.95" customHeight="1" x14ac:dyDescent="0.2">
      <c r="A172" s="114">
        <f>+A171+1</f>
        <v>67</v>
      </c>
      <c r="B172" s="28" t="s">
        <v>525</v>
      </c>
      <c r="C172" s="12" t="s">
        <v>495</v>
      </c>
      <c r="D172" s="115" t="s">
        <v>494</v>
      </c>
      <c r="E172" s="137" t="s">
        <v>246</v>
      </c>
      <c r="F172" s="28" t="s">
        <v>520</v>
      </c>
      <c r="G172" s="28" t="s">
        <v>644</v>
      </c>
      <c r="H172" s="123">
        <v>60000</v>
      </c>
      <c r="I172" s="118">
        <f>H172*2.87%</f>
        <v>1722</v>
      </c>
      <c r="J172" s="118">
        <f>+H172*3.04%</f>
        <v>1824</v>
      </c>
      <c r="K172" s="118">
        <v>3486.68</v>
      </c>
      <c r="L172" s="117">
        <v>25</v>
      </c>
      <c r="M172" s="118">
        <f t="shared" ref="M172" si="55">SUM(I172:L172)</f>
        <v>7057.68</v>
      </c>
      <c r="N172" s="117">
        <f t="shared" ref="N172" si="56">+H172-M172</f>
        <v>52942.32</v>
      </c>
    </row>
    <row r="173" spans="1:14" s="2" customFormat="1" ht="24.95" customHeight="1" x14ac:dyDescent="0.2">
      <c r="A173" s="114">
        <f>+A172+1</f>
        <v>68</v>
      </c>
      <c r="B173" s="142" t="s">
        <v>259</v>
      </c>
      <c r="C173" s="141" t="s">
        <v>495</v>
      </c>
      <c r="D173" s="142" t="s">
        <v>457</v>
      </c>
      <c r="E173" s="140" t="s">
        <v>246</v>
      </c>
      <c r="F173" s="196" t="s">
        <v>579</v>
      </c>
      <c r="G173" s="196" t="s">
        <v>580</v>
      </c>
      <c r="H173" s="125">
        <v>50000</v>
      </c>
      <c r="I173" s="66">
        <f t="shared" ref="I173" si="57">H173*2.87%</f>
        <v>1435</v>
      </c>
      <c r="J173" s="66">
        <f t="shared" ref="J173:J174" si="58">+H173*3.04%</f>
        <v>1520</v>
      </c>
      <c r="K173" s="66"/>
      <c r="L173" s="72">
        <v>2025</v>
      </c>
      <c r="M173" s="66">
        <f t="shared" ref="M173" si="59">SUM(I173:L173)</f>
        <v>4980</v>
      </c>
      <c r="N173" s="72">
        <f t="shared" ref="N173" si="60">+H173-M173</f>
        <v>45020</v>
      </c>
    </row>
    <row r="174" spans="1:14" s="2" customFormat="1" ht="24.95" customHeight="1" x14ac:dyDescent="0.2">
      <c r="A174" s="114">
        <f>+A173+1</f>
        <v>69</v>
      </c>
      <c r="B174" s="142" t="s">
        <v>514</v>
      </c>
      <c r="C174" s="141" t="s">
        <v>495</v>
      </c>
      <c r="D174" s="142" t="s">
        <v>457</v>
      </c>
      <c r="E174" s="140" t="s">
        <v>246</v>
      </c>
      <c r="F174" s="28" t="s">
        <v>624</v>
      </c>
      <c r="G174" s="28" t="s">
        <v>621</v>
      </c>
      <c r="H174" s="125">
        <v>50000</v>
      </c>
      <c r="I174" s="66">
        <f>H174*2.87%</f>
        <v>1435</v>
      </c>
      <c r="J174" s="66">
        <f t="shared" si="58"/>
        <v>1520</v>
      </c>
      <c r="K174" s="66"/>
      <c r="L174" s="72">
        <v>11375.12</v>
      </c>
      <c r="M174" s="66">
        <f t="shared" ref="M174" si="61">SUM(I174:L174)</f>
        <v>14330.12</v>
      </c>
      <c r="N174" s="72">
        <f t="shared" ref="N174" si="62">+H174-M174</f>
        <v>35669.879999999997</v>
      </c>
    </row>
    <row r="175" spans="1:14" s="2" customFormat="1" ht="26.25" customHeight="1" thickBot="1" x14ac:dyDescent="0.25">
      <c r="A175" s="275" t="s">
        <v>142</v>
      </c>
      <c r="B175" s="275"/>
      <c r="C175" s="275"/>
      <c r="D175" s="275"/>
      <c r="E175" s="275"/>
      <c r="F175" s="275"/>
      <c r="G175" s="275"/>
      <c r="H175" s="180">
        <f>SUM(H169:H174)</f>
        <v>505000</v>
      </c>
      <c r="I175" s="180">
        <f t="shared" ref="I175:N175" si="63">SUM(I169:I174)</f>
        <v>14493.5</v>
      </c>
      <c r="J175" s="180">
        <f t="shared" si="63"/>
        <v>15352</v>
      </c>
      <c r="K175" s="180">
        <f t="shared" si="63"/>
        <v>50050.38</v>
      </c>
      <c r="L175" s="180">
        <f t="shared" si="63"/>
        <v>23974.32</v>
      </c>
      <c r="M175" s="180">
        <f t="shared" si="63"/>
        <v>103870.20000000001</v>
      </c>
      <c r="N175" s="180">
        <f t="shared" si="63"/>
        <v>401129.8</v>
      </c>
    </row>
    <row r="176" spans="1:14" s="2" customFormat="1" ht="11.25" customHeight="1" thickBot="1" x14ac:dyDescent="0.25">
      <c r="A176" s="67"/>
      <c r="B176" s="67"/>
      <c r="C176" s="67"/>
      <c r="D176" s="67"/>
      <c r="E176" s="67"/>
      <c r="F176" s="67"/>
      <c r="G176" s="67"/>
      <c r="H176" s="6"/>
      <c r="I176" s="6"/>
      <c r="J176" s="6"/>
      <c r="K176" s="6"/>
      <c r="L176" s="6"/>
      <c r="M176" s="6"/>
      <c r="N176" s="6"/>
    </row>
    <row r="177" spans="1:14" s="2" customFormat="1" ht="24.95" customHeight="1" thickBot="1" x14ac:dyDescent="0.25">
      <c r="A177" s="269" t="s">
        <v>269</v>
      </c>
      <c r="B177" s="270"/>
      <c r="C177" s="270"/>
      <c r="D177" s="270"/>
      <c r="E177" s="270"/>
      <c r="F177" s="270"/>
      <c r="G177" s="270"/>
      <c r="H177" s="270"/>
      <c r="I177" s="270"/>
      <c r="J177" s="270"/>
      <c r="K177" s="270"/>
      <c r="L177" s="270"/>
      <c r="M177" s="270"/>
      <c r="N177" s="271"/>
    </row>
    <row r="178" spans="1:14" s="2" customFormat="1" ht="24.95" customHeight="1" x14ac:dyDescent="0.2">
      <c r="A178" s="114">
        <f>+A174+1</f>
        <v>70</v>
      </c>
      <c r="B178" s="28" t="s">
        <v>526</v>
      </c>
      <c r="C178" s="12" t="s">
        <v>495</v>
      </c>
      <c r="D178" s="28" t="s">
        <v>457</v>
      </c>
      <c r="E178" s="137" t="s">
        <v>246</v>
      </c>
      <c r="F178" s="116" t="s">
        <v>624</v>
      </c>
      <c r="G178" s="116" t="s">
        <v>621</v>
      </c>
      <c r="H178" s="125">
        <v>50000</v>
      </c>
      <c r="I178" s="66">
        <f>H178*2.87%</f>
        <v>1435</v>
      </c>
      <c r="J178" s="66">
        <f t="shared" ref="J178" si="64">+H178*3.04%</f>
        <v>1520</v>
      </c>
      <c r="K178" s="66"/>
      <c r="L178" s="72">
        <v>25</v>
      </c>
      <c r="M178" s="66">
        <f>SUM(I178:L178)</f>
        <v>2980</v>
      </c>
      <c r="N178" s="72">
        <f>+H178-M178</f>
        <v>47020</v>
      </c>
    </row>
    <row r="179" spans="1:14" s="2" customFormat="1" ht="24.95" customHeight="1" x14ac:dyDescent="0.2">
      <c r="A179" s="114">
        <f>+A178+1</f>
        <v>71</v>
      </c>
      <c r="B179" s="28" t="s">
        <v>649</v>
      </c>
      <c r="C179" s="12" t="s">
        <v>495</v>
      </c>
      <c r="D179" s="28" t="s">
        <v>457</v>
      </c>
      <c r="E179" s="137" t="s">
        <v>246</v>
      </c>
      <c r="F179" s="116" t="s">
        <v>650</v>
      </c>
      <c r="G179" s="229" t="s">
        <v>651</v>
      </c>
      <c r="H179" s="125">
        <v>55000</v>
      </c>
      <c r="I179" s="5">
        <f>H179*2.87%</f>
        <v>1578.5</v>
      </c>
      <c r="J179" s="5">
        <f>+H179*3.04%</f>
        <v>1672</v>
      </c>
      <c r="K179" s="5">
        <v>2559.6799999999998</v>
      </c>
      <c r="L179" s="5">
        <v>25</v>
      </c>
      <c r="M179" s="66">
        <f>SUM(I179:L179)</f>
        <v>5835.18</v>
      </c>
      <c r="N179" s="72">
        <f>H179-M179</f>
        <v>49164.82</v>
      </c>
    </row>
    <row r="180" spans="1:14" s="2" customFormat="1" ht="24.95" customHeight="1" thickBot="1" x14ac:dyDescent="0.25">
      <c r="A180" s="275" t="s">
        <v>142</v>
      </c>
      <c r="B180" s="275"/>
      <c r="C180" s="275"/>
      <c r="D180" s="275"/>
      <c r="E180" s="275"/>
      <c r="F180" s="275"/>
      <c r="G180" s="276"/>
      <c r="H180" s="82">
        <f>SUM(H178:H179)</f>
        <v>105000</v>
      </c>
      <c r="I180" s="82">
        <f t="shared" ref="I180:L180" si="65">SUM(I178)</f>
        <v>1435</v>
      </c>
      <c r="J180" s="82">
        <f t="shared" si="65"/>
        <v>1520</v>
      </c>
      <c r="K180" s="82">
        <f t="shared" si="65"/>
        <v>0</v>
      </c>
      <c r="L180" s="82">
        <f t="shared" si="65"/>
        <v>25</v>
      </c>
      <c r="M180" s="82">
        <f>SUM(M178:M179)</f>
        <v>8815.18</v>
      </c>
      <c r="N180" s="82">
        <f>SUM(N178:N179)</f>
        <v>96184.82</v>
      </c>
    </row>
    <row r="181" spans="1:14" s="2" customFormat="1" ht="13.5" customHeight="1" thickBot="1" x14ac:dyDescent="0.25">
      <c r="A181" s="67"/>
      <c r="B181" s="67"/>
      <c r="C181" s="67"/>
      <c r="D181" s="67"/>
      <c r="E181" s="67"/>
      <c r="F181" s="67"/>
      <c r="G181" s="67"/>
      <c r="H181" s="155"/>
      <c r="I181" s="155"/>
      <c r="J181" s="155"/>
      <c r="K181" s="155"/>
      <c r="L181" s="155"/>
      <c r="M181" s="155"/>
      <c r="N181" s="156"/>
    </row>
    <row r="182" spans="1:14" s="2" customFormat="1" ht="24.95" customHeight="1" thickBot="1" x14ac:dyDescent="0.25">
      <c r="A182" s="269" t="s">
        <v>258</v>
      </c>
      <c r="B182" s="270"/>
      <c r="C182" s="270"/>
      <c r="D182" s="270"/>
      <c r="E182" s="270"/>
      <c r="F182" s="270"/>
      <c r="G182" s="270"/>
      <c r="H182" s="270"/>
      <c r="I182" s="270"/>
      <c r="J182" s="270"/>
      <c r="K182" s="270"/>
      <c r="L182" s="270"/>
      <c r="M182" s="270"/>
      <c r="N182" s="271"/>
    </row>
    <row r="183" spans="1:14" s="2" customFormat="1" ht="24.95" customHeight="1" x14ac:dyDescent="0.2">
      <c r="A183" s="114">
        <f>+A179+1</f>
        <v>72</v>
      </c>
      <c r="B183" s="28" t="s">
        <v>539</v>
      </c>
      <c r="C183" s="12" t="s">
        <v>495</v>
      </c>
      <c r="D183" s="137" t="s">
        <v>540</v>
      </c>
      <c r="E183" s="137" t="s">
        <v>246</v>
      </c>
      <c r="F183" s="28" t="s">
        <v>543</v>
      </c>
      <c r="G183" s="28" t="s">
        <v>645</v>
      </c>
      <c r="H183" s="118">
        <v>135000</v>
      </c>
      <c r="I183" s="118">
        <f>H183*2.87%</f>
        <v>3874.5</v>
      </c>
      <c r="J183" s="118">
        <f>+H183*3.04%</f>
        <v>4104</v>
      </c>
      <c r="K183" s="66">
        <v>20338.240000000002</v>
      </c>
      <c r="L183" s="117">
        <v>5025</v>
      </c>
      <c r="M183" s="118">
        <f>SUM(I183:L183)</f>
        <v>33341.740000000005</v>
      </c>
      <c r="N183" s="117">
        <f>+H183-M183</f>
        <v>101658.26</v>
      </c>
    </row>
    <row r="184" spans="1:14" s="2" customFormat="1" ht="24.95" customHeight="1" x14ac:dyDescent="0.2">
      <c r="A184" s="114">
        <f>+A183+1</f>
        <v>73</v>
      </c>
      <c r="B184" s="28" t="s">
        <v>169</v>
      </c>
      <c r="C184" s="12" t="s">
        <v>495</v>
      </c>
      <c r="D184" s="137" t="s">
        <v>458</v>
      </c>
      <c r="E184" s="137" t="s">
        <v>246</v>
      </c>
      <c r="F184" s="196" t="s">
        <v>266</v>
      </c>
      <c r="G184" s="196" t="s">
        <v>578</v>
      </c>
      <c r="H184" s="118">
        <v>100000</v>
      </c>
      <c r="I184" s="118">
        <f t="shared" ref="I184" si="66">H184*2.87%</f>
        <v>2870</v>
      </c>
      <c r="J184" s="118">
        <f t="shared" ref="J184" si="67">+H184*3.04%</f>
        <v>3040</v>
      </c>
      <c r="K184" s="118">
        <v>11767.84</v>
      </c>
      <c r="L184" s="117">
        <v>11375.12</v>
      </c>
      <c r="M184" s="118">
        <f>SUM(I184:L184)</f>
        <v>29052.959999999999</v>
      </c>
      <c r="N184" s="117">
        <f t="shared" ref="N184" si="68">+H184-M184</f>
        <v>70947.040000000008</v>
      </c>
    </row>
    <row r="185" spans="1:14" s="2" customFormat="1" ht="24.95" customHeight="1" x14ac:dyDescent="0.2">
      <c r="A185" s="71">
        <f>+A184+1</f>
        <v>74</v>
      </c>
      <c r="B185" s="142" t="s">
        <v>515</v>
      </c>
      <c r="C185" s="141" t="s">
        <v>495</v>
      </c>
      <c r="D185" s="140" t="s">
        <v>516</v>
      </c>
      <c r="E185" s="137" t="s">
        <v>246</v>
      </c>
      <c r="F185" s="116" t="s">
        <v>624</v>
      </c>
      <c r="G185" s="116" t="s">
        <v>621</v>
      </c>
      <c r="H185" s="66">
        <v>90000</v>
      </c>
      <c r="I185" s="66">
        <f>H185*2.87%</f>
        <v>2583</v>
      </c>
      <c r="J185" s="66">
        <f>+H185*3.04%</f>
        <v>2736</v>
      </c>
      <c r="K185" s="66">
        <v>9753.1200000000008</v>
      </c>
      <c r="L185" s="72">
        <v>25</v>
      </c>
      <c r="M185" s="66">
        <f>SUM(I185:L185)</f>
        <v>15097.12</v>
      </c>
      <c r="N185" s="72">
        <f>+H185-M185</f>
        <v>74902.880000000005</v>
      </c>
    </row>
    <row r="186" spans="1:14" s="2" customFormat="1" ht="24.95" customHeight="1" thickBot="1" x14ac:dyDescent="0.25">
      <c r="A186" s="275" t="s">
        <v>142</v>
      </c>
      <c r="B186" s="275"/>
      <c r="C186" s="275"/>
      <c r="D186" s="275"/>
      <c r="E186" s="275"/>
      <c r="F186" s="275"/>
      <c r="G186" s="276"/>
      <c r="H186" s="82">
        <f>SUM(H183:H185)</f>
        <v>325000</v>
      </c>
      <c r="I186" s="82">
        <f t="shared" ref="I186:N186" si="69">SUM(I183:I185)</f>
        <v>9327.5</v>
      </c>
      <c r="J186" s="82">
        <f t="shared" si="69"/>
        <v>9880</v>
      </c>
      <c r="K186" s="82">
        <f t="shared" si="69"/>
        <v>41859.200000000004</v>
      </c>
      <c r="L186" s="82">
        <f t="shared" si="69"/>
        <v>16425.120000000003</v>
      </c>
      <c r="M186" s="82">
        <f t="shared" si="69"/>
        <v>77491.820000000007</v>
      </c>
      <c r="N186" s="82">
        <f t="shared" si="69"/>
        <v>247508.18</v>
      </c>
    </row>
    <row r="187" spans="1:14" s="2" customFormat="1" ht="11.25" customHeight="1" thickBot="1" x14ac:dyDescent="0.25">
      <c r="A187" s="67"/>
      <c r="B187" s="67"/>
      <c r="C187" s="67"/>
      <c r="D187" s="67"/>
      <c r="E187" s="67"/>
      <c r="F187" s="67"/>
      <c r="G187" s="67"/>
      <c r="H187" s="80"/>
      <c r="I187" s="80"/>
      <c r="J187" s="80"/>
      <c r="K187" s="80"/>
      <c r="L187" s="80"/>
      <c r="M187" s="80"/>
      <c r="N187" s="81"/>
    </row>
    <row r="188" spans="1:14" s="2" customFormat="1" ht="24.95" customHeight="1" thickBot="1" x14ac:dyDescent="0.25">
      <c r="A188" s="269" t="s">
        <v>93</v>
      </c>
      <c r="B188" s="270"/>
      <c r="C188" s="270"/>
      <c r="D188" s="270"/>
      <c r="E188" s="270"/>
      <c r="F188" s="270"/>
      <c r="G188" s="270"/>
      <c r="H188" s="270"/>
      <c r="I188" s="270"/>
      <c r="J188" s="270"/>
      <c r="K188" s="270"/>
      <c r="L188" s="270"/>
      <c r="M188" s="270"/>
      <c r="N188" s="271"/>
    </row>
    <row r="189" spans="1:14" s="73" customFormat="1" ht="24.95" customHeight="1" x14ac:dyDescent="0.2">
      <c r="A189" s="114">
        <f>+A185+1</f>
        <v>75</v>
      </c>
      <c r="B189" s="139" t="s">
        <v>444</v>
      </c>
      <c r="C189" s="141" t="s">
        <v>495</v>
      </c>
      <c r="D189" s="140" t="s">
        <v>220</v>
      </c>
      <c r="E189" s="137" t="s">
        <v>246</v>
      </c>
      <c r="F189" s="28" t="s">
        <v>234</v>
      </c>
      <c r="G189" s="28" t="s">
        <v>632</v>
      </c>
      <c r="H189" s="72">
        <v>190000</v>
      </c>
      <c r="I189" s="118">
        <f>H189*2.87%</f>
        <v>5453</v>
      </c>
      <c r="J189" s="5">
        <f>162625*3.04%</f>
        <v>4943.8</v>
      </c>
      <c r="K189" s="5">
        <v>32808.61</v>
      </c>
      <c r="L189" s="117">
        <v>2725.24</v>
      </c>
      <c r="M189" s="118">
        <f>SUM(I189:L189)</f>
        <v>45930.65</v>
      </c>
      <c r="N189" s="117">
        <f>+H189-M189</f>
        <v>144069.35</v>
      </c>
    </row>
    <row r="190" spans="1:14" s="73" customFormat="1" ht="25.5" customHeight="1" x14ac:dyDescent="0.2">
      <c r="A190" s="268" t="s">
        <v>142</v>
      </c>
      <c r="B190" s="268"/>
      <c r="C190" s="268"/>
      <c r="D190" s="268"/>
      <c r="E190" s="268"/>
      <c r="F190" s="268"/>
      <c r="G190" s="268"/>
      <c r="H190" s="17">
        <f>SUM(H189)</f>
        <v>190000</v>
      </c>
      <c r="I190" s="17">
        <f t="shared" ref="I190:N190" si="70">SUM(I189)</f>
        <v>5453</v>
      </c>
      <c r="J190" s="17">
        <f t="shared" si="70"/>
        <v>4943.8</v>
      </c>
      <c r="K190" s="17">
        <f t="shared" si="70"/>
        <v>32808.61</v>
      </c>
      <c r="L190" s="17">
        <f t="shared" si="70"/>
        <v>2725.24</v>
      </c>
      <c r="M190" s="17">
        <f t="shared" si="70"/>
        <v>45930.65</v>
      </c>
      <c r="N190" s="17">
        <f t="shared" si="70"/>
        <v>144069.35</v>
      </c>
    </row>
    <row r="191" spans="1:14" s="73" customFormat="1" ht="11.25" customHeight="1" thickBot="1" x14ac:dyDescent="0.25">
      <c r="A191" s="2"/>
      <c r="B191" s="2"/>
      <c r="C191" s="175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1:14" s="73" customFormat="1" ht="26.25" customHeight="1" thickBot="1" x14ac:dyDescent="0.25">
      <c r="A192" s="269" t="s">
        <v>459</v>
      </c>
      <c r="B192" s="270"/>
      <c r="C192" s="270"/>
      <c r="D192" s="270"/>
      <c r="E192" s="270"/>
      <c r="F192" s="270"/>
      <c r="G192" s="270"/>
      <c r="H192" s="270"/>
      <c r="I192" s="270"/>
      <c r="J192" s="270"/>
      <c r="K192" s="270"/>
      <c r="L192" s="270"/>
      <c r="M192" s="270"/>
      <c r="N192" s="271"/>
    </row>
    <row r="193" spans="1:14" s="73" customFormat="1" ht="29.25" customHeight="1" x14ac:dyDescent="0.2">
      <c r="A193" s="181">
        <f>+A189+1</f>
        <v>76</v>
      </c>
      <c r="B193" s="182" t="s">
        <v>460</v>
      </c>
      <c r="C193" s="183" t="s">
        <v>495</v>
      </c>
      <c r="D193" s="182" t="s">
        <v>172</v>
      </c>
      <c r="E193" s="115" t="s">
        <v>246</v>
      </c>
      <c r="F193" s="116" t="s">
        <v>633</v>
      </c>
      <c r="G193" s="116" t="s">
        <v>634</v>
      </c>
      <c r="H193" s="118">
        <v>155000</v>
      </c>
      <c r="I193" s="118">
        <f>H193*2.87%</f>
        <v>4448.5</v>
      </c>
      <c r="J193" s="118">
        <f>+H193*3.04%</f>
        <v>4712</v>
      </c>
      <c r="K193" s="118">
        <v>24705.21</v>
      </c>
      <c r="L193" s="117">
        <v>1375.12</v>
      </c>
      <c r="M193" s="118">
        <f>SUM(I193:L193)</f>
        <v>35240.83</v>
      </c>
      <c r="N193" s="117">
        <f t="shared" ref="N193" si="71">+H193-M193</f>
        <v>119759.17</v>
      </c>
    </row>
    <row r="194" spans="1:14" ht="18" customHeight="1" x14ac:dyDescent="0.2">
      <c r="A194" s="268" t="s">
        <v>142</v>
      </c>
      <c r="B194" s="275"/>
      <c r="C194" s="275"/>
      <c r="D194" s="275"/>
      <c r="E194" s="275"/>
      <c r="F194" s="275"/>
      <c r="G194" s="268"/>
      <c r="H194" s="17">
        <f>SUM(H193:H193)</f>
        <v>155000</v>
      </c>
      <c r="I194" s="17">
        <f t="shared" ref="I194:N194" si="72">SUM(I193:I193)</f>
        <v>4448.5</v>
      </c>
      <c r="J194" s="17">
        <f t="shared" si="72"/>
        <v>4712</v>
      </c>
      <c r="K194" s="17">
        <f t="shared" si="72"/>
        <v>24705.21</v>
      </c>
      <c r="L194" s="17">
        <f t="shared" si="72"/>
        <v>1375.12</v>
      </c>
      <c r="M194" s="17">
        <f t="shared" si="72"/>
        <v>35240.83</v>
      </c>
      <c r="N194" s="17">
        <f t="shared" si="72"/>
        <v>119759.17</v>
      </c>
    </row>
    <row r="195" spans="1:14" s="73" customFormat="1" ht="26.25" customHeight="1" thickBot="1" x14ac:dyDescent="0.25">
      <c r="A195" s="67"/>
      <c r="B195" s="67"/>
      <c r="C195" s="67"/>
      <c r="D195" s="67"/>
      <c r="E195" s="67"/>
      <c r="F195" s="67"/>
      <c r="G195" s="67"/>
      <c r="H195"/>
      <c r="I195"/>
      <c r="J195"/>
      <c r="K195"/>
      <c r="L195"/>
      <c r="M195"/>
      <c r="N195"/>
    </row>
    <row r="196" spans="1:14" s="73" customFormat="1" ht="26.25" customHeight="1" thickBot="1" x14ac:dyDescent="0.25">
      <c r="A196" s="269" t="s">
        <v>379</v>
      </c>
      <c r="B196" s="270"/>
      <c r="C196" s="270"/>
      <c r="D196" s="270"/>
      <c r="E196" s="270"/>
      <c r="F196" s="270"/>
      <c r="G196" s="270"/>
      <c r="H196" s="270"/>
      <c r="I196" s="270"/>
      <c r="J196" s="270"/>
      <c r="K196" s="270"/>
      <c r="L196" s="270"/>
      <c r="M196" s="270"/>
      <c r="N196" s="271"/>
    </row>
    <row r="197" spans="1:14" s="73" customFormat="1" ht="28.5" customHeight="1" x14ac:dyDescent="0.2">
      <c r="A197" s="114">
        <f>+A193+1</f>
        <v>77</v>
      </c>
      <c r="B197" s="138" t="s">
        <v>260</v>
      </c>
      <c r="C197" s="176" t="s">
        <v>496</v>
      </c>
      <c r="D197" s="140" t="s">
        <v>261</v>
      </c>
      <c r="E197" s="137" t="s">
        <v>246</v>
      </c>
      <c r="F197" s="196" t="s">
        <v>579</v>
      </c>
      <c r="G197" s="196" t="s">
        <v>580</v>
      </c>
      <c r="H197" s="118">
        <v>100000</v>
      </c>
      <c r="I197" s="118">
        <f>H197*2.87%</f>
        <v>2870</v>
      </c>
      <c r="J197" s="118">
        <f>+H197*3.04%</f>
        <v>3040</v>
      </c>
      <c r="K197" s="5">
        <v>12105.37</v>
      </c>
      <c r="L197" s="117">
        <v>5025</v>
      </c>
      <c r="M197" s="118">
        <f>SUM(I197:L197)</f>
        <v>23040.370000000003</v>
      </c>
      <c r="N197" s="117">
        <f t="shared" ref="N197" si="73">+H197-M197</f>
        <v>76959.63</v>
      </c>
    </row>
    <row r="198" spans="1:14" s="2" customFormat="1" ht="25.5" customHeight="1" x14ac:dyDescent="0.2">
      <c r="A198" s="268" t="s">
        <v>142</v>
      </c>
      <c r="B198" s="268"/>
      <c r="C198" s="268"/>
      <c r="D198" s="268"/>
      <c r="E198" s="268"/>
      <c r="F198" s="268"/>
      <c r="G198" s="268"/>
      <c r="H198" s="17">
        <f>SUM(H197:H197)</f>
        <v>100000</v>
      </c>
      <c r="I198" s="17">
        <f t="shared" ref="I198:N198" si="74">SUM(I197:I197)</f>
        <v>2870</v>
      </c>
      <c r="J198" s="17">
        <f t="shared" si="74"/>
        <v>3040</v>
      </c>
      <c r="K198" s="17">
        <f t="shared" si="74"/>
        <v>12105.37</v>
      </c>
      <c r="L198" s="17">
        <f t="shared" si="74"/>
        <v>5025</v>
      </c>
      <c r="M198" s="17">
        <f t="shared" si="74"/>
        <v>23040.370000000003</v>
      </c>
      <c r="N198" s="17">
        <f t="shared" si="74"/>
        <v>76959.63</v>
      </c>
    </row>
    <row r="199" spans="1:14" s="2" customFormat="1" ht="20.25" customHeight="1" thickBot="1" x14ac:dyDescent="0.25">
      <c r="A199" s="67"/>
      <c r="B199" s="67"/>
      <c r="C199" s="67"/>
      <c r="D199" s="67"/>
      <c r="E199" s="67"/>
      <c r="F199" s="67"/>
      <c r="G199" s="67"/>
      <c r="H199" s="6"/>
      <c r="I199" s="6"/>
      <c r="J199" s="6"/>
      <c r="K199" s="6"/>
      <c r="L199" s="6"/>
      <c r="M199" s="6"/>
      <c r="N199" s="6"/>
    </row>
    <row r="200" spans="1:14" s="2" customFormat="1" ht="27.75" customHeight="1" thickBot="1" x14ac:dyDescent="0.25">
      <c r="A200" s="265" t="s">
        <v>527</v>
      </c>
      <c r="B200" s="266"/>
      <c r="C200" s="266"/>
      <c r="D200" s="266"/>
      <c r="E200" s="266"/>
      <c r="F200" s="266"/>
      <c r="G200" s="266"/>
      <c r="H200" s="266"/>
      <c r="I200" s="266"/>
      <c r="J200" s="266"/>
      <c r="K200" s="266"/>
      <c r="L200" s="266"/>
      <c r="M200" s="266"/>
      <c r="N200" s="267"/>
    </row>
    <row r="201" spans="1:14" s="2" customFormat="1" ht="24.95" customHeight="1" x14ac:dyDescent="0.2">
      <c r="A201" s="12">
        <f>+A197+1</f>
        <v>78</v>
      </c>
      <c r="B201" s="64" t="s">
        <v>517</v>
      </c>
      <c r="C201" s="174" t="s">
        <v>495</v>
      </c>
      <c r="D201" s="138" t="s">
        <v>518</v>
      </c>
      <c r="E201" s="137" t="s">
        <v>246</v>
      </c>
      <c r="F201" s="28" t="s">
        <v>624</v>
      </c>
      <c r="G201" s="28" t="s">
        <v>621</v>
      </c>
      <c r="H201" s="66">
        <v>70000</v>
      </c>
      <c r="I201" s="118">
        <f>H201*2.87%</f>
        <v>2009</v>
      </c>
      <c r="J201" s="118">
        <f>+H201*3.04%</f>
        <v>2128</v>
      </c>
      <c r="K201" s="66"/>
      <c r="L201" s="117">
        <v>25</v>
      </c>
      <c r="M201" s="118">
        <f>SUM(I201:L201)</f>
        <v>4162</v>
      </c>
      <c r="N201" s="117">
        <f t="shared" ref="N201" si="75">+H201-M201</f>
        <v>65838</v>
      </c>
    </row>
    <row r="202" spans="1:14" s="121" customFormat="1" ht="24.95" customHeight="1" thickBot="1" x14ac:dyDescent="0.25">
      <c r="A202" s="268" t="s">
        <v>142</v>
      </c>
      <c r="B202" s="268"/>
      <c r="C202" s="268"/>
      <c r="D202" s="268"/>
      <c r="E202" s="268"/>
      <c r="F202" s="268"/>
      <c r="G202" s="268"/>
      <c r="H202" s="17">
        <f>SUM(H201:H201)</f>
        <v>70000</v>
      </c>
      <c r="I202" s="17">
        <f t="shared" ref="I202:N202" si="76">SUM(I201:I201)</f>
        <v>2009</v>
      </c>
      <c r="J202" s="17">
        <f t="shared" si="76"/>
        <v>2128</v>
      </c>
      <c r="K202" s="17">
        <f t="shared" si="76"/>
        <v>0</v>
      </c>
      <c r="L202" s="17">
        <f t="shared" si="76"/>
        <v>25</v>
      </c>
      <c r="M202" s="17">
        <f t="shared" si="76"/>
        <v>4162</v>
      </c>
      <c r="N202" s="17">
        <f t="shared" si="76"/>
        <v>65838</v>
      </c>
    </row>
    <row r="203" spans="1:14" s="2" customFormat="1" ht="24.95" customHeight="1" thickBot="1" x14ac:dyDescent="0.25">
      <c r="A203" s="269" t="s">
        <v>528</v>
      </c>
      <c r="B203" s="270"/>
      <c r="C203" s="270"/>
      <c r="D203" s="270"/>
      <c r="E203" s="270"/>
      <c r="F203" s="270"/>
      <c r="G203" s="270"/>
      <c r="H203" s="270"/>
      <c r="I203" s="270"/>
      <c r="J203" s="270"/>
      <c r="K203" s="270"/>
      <c r="L203" s="270"/>
      <c r="M203" s="270"/>
      <c r="N203" s="271"/>
    </row>
    <row r="204" spans="1:14" s="2" customFormat="1" ht="24.95" customHeight="1" x14ac:dyDescent="0.2">
      <c r="A204" s="12">
        <f>+A201+1</f>
        <v>79</v>
      </c>
      <c r="B204" s="64" t="s">
        <v>562</v>
      </c>
      <c r="C204" s="174" t="s">
        <v>495</v>
      </c>
      <c r="D204" s="204" t="s">
        <v>465</v>
      </c>
      <c r="E204" s="137" t="s">
        <v>246</v>
      </c>
      <c r="F204" s="137" t="s">
        <v>579</v>
      </c>
      <c r="G204" s="28" t="s">
        <v>580</v>
      </c>
      <c r="H204" s="118">
        <v>155000</v>
      </c>
      <c r="I204" s="118">
        <f>H204*2.87%</f>
        <v>4448.5</v>
      </c>
      <c r="J204" s="118">
        <f>+H204*3.04%</f>
        <v>4712</v>
      </c>
      <c r="K204" s="8">
        <v>25042.74</v>
      </c>
      <c r="L204" s="117">
        <v>25</v>
      </c>
      <c r="M204" s="118">
        <f>SUM(I204:L204)</f>
        <v>34228.240000000005</v>
      </c>
      <c r="N204" s="117">
        <f t="shared" ref="N204:N205" si="77">+H204-M204</f>
        <v>120771.76</v>
      </c>
    </row>
    <row r="205" spans="1:14" s="2" customFormat="1" ht="24.95" customHeight="1" x14ac:dyDescent="0.2">
      <c r="A205" s="114">
        <f>+A204+1</f>
        <v>80</v>
      </c>
      <c r="B205" s="64" t="s">
        <v>466</v>
      </c>
      <c r="C205" s="174" t="s">
        <v>495</v>
      </c>
      <c r="D205" s="138" t="s">
        <v>262</v>
      </c>
      <c r="E205" s="137" t="s">
        <v>246</v>
      </c>
      <c r="F205" s="140" t="s">
        <v>588</v>
      </c>
      <c r="G205" s="142" t="s">
        <v>589</v>
      </c>
      <c r="H205" s="118">
        <v>70000</v>
      </c>
      <c r="I205" s="118">
        <f>H205*2.87%</f>
        <v>2009</v>
      </c>
      <c r="J205" s="118">
        <f>+H205*3.04%</f>
        <v>2128</v>
      </c>
      <c r="K205" s="118"/>
      <c r="L205" s="117">
        <v>25</v>
      </c>
      <c r="M205" s="118">
        <f>SUM(I205:L205)</f>
        <v>4162</v>
      </c>
      <c r="N205" s="117">
        <f t="shared" si="77"/>
        <v>65838</v>
      </c>
    </row>
    <row r="206" spans="1:14" s="2" customFormat="1" ht="26.25" customHeight="1" x14ac:dyDescent="0.2">
      <c r="A206" s="268" t="s">
        <v>142</v>
      </c>
      <c r="B206" s="268"/>
      <c r="C206" s="268"/>
      <c r="D206" s="268"/>
      <c r="E206" s="268"/>
      <c r="F206" s="268"/>
      <c r="G206" s="268"/>
      <c r="H206" s="17">
        <f>SUM(H204:H205)</f>
        <v>225000</v>
      </c>
      <c r="I206" s="17">
        <f t="shared" ref="I206:N206" si="78">SUM(I204:I205)</f>
        <v>6457.5</v>
      </c>
      <c r="J206" s="17">
        <f t="shared" si="78"/>
        <v>6840</v>
      </c>
      <c r="K206" s="17">
        <f t="shared" si="78"/>
        <v>25042.74</v>
      </c>
      <c r="L206" s="17">
        <f t="shared" si="78"/>
        <v>50</v>
      </c>
      <c r="M206" s="17">
        <f t="shared" si="78"/>
        <v>38390.240000000005</v>
      </c>
      <c r="N206" s="17">
        <f t="shared" si="78"/>
        <v>186609.76</v>
      </c>
    </row>
    <row r="207" spans="1:14" s="2" customFormat="1" ht="20.25" customHeight="1" thickBot="1" x14ac:dyDescent="0.25">
      <c r="A207" s="67"/>
      <c r="B207" s="67"/>
      <c r="C207" s="67"/>
      <c r="D207" s="67"/>
      <c r="E207" s="67"/>
      <c r="F207" s="67"/>
      <c r="G207" s="67"/>
      <c r="H207" s="6"/>
      <c r="I207" s="6"/>
      <c r="J207" s="6"/>
      <c r="K207" s="6"/>
      <c r="L207" s="6"/>
      <c r="M207" s="6"/>
      <c r="N207" s="6"/>
    </row>
    <row r="208" spans="1:14" s="2" customFormat="1" ht="23.25" customHeight="1" thickBot="1" x14ac:dyDescent="0.25">
      <c r="A208" s="265" t="s">
        <v>395</v>
      </c>
      <c r="B208" s="266"/>
      <c r="C208" s="266"/>
      <c r="D208" s="266"/>
      <c r="E208" s="266"/>
      <c r="F208" s="266"/>
      <c r="G208" s="266"/>
      <c r="H208" s="266"/>
      <c r="I208" s="266"/>
      <c r="J208" s="266"/>
      <c r="K208" s="266"/>
      <c r="L208" s="266"/>
      <c r="M208" s="266"/>
      <c r="N208" s="267"/>
    </row>
    <row r="209" spans="1:14" s="2" customFormat="1" ht="24.95" customHeight="1" x14ac:dyDescent="0.2">
      <c r="A209" s="114">
        <f>+A205+1</f>
        <v>81</v>
      </c>
      <c r="B209" s="64" t="s">
        <v>468</v>
      </c>
      <c r="C209" s="174" t="s">
        <v>495</v>
      </c>
      <c r="D209" s="138" t="s">
        <v>423</v>
      </c>
      <c r="E209" s="137" t="s">
        <v>246</v>
      </c>
      <c r="F209" s="116" t="s">
        <v>624</v>
      </c>
      <c r="G209" s="116" t="s">
        <v>621</v>
      </c>
      <c r="H209" s="66">
        <v>70000</v>
      </c>
      <c r="I209" s="118">
        <f>H209*2.87%</f>
        <v>2009</v>
      </c>
      <c r="J209" s="118">
        <f>+H209*3.04%</f>
        <v>2128</v>
      </c>
      <c r="K209" s="66"/>
      <c r="L209" s="117">
        <v>125</v>
      </c>
      <c r="M209" s="118">
        <f>SUM(I209:L209)</f>
        <v>4262</v>
      </c>
      <c r="N209" s="117">
        <f t="shared" ref="N209" si="79">+H209-M209</f>
        <v>65738</v>
      </c>
    </row>
    <row r="210" spans="1:14" s="2" customFormat="1" ht="24" customHeight="1" x14ac:dyDescent="0.2">
      <c r="A210" s="268" t="s">
        <v>142</v>
      </c>
      <c r="B210" s="268"/>
      <c r="C210" s="268"/>
      <c r="D210" s="268"/>
      <c r="E210" s="268"/>
      <c r="F210" s="268"/>
      <c r="G210" s="268"/>
      <c r="H210" s="17">
        <f>SUM(H209:H209)</f>
        <v>70000</v>
      </c>
      <c r="I210" s="17">
        <f t="shared" ref="I210:N210" si="80">SUM(I209:I209)</f>
        <v>2009</v>
      </c>
      <c r="J210" s="17">
        <f t="shared" si="80"/>
        <v>2128</v>
      </c>
      <c r="K210" s="17">
        <f t="shared" si="80"/>
        <v>0</v>
      </c>
      <c r="L210" s="17">
        <f t="shared" si="80"/>
        <v>125</v>
      </c>
      <c r="M210" s="17">
        <f t="shared" si="80"/>
        <v>4262</v>
      </c>
      <c r="N210" s="17">
        <f t="shared" si="80"/>
        <v>65738</v>
      </c>
    </row>
    <row r="211" spans="1:14" s="2" customFormat="1" ht="24.75" customHeight="1" thickBot="1" x14ac:dyDescent="0.25">
      <c r="A211" s="67"/>
      <c r="B211" s="67"/>
      <c r="C211" s="67"/>
      <c r="D211" s="67"/>
      <c r="E211" s="67"/>
      <c r="F211" s="67"/>
      <c r="G211" s="67"/>
      <c r="H211" s="6"/>
      <c r="I211" s="6"/>
      <c r="J211" s="6"/>
      <c r="K211" s="6"/>
      <c r="L211" s="6"/>
      <c r="M211" s="6"/>
      <c r="N211" s="6"/>
    </row>
    <row r="212" spans="1:14" s="2" customFormat="1" ht="23.25" customHeight="1" thickBot="1" x14ac:dyDescent="0.25">
      <c r="A212" s="284" t="s">
        <v>422</v>
      </c>
      <c r="B212" s="285"/>
      <c r="C212" s="285"/>
      <c r="D212" s="285"/>
      <c r="E212" s="285"/>
      <c r="F212" s="285"/>
      <c r="G212" s="285"/>
      <c r="H212" s="285"/>
      <c r="I212" s="285"/>
      <c r="J212" s="285"/>
      <c r="K212" s="285"/>
      <c r="L212" s="285"/>
      <c r="M212" s="285"/>
      <c r="N212" s="286"/>
    </row>
    <row r="213" spans="1:14" s="2" customFormat="1" ht="33" customHeight="1" x14ac:dyDescent="0.2">
      <c r="A213" s="114">
        <f>+A209+1</f>
        <v>82</v>
      </c>
      <c r="B213" s="64" t="s">
        <v>469</v>
      </c>
      <c r="C213" s="174" t="s">
        <v>495</v>
      </c>
      <c r="D213" s="138" t="s">
        <v>424</v>
      </c>
      <c r="E213" s="137" t="s">
        <v>246</v>
      </c>
      <c r="F213" s="116" t="s">
        <v>624</v>
      </c>
      <c r="G213" s="116" t="s">
        <v>621</v>
      </c>
      <c r="H213" s="66">
        <v>90000</v>
      </c>
      <c r="I213" s="118">
        <f>H213*2.87%</f>
        <v>2583</v>
      </c>
      <c r="J213" s="118">
        <f>+H213*3.04%</f>
        <v>2736</v>
      </c>
      <c r="K213" s="66">
        <v>9753.1200000000008</v>
      </c>
      <c r="L213" s="117">
        <v>125</v>
      </c>
      <c r="M213" s="118">
        <f>SUM(I213:L213)</f>
        <v>15197.12</v>
      </c>
      <c r="N213" s="117">
        <f>+H213-M213</f>
        <v>74802.880000000005</v>
      </c>
    </row>
    <row r="214" spans="1:14" s="2" customFormat="1" ht="23.25" customHeight="1" x14ac:dyDescent="0.2">
      <c r="A214" s="268" t="s">
        <v>142</v>
      </c>
      <c r="B214" s="268"/>
      <c r="C214" s="268"/>
      <c r="D214" s="268"/>
      <c r="E214" s="268"/>
      <c r="F214" s="268"/>
      <c r="G214" s="268"/>
      <c r="H214" s="17">
        <f>SUM(H213:H213)</f>
        <v>90000</v>
      </c>
      <c r="I214" s="17">
        <f t="shared" ref="I214:N214" si="81">SUM(I213:I213)</f>
        <v>2583</v>
      </c>
      <c r="J214" s="17">
        <f t="shared" si="81"/>
        <v>2736</v>
      </c>
      <c r="K214" s="17">
        <f t="shared" si="81"/>
        <v>9753.1200000000008</v>
      </c>
      <c r="L214" s="17">
        <f t="shared" si="81"/>
        <v>125</v>
      </c>
      <c r="M214" s="17">
        <f t="shared" si="81"/>
        <v>15197.12</v>
      </c>
      <c r="N214" s="17">
        <f t="shared" si="81"/>
        <v>74802.880000000005</v>
      </c>
    </row>
    <row r="215" spans="1:14" s="73" customFormat="1" ht="24.95" customHeight="1" thickBot="1" x14ac:dyDescent="0.25">
      <c r="A215" s="67"/>
      <c r="B215" s="67"/>
      <c r="C215" s="67"/>
      <c r="D215" s="67"/>
      <c r="E215" s="67"/>
      <c r="F215" s="67"/>
      <c r="G215" s="67"/>
      <c r="H215" s="6"/>
      <c r="I215" s="6"/>
      <c r="J215" s="6"/>
      <c r="K215" s="6"/>
      <c r="L215" s="6"/>
      <c r="M215" s="6"/>
      <c r="N215" s="6"/>
    </row>
    <row r="216" spans="1:14" s="121" customFormat="1" ht="32.25" customHeight="1" thickBot="1" x14ac:dyDescent="0.25">
      <c r="A216" s="269" t="s">
        <v>263</v>
      </c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1"/>
    </row>
    <row r="217" spans="1:14" s="121" customFormat="1" ht="32.25" customHeight="1" x14ac:dyDescent="0.2">
      <c r="A217" s="114">
        <f>+A213+1</f>
        <v>83</v>
      </c>
      <c r="B217" s="64" t="s">
        <v>470</v>
      </c>
      <c r="C217" s="174" t="s">
        <v>496</v>
      </c>
      <c r="D217" s="64" t="s">
        <v>471</v>
      </c>
      <c r="E217" s="137" t="s">
        <v>246</v>
      </c>
      <c r="F217" s="116" t="s">
        <v>624</v>
      </c>
      <c r="G217" s="116" t="s">
        <v>621</v>
      </c>
      <c r="H217" s="118">
        <v>45000</v>
      </c>
      <c r="I217" s="118">
        <f t="shared" ref="I217:I218" si="82">H217*2.87%</f>
        <v>1291.5</v>
      </c>
      <c r="J217" s="118">
        <f t="shared" ref="J217:J218" si="83">+H217*3.04%</f>
        <v>1368</v>
      </c>
      <c r="K217" s="5"/>
      <c r="L217" s="117">
        <v>125</v>
      </c>
      <c r="M217" s="118">
        <f>SUM(I217:L217)</f>
        <v>2784.5</v>
      </c>
      <c r="N217" s="117">
        <f>+H217-M217</f>
        <v>42215.5</v>
      </c>
    </row>
    <row r="218" spans="1:14" ht="23.25" customHeight="1" x14ac:dyDescent="0.2">
      <c r="A218" s="114">
        <f>+A217+1</f>
        <v>84</v>
      </c>
      <c r="B218" s="64" t="s">
        <v>472</v>
      </c>
      <c r="C218" s="174" t="s">
        <v>496</v>
      </c>
      <c r="D218" s="64" t="s">
        <v>471</v>
      </c>
      <c r="E218" s="137" t="s">
        <v>246</v>
      </c>
      <c r="F218" s="28" t="s">
        <v>265</v>
      </c>
      <c r="G218" s="28" t="s">
        <v>616</v>
      </c>
      <c r="H218" s="118">
        <v>45000</v>
      </c>
      <c r="I218" s="118">
        <f t="shared" si="82"/>
        <v>1291.5</v>
      </c>
      <c r="J218" s="118">
        <f t="shared" si="83"/>
        <v>1368</v>
      </c>
      <c r="K218" s="5"/>
      <c r="L218" s="117">
        <v>125</v>
      </c>
      <c r="M218" s="118">
        <f>SUM(I218:L218)</f>
        <v>2784.5</v>
      </c>
      <c r="N218" s="117">
        <f>+H218-M218</f>
        <v>42215.5</v>
      </c>
    </row>
    <row r="219" spans="1:14" ht="24.75" customHeight="1" x14ac:dyDescent="0.2">
      <c r="A219" s="268" t="s">
        <v>142</v>
      </c>
      <c r="B219" s="268"/>
      <c r="C219" s="268"/>
      <c r="D219" s="268"/>
      <c r="E219" s="268"/>
      <c r="F219" s="268"/>
      <c r="G219" s="268"/>
      <c r="H219" s="17">
        <f>SUM(H217:H218)</f>
        <v>90000</v>
      </c>
      <c r="I219" s="17">
        <f t="shared" ref="I219:N219" si="84">SUM(I217:I218)</f>
        <v>2583</v>
      </c>
      <c r="J219" s="17">
        <f t="shared" si="84"/>
        <v>2736</v>
      </c>
      <c r="K219" s="17">
        <f t="shared" si="84"/>
        <v>0</v>
      </c>
      <c r="L219" s="17">
        <f t="shared" si="84"/>
        <v>250</v>
      </c>
      <c r="M219" s="17">
        <f t="shared" si="84"/>
        <v>5569</v>
      </c>
      <c r="N219" s="17">
        <f t="shared" si="84"/>
        <v>84431</v>
      </c>
    </row>
    <row r="220" spans="1:14" s="73" customFormat="1" ht="24.95" customHeight="1" thickBot="1" x14ac:dyDescent="0.25">
      <c r="A220" s="67"/>
      <c r="B220" s="67"/>
      <c r="C220" s="67"/>
      <c r="D220" s="67"/>
      <c r="E220" s="67"/>
      <c r="F220" s="67"/>
      <c r="G220" s="67"/>
      <c r="H220" s="6"/>
      <c r="I220" s="6"/>
      <c r="J220" s="6"/>
      <c r="K220" s="6"/>
      <c r="L220" s="6"/>
      <c r="M220" s="6"/>
      <c r="N220" s="6"/>
    </row>
    <row r="221" spans="1:14" s="73" customFormat="1" ht="24.95" customHeight="1" thickBot="1" x14ac:dyDescent="0.25">
      <c r="A221" s="283" t="s">
        <v>264</v>
      </c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1"/>
    </row>
    <row r="222" spans="1:14" ht="23.25" customHeight="1" x14ac:dyDescent="0.2">
      <c r="A222" s="71">
        <f>+A218+1</f>
        <v>85</v>
      </c>
      <c r="B222" s="28" t="s">
        <v>473</v>
      </c>
      <c r="C222" s="12" t="s">
        <v>496</v>
      </c>
      <c r="D222" s="28" t="s">
        <v>474</v>
      </c>
      <c r="E222" s="137" t="s">
        <v>246</v>
      </c>
      <c r="F222" s="116" t="s">
        <v>624</v>
      </c>
      <c r="G222" s="116" t="s">
        <v>621</v>
      </c>
      <c r="H222" s="66">
        <v>55000</v>
      </c>
      <c r="I222" s="66">
        <f>H222*2.87%</f>
        <v>1578.5</v>
      </c>
      <c r="J222" s="66">
        <f>+H222*3.04%</f>
        <v>1672</v>
      </c>
      <c r="K222" s="66"/>
      <c r="L222" s="72">
        <v>25</v>
      </c>
      <c r="M222" s="66">
        <f>SUM(I222:L222)</f>
        <v>3275.5</v>
      </c>
      <c r="N222" s="72">
        <f>+H222-M222</f>
        <v>51724.5</v>
      </c>
    </row>
    <row r="223" spans="1:14" ht="24.75" customHeight="1" x14ac:dyDescent="0.2">
      <c r="A223" s="268" t="s">
        <v>142</v>
      </c>
      <c r="B223" s="268"/>
      <c r="C223" s="268"/>
      <c r="D223" s="268"/>
      <c r="E223" s="268"/>
      <c r="F223" s="268"/>
      <c r="G223" s="268"/>
      <c r="H223" s="17">
        <f>SUM(H222:H222)</f>
        <v>55000</v>
      </c>
      <c r="I223" s="17">
        <f t="shared" ref="I223:N223" si="85">SUM(I222:I222)</f>
        <v>1578.5</v>
      </c>
      <c r="J223" s="17">
        <f t="shared" si="85"/>
        <v>1672</v>
      </c>
      <c r="K223" s="17">
        <f t="shared" si="85"/>
        <v>0</v>
      </c>
      <c r="L223" s="17">
        <f t="shared" si="85"/>
        <v>25</v>
      </c>
      <c r="M223" s="17">
        <f t="shared" si="85"/>
        <v>3275.5</v>
      </c>
      <c r="N223" s="17">
        <f t="shared" si="85"/>
        <v>51724.5</v>
      </c>
    </row>
    <row r="224" spans="1:14" ht="25.5" customHeight="1" thickBot="1" x14ac:dyDescent="0.25">
      <c r="A224" s="67"/>
      <c r="B224" s="67"/>
      <c r="C224" s="67"/>
      <c r="D224" s="67"/>
      <c r="E224" s="67"/>
      <c r="F224" s="67"/>
      <c r="G224" s="67"/>
      <c r="H224" s="6"/>
      <c r="I224" s="6"/>
      <c r="J224" s="6"/>
      <c r="K224" s="6"/>
      <c r="L224" s="6"/>
      <c r="M224" s="6"/>
      <c r="N224" s="6"/>
    </row>
    <row r="225" spans="1:14" ht="24.75" customHeight="1" thickBot="1" x14ac:dyDescent="0.25">
      <c r="A225" s="269" t="s">
        <v>529</v>
      </c>
      <c r="B225" s="270"/>
      <c r="C225" s="270"/>
      <c r="D225" s="270"/>
      <c r="E225" s="270"/>
      <c r="F225" s="270"/>
      <c r="G225" s="270"/>
      <c r="H225" s="270"/>
      <c r="I225" s="270"/>
      <c r="J225" s="270"/>
      <c r="K225" s="270"/>
      <c r="L225" s="270"/>
      <c r="M225" s="270"/>
      <c r="N225" s="271"/>
    </row>
    <row r="226" spans="1:14" ht="29.25" customHeight="1" x14ac:dyDescent="0.2">
      <c r="A226" s="114">
        <f>+A222+1</f>
        <v>86</v>
      </c>
      <c r="B226" s="122" t="s">
        <v>163</v>
      </c>
      <c r="C226" s="126" t="s">
        <v>496</v>
      </c>
      <c r="D226" s="122" t="s">
        <v>475</v>
      </c>
      <c r="E226" s="115" t="s">
        <v>246</v>
      </c>
      <c r="F226" s="28" t="s">
        <v>548</v>
      </c>
      <c r="G226" s="28" t="s">
        <v>668</v>
      </c>
      <c r="H226" s="118">
        <v>60000</v>
      </c>
      <c r="I226" s="118">
        <f>H226*2.87%</f>
        <v>1722</v>
      </c>
      <c r="J226" s="118">
        <f>+H226*3.04%</f>
        <v>1824</v>
      </c>
      <c r="K226" s="118"/>
      <c r="L226" s="117">
        <v>125</v>
      </c>
      <c r="M226" s="118">
        <f>SUM(I226:L226)</f>
        <v>3671</v>
      </c>
      <c r="N226" s="117">
        <f>+H226-M226</f>
        <v>56329</v>
      </c>
    </row>
    <row r="227" spans="1:14" ht="26.25" customHeight="1" x14ac:dyDescent="0.2">
      <c r="A227" s="268" t="s">
        <v>142</v>
      </c>
      <c r="B227" s="268"/>
      <c r="C227" s="268"/>
      <c r="D227" s="268"/>
      <c r="E227" s="268"/>
      <c r="F227" s="268"/>
      <c r="G227" s="268"/>
      <c r="H227" s="17">
        <f>SUM(H226:H226)</f>
        <v>60000</v>
      </c>
      <c r="I227" s="17">
        <f t="shared" ref="I227:N227" si="86">SUM(I226:I226)</f>
        <v>1722</v>
      </c>
      <c r="J227" s="17">
        <f t="shared" si="86"/>
        <v>1824</v>
      </c>
      <c r="K227" s="17">
        <f t="shared" si="86"/>
        <v>0</v>
      </c>
      <c r="L227" s="17">
        <f t="shared" si="86"/>
        <v>125</v>
      </c>
      <c r="M227" s="17">
        <f t="shared" si="86"/>
        <v>3671</v>
      </c>
      <c r="N227" s="17">
        <f t="shared" si="86"/>
        <v>56329</v>
      </c>
    </row>
    <row r="228" spans="1:14" s="73" customFormat="1" ht="26.25" customHeight="1" thickBot="1" x14ac:dyDescent="0.25">
      <c r="A228" s="67"/>
      <c r="B228" s="67"/>
      <c r="C228" s="67"/>
      <c r="D228" s="67"/>
      <c r="E228" s="67"/>
      <c r="F228" s="67"/>
      <c r="G228" s="67"/>
      <c r="H228" s="6"/>
      <c r="I228" s="6"/>
      <c r="J228" s="6"/>
      <c r="K228" s="6"/>
      <c r="L228" s="6"/>
      <c r="M228" s="6"/>
      <c r="N228" s="6"/>
    </row>
    <row r="229" spans="1:14" s="2" customFormat="1" ht="24.95" customHeight="1" thickBot="1" x14ac:dyDescent="0.25">
      <c r="A229" s="269" t="s">
        <v>242</v>
      </c>
      <c r="B229" s="270"/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1"/>
    </row>
    <row r="230" spans="1:14" ht="27" customHeight="1" x14ac:dyDescent="0.2">
      <c r="A230" s="12">
        <f>+A226+1</f>
        <v>87</v>
      </c>
      <c r="B230" s="139" t="s">
        <v>476</v>
      </c>
      <c r="C230" s="141" t="s">
        <v>495</v>
      </c>
      <c r="D230" s="139" t="s">
        <v>149</v>
      </c>
      <c r="E230" s="115" t="s">
        <v>246</v>
      </c>
      <c r="F230" s="28" t="s">
        <v>234</v>
      </c>
      <c r="G230" s="28" t="s">
        <v>632</v>
      </c>
      <c r="H230" s="118">
        <v>45000</v>
      </c>
      <c r="I230" s="118">
        <f>H230*2.87%</f>
        <v>1291.5</v>
      </c>
      <c r="J230" s="118">
        <f>+H230*3.04%</f>
        <v>1368</v>
      </c>
      <c r="K230" s="118"/>
      <c r="L230" s="117">
        <v>9233.3799999999992</v>
      </c>
      <c r="M230" s="118">
        <f>SUM(I230:L230)</f>
        <v>11892.88</v>
      </c>
      <c r="N230" s="117">
        <f>+H230-M230</f>
        <v>33107.120000000003</v>
      </c>
    </row>
    <row r="231" spans="1:14" ht="21.75" customHeight="1" x14ac:dyDescent="0.2">
      <c r="A231" s="268" t="s">
        <v>142</v>
      </c>
      <c r="B231" s="268"/>
      <c r="C231" s="268"/>
      <c r="D231" s="268"/>
      <c r="E231" s="268"/>
      <c r="F231" s="268"/>
      <c r="G231" s="268"/>
      <c r="H231" s="17">
        <f>SUM(H230:H230)</f>
        <v>45000</v>
      </c>
      <c r="I231" s="17">
        <f t="shared" ref="I231:N231" si="87">SUM(I230:I230)</f>
        <v>1291.5</v>
      </c>
      <c r="J231" s="17">
        <f t="shared" si="87"/>
        <v>1368</v>
      </c>
      <c r="K231" s="17">
        <f t="shared" si="87"/>
        <v>0</v>
      </c>
      <c r="L231" s="17">
        <f t="shared" si="87"/>
        <v>9233.3799999999992</v>
      </c>
      <c r="M231" s="17">
        <f t="shared" si="87"/>
        <v>11892.88</v>
      </c>
      <c r="N231" s="17">
        <f t="shared" si="87"/>
        <v>33107.120000000003</v>
      </c>
    </row>
    <row r="232" spans="1:14" ht="26.25" customHeight="1" thickBot="1" x14ac:dyDescent="0.25">
      <c r="D232" s="29"/>
      <c r="E232" s="29"/>
      <c r="F232" s="29"/>
      <c r="G232" s="29"/>
      <c r="I232" s="2"/>
      <c r="J232" s="2"/>
      <c r="K232" s="2"/>
      <c r="L232" s="2"/>
      <c r="M232" s="2"/>
      <c r="N232" s="7"/>
    </row>
    <row r="233" spans="1:14" ht="26.25" customHeight="1" thickBot="1" x14ac:dyDescent="0.25">
      <c r="A233" s="281" t="s">
        <v>477</v>
      </c>
      <c r="B233" s="282"/>
      <c r="C233" s="282"/>
      <c r="D233" s="282"/>
      <c r="E233" s="143"/>
      <c r="F233" s="65"/>
      <c r="G233" s="65"/>
      <c r="H233" s="15">
        <f>+H11+H16+H21+H30+H35+H38+H45+H65+H71+H75+H84+H88+H98+H105+H121+H130+H134+H144+H153+H158+H162+H166+H175+H186+H190+H194+H198+H206++H223+H227+H231+H219+H214+H210+H180+H202+H25+H79+H53+H148+H115+H94+H49+H125+H110+H57+H102</f>
        <v>7710000</v>
      </c>
      <c r="I233" s="15">
        <f t="shared" ref="I233:N233" si="88">+I11+I16+I21+I30+I35+I38+I45+I65+I71+I75+I84+I88+I98+I105+I121+I130+I134+I144+I153+I158+I162+I166+I175+I186+I190+I194+I198+I206++I223+I227+I231+I219+I214+I210+I180+I202+I25+I79+I53+I148+I115+I94+I49+I125+I110+I57+I102</f>
        <v>219698.5</v>
      </c>
      <c r="J233" s="15">
        <f t="shared" si="88"/>
        <v>228406.59999999998</v>
      </c>
      <c r="K233" s="15">
        <f t="shared" si="88"/>
        <v>655872.71000000008</v>
      </c>
      <c r="L233" s="15">
        <f t="shared" si="88"/>
        <v>205841.73999999996</v>
      </c>
      <c r="M233" s="15">
        <f t="shared" si="88"/>
        <v>1315654.73</v>
      </c>
      <c r="N233" s="15">
        <f t="shared" si="88"/>
        <v>6394345.2700000005</v>
      </c>
    </row>
    <row r="234" spans="1:14" ht="26.25" customHeight="1" x14ac:dyDescent="0.2">
      <c r="A234" s="172"/>
      <c r="B234" s="172"/>
      <c r="C234" s="172"/>
      <c r="D234" s="172"/>
      <c r="E234" s="172"/>
      <c r="H234" s="192"/>
      <c r="I234" s="192"/>
      <c r="J234" s="192"/>
      <c r="K234" s="192"/>
      <c r="L234" s="192"/>
      <c r="M234" s="192"/>
      <c r="N234" s="192"/>
    </row>
    <row r="235" spans="1:14" x14ac:dyDescent="0.2">
      <c r="A235" s="172"/>
      <c r="B235" s="172"/>
      <c r="C235" s="172"/>
      <c r="D235" s="172"/>
      <c r="E235" s="172"/>
      <c r="H235" s="192"/>
      <c r="I235" s="192"/>
      <c r="J235" s="192"/>
      <c r="K235" s="192"/>
      <c r="L235" s="192"/>
      <c r="M235" s="192"/>
      <c r="N235" s="192"/>
    </row>
    <row r="236" spans="1:14" ht="20.25" customHeight="1" x14ac:dyDescent="0.25">
      <c r="B236" s="25" t="s">
        <v>226</v>
      </c>
      <c r="C236" s="170"/>
      <c r="D236" s="24"/>
      <c r="E236" s="24"/>
      <c r="F236" s="25" t="s">
        <v>581</v>
      </c>
    </row>
    <row r="237" spans="1:14" ht="15.75" customHeight="1" x14ac:dyDescent="0.25">
      <c r="B237" s="25" t="s">
        <v>582</v>
      </c>
      <c r="C237" s="170"/>
      <c r="D237" s="24"/>
      <c r="E237" s="24"/>
      <c r="F237" s="25" t="s">
        <v>583</v>
      </c>
    </row>
    <row r="239" spans="1:14" x14ac:dyDescent="0.2">
      <c r="H239" s="70"/>
    </row>
    <row r="64833" spans="2:14" s="4" customFormat="1" x14ac:dyDescent="0.2">
      <c r="B64833" s="27"/>
      <c r="D64833" s="27"/>
      <c r="E64833" s="27"/>
      <c r="F64833" s="27"/>
      <c r="G64833" s="27"/>
      <c r="H64833" s="2"/>
      <c r="I64833" s="1"/>
      <c r="J64833" s="1"/>
      <c r="K64833" s="1"/>
      <c r="L64833" s="1"/>
      <c r="M64833" s="1"/>
      <c r="N64833" s="1"/>
    </row>
    <row r="64834" spans="2:14" x14ac:dyDescent="0.2">
      <c r="I64834" s="4"/>
      <c r="J64834" s="4"/>
    </row>
    <row r="64835" spans="2:14" s="4" customFormat="1" x14ac:dyDescent="0.2">
      <c r="B64835" s="27"/>
      <c r="D64835" s="27"/>
      <c r="E64835" s="27"/>
      <c r="F64835" s="27"/>
      <c r="G64835" s="27"/>
      <c r="H64835" s="2"/>
      <c r="I64835" s="1"/>
      <c r="J64835" s="1"/>
      <c r="K64835" s="1"/>
      <c r="L64835" s="1"/>
      <c r="M64835" s="1"/>
      <c r="N64835" s="1"/>
    </row>
    <row r="64836" spans="2:14" x14ac:dyDescent="0.2">
      <c r="I64836" s="4"/>
      <c r="J64836" s="4"/>
    </row>
    <row r="64846" spans="2:14" x14ac:dyDescent="0.2">
      <c r="B64846" s="27">
        <f>SUM(B7:B64845)</f>
        <v>0</v>
      </c>
      <c r="L64846" s="4"/>
      <c r="M64846" s="4"/>
      <c r="N64846" s="4"/>
    </row>
    <row r="64848" spans="2:14" x14ac:dyDescent="0.2">
      <c r="B64848" s="27">
        <f>SUM(B64846)</f>
        <v>0</v>
      </c>
      <c r="L64848" s="4"/>
      <c r="M64848" s="4"/>
      <c r="N64848" s="4"/>
    </row>
    <row r="64849" spans="11:11" x14ac:dyDescent="0.2">
      <c r="K64849" s="4"/>
    </row>
    <row r="64851" spans="11:11" x14ac:dyDescent="0.2">
      <c r="K64851" s="4"/>
    </row>
    <row r="1048175" spans="13:13" x14ac:dyDescent="0.2">
      <c r="M1048175" s="11" t="e">
        <f>SUM(#REF!)</f>
        <v>#REF!</v>
      </c>
    </row>
  </sheetData>
  <mergeCells count="102">
    <mergeCell ref="A8:N8"/>
    <mergeCell ref="A11:G11"/>
    <mergeCell ref="A117:N117"/>
    <mergeCell ref="A13:N13"/>
    <mergeCell ref="A16:G16"/>
    <mergeCell ref="A38:G38"/>
    <mergeCell ref="A105:G105"/>
    <mergeCell ref="A18:N18"/>
    <mergeCell ref="A21:G21"/>
    <mergeCell ref="A85:N85"/>
    <mergeCell ref="A88:G88"/>
    <mergeCell ref="A32:N32"/>
    <mergeCell ref="A35:G35"/>
    <mergeCell ref="A27:N27"/>
    <mergeCell ref="A65:G65"/>
    <mergeCell ref="A73:N73"/>
    <mergeCell ref="A51:N51"/>
    <mergeCell ref="A53:G53"/>
    <mergeCell ref="A47:N47"/>
    <mergeCell ref="A49:G49"/>
    <mergeCell ref="A75:G75"/>
    <mergeCell ref="A91:N91"/>
    <mergeCell ref="A94:G94"/>
    <mergeCell ref="A90:N90"/>
    <mergeCell ref="A96:N96"/>
    <mergeCell ref="A98:G98"/>
    <mergeCell ref="A77:N77"/>
    <mergeCell ref="A79:G79"/>
    <mergeCell ref="A55:N55"/>
    <mergeCell ref="A57:G57"/>
    <mergeCell ref="A194:G194"/>
    <mergeCell ref="A192:N192"/>
    <mergeCell ref="A198:G198"/>
    <mergeCell ref="A146:N146"/>
    <mergeCell ref="A148:G148"/>
    <mergeCell ref="A112:N112"/>
    <mergeCell ref="A123:N123"/>
    <mergeCell ref="A125:G125"/>
    <mergeCell ref="A100:N100"/>
    <mergeCell ref="A102:G102"/>
    <mergeCell ref="A121:G121"/>
    <mergeCell ref="A107:N107"/>
    <mergeCell ref="A110:G110"/>
    <mergeCell ref="A233:D233"/>
    <mergeCell ref="A103:N103"/>
    <mergeCell ref="A127:N127"/>
    <mergeCell ref="A153:G153"/>
    <mergeCell ref="A155:N155"/>
    <mergeCell ref="A158:G158"/>
    <mergeCell ref="A168:N168"/>
    <mergeCell ref="A231:G231"/>
    <mergeCell ref="A221:N221"/>
    <mergeCell ref="A223:G223"/>
    <mergeCell ref="A196:N196"/>
    <mergeCell ref="A115:G115"/>
    <mergeCell ref="A208:N208"/>
    <mergeCell ref="A210:G210"/>
    <mergeCell ref="A229:N229"/>
    <mergeCell ref="A190:G190"/>
    <mergeCell ref="A225:N225"/>
    <mergeCell ref="A227:G227"/>
    <mergeCell ref="A216:N216"/>
    <mergeCell ref="A203:N203"/>
    <mergeCell ref="A206:G206"/>
    <mergeCell ref="A219:G219"/>
    <mergeCell ref="A214:G214"/>
    <mergeCell ref="A212:N212"/>
    <mergeCell ref="A2:N2"/>
    <mergeCell ref="A3:N3"/>
    <mergeCell ref="A4:N4"/>
    <mergeCell ref="A5:B5"/>
    <mergeCell ref="A6:B6"/>
    <mergeCell ref="I6:J6"/>
    <mergeCell ref="A166:G166"/>
    <mergeCell ref="A188:N188"/>
    <mergeCell ref="A175:G175"/>
    <mergeCell ref="A182:N182"/>
    <mergeCell ref="A186:G186"/>
    <mergeCell ref="A177:N177"/>
    <mergeCell ref="A180:G180"/>
    <mergeCell ref="A23:N23"/>
    <mergeCell ref="A25:G25"/>
    <mergeCell ref="A30:G30"/>
    <mergeCell ref="A67:N67"/>
    <mergeCell ref="A60:N60"/>
    <mergeCell ref="A36:N36"/>
    <mergeCell ref="A71:G71"/>
    <mergeCell ref="A40:N40"/>
    <mergeCell ref="A45:G45"/>
    <mergeCell ref="A81:N81"/>
    <mergeCell ref="A84:G84"/>
    <mergeCell ref="A200:N200"/>
    <mergeCell ref="A202:G202"/>
    <mergeCell ref="A130:G130"/>
    <mergeCell ref="A136:N136"/>
    <mergeCell ref="A132:N132"/>
    <mergeCell ref="A134:G134"/>
    <mergeCell ref="A150:N150"/>
    <mergeCell ref="A144:G144"/>
    <mergeCell ref="A160:N160"/>
    <mergeCell ref="A162:G162"/>
    <mergeCell ref="A163:N163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9" manualBreakCount="9">
    <brk id="38" max="13" man="1"/>
    <brk id="66" max="13" man="1"/>
    <brk id="94" max="13" man="1"/>
    <brk id="125" max="13" man="1"/>
    <brk id="158" max="13" man="1"/>
    <brk id="194" max="13" man="1"/>
    <brk id="223" max="13" man="1"/>
    <brk id="239" max="12" man="1"/>
    <brk id="244" max="12" man="1"/>
  </rowBreaks>
  <ignoredErrors>
    <ignoredError sqref="M164:M165 M217:M218 M173:M174 M209:N20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6"/>
  <sheetViews>
    <sheetView showGridLines="0" zoomScale="75" zoomScaleNormal="75" zoomScaleSheetLayoutView="64" workbookViewId="0">
      <selection activeCell="A3" sqref="A3:L3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2" spans="1:13" ht="23.25" x14ac:dyDescent="0.35">
      <c r="A2" s="252" t="s">
        <v>478</v>
      </c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</row>
    <row r="3" spans="1:13" ht="21" x14ac:dyDescent="0.35">
      <c r="A3" s="253" t="s">
        <v>479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</row>
    <row r="4" spans="1:13" ht="18.75" x14ac:dyDescent="0.3">
      <c r="A4" s="254" t="s">
        <v>665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16"/>
    </row>
    <row r="5" spans="1:13" ht="19.5" thickBot="1" x14ac:dyDescent="0.35">
      <c r="A5" s="18"/>
      <c r="B5" s="18"/>
      <c r="C5" s="163"/>
      <c r="D5" s="18"/>
      <c r="E5" s="18"/>
      <c r="F5" s="18"/>
      <c r="G5" s="18"/>
      <c r="H5" s="18"/>
      <c r="I5" s="18"/>
      <c r="J5" s="18"/>
      <c r="K5" s="18"/>
      <c r="L5" s="18"/>
      <c r="M5" s="16"/>
    </row>
    <row r="6" spans="1:13" s="2" customFormat="1" ht="21" customHeight="1" thickBot="1" x14ac:dyDescent="0.25">
      <c r="B6" s="3"/>
      <c r="C6" s="172"/>
      <c r="D6" s="3"/>
      <c r="E6" s="4"/>
      <c r="F6" s="6"/>
      <c r="G6" s="293" t="s">
        <v>137</v>
      </c>
      <c r="H6" s="294"/>
    </row>
    <row r="7" spans="1:13" s="2" customFormat="1" ht="27" customHeight="1" x14ac:dyDescent="0.2">
      <c r="A7" s="13" t="s">
        <v>0</v>
      </c>
      <c r="B7" s="13" t="s">
        <v>419</v>
      </c>
      <c r="C7" s="38" t="s">
        <v>497</v>
      </c>
      <c r="D7" s="13" t="s">
        <v>143</v>
      </c>
      <c r="E7" s="13" t="s">
        <v>144</v>
      </c>
      <c r="F7" s="13" t="s">
        <v>141</v>
      </c>
      <c r="G7" s="13" t="s">
        <v>1</v>
      </c>
      <c r="H7" s="13" t="s">
        <v>2</v>
      </c>
      <c r="I7" s="14" t="s">
        <v>132</v>
      </c>
      <c r="J7" s="14" t="s">
        <v>134</v>
      </c>
      <c r="K7" s="14" t="s">
        <v>3</v>
      </c>
      <c r="L7" s="14" t="s">
        <v>133</v>
      </c>
    </row>
    <row r="8" spans="1:13" s="112" customFormat="1" ht="26.45" customHeight="1" x14ac:dyDescent="0.25">
      <c r="A8" s="108">
        <v>1</v>
      </c>
      <c r="B8" s="129" t="s">
        <v>487</v>
      </c>
      <c r="C8" s="41" t="s">
        <v>496</v>
      </c>
      <c r="D8" s="130" t="s">
        <v>486</v>
      </c>
      <c r="E8" s="129" t="s">
        <v>124</v>
      </c>
      <c r="F8" s="131">
        <v>155250</v>
      </c>
      <c r="G8" s="93">
        <f t="shared" ref="G8:G18" si="0">F8*2.87%</f>
        <v>4455.6750000000002</v>
      </c>
      <c r="H8" s="93">
        <f t="shared" ref="H8:H13" si="1">+F8*3.04%</f>
        <v>4719.6000000000004</v>
      </c>
      <c r="I8" s="93">
        <v>24764.02</v>
      </c>
      <c r="J8" s="95">
        <v>1515.12</v>
      </c>
      <c r="K8" s="128">
        <f>SUM(G8:J8)</f>
        <v>35454.415000000001</v>
      </c>
      <c r="L8" s="88">
        <f t="shared" ref="L8:L18" si="2">+F8-K8</f>
        <v>119795.58499999999</v>
      </c>
    </row>
    <row r="9" spans="1:13" s="20" customFormat="1" ht="24" customHeight="1" x14ac:dyDescent="0.25">
      <c r="A9" s="108">
        <v>2</v>
      </c>
      <c r="B9" s="129" t="s">
        <v>210</v>
      </c>
      <c r="C9" s="41" t="s">
        <v>496</v>
      </c>
      <c r="D9" s="130" t="s">
        <v>123</v>
      </c>
      <c r="E9" s="129" t="s">
        <v>139</v>
      </c>
      <c r="F9" s="131">
        <v>126500</v>
      </c>
      <c r="G9" s="93">
        <f>F9*2.87%</f>
        <v>3630.55</v>
      </c>
      <c r="H9" s="93">
        <f>+F9*3.04%</f>
        <v>3845.6</v>
      </c>
      <c r="I9" s="93">
        <v>18001.3</v>
      </c>
      <c r="J9" s="95">
        <v>1375.12</v>
      </c>
      <c r="K9" s="128">
        <f>SUM(G9:J9)</f>
        <v>26852.569999999996</v>
      </c>
      <c r="L9" s="88">
        <f>+F9-K9</f>
        <v>99647.430000000008</v>
      </c>
    </row>
    <row r="10" spans="1:13" s="112" customFormat="1" ht="23.45" customHeight="1" x14ac:dyDescent="0.25">
      <c r="A10" s="108">
        <v>3</v>
      </c>
      <c r="B10" s="129" t="s">
        <v>5</v>
      </c>
      <c r="C10" s="41" t="s">
        <v>496</v>
      </c>
      <c r="D10" s="130" t="s">
        <v>140</v>
      </c>
      <c r="E10" s="129" t="s">
        <v>138</v>
      </c>
      <c r="F10" s="131">
        <v>70000</v>
      </c>
      <c r="G10" s="131">
        <f>F10*2.87%</f>
        <v>2009</v>
      </c>
      <c r="H10" s="131">
        <f>+F10*3.04%</f>
        <v>2128</v>
      </c>
      <c r="I10" s="131">
        <v>5368.48</v>
      </c>
      <c r="J10" s="132">
        <v>25</v>
      </c>
      <c r="K10" s="128">
        <f>SUM(G10:J10)</f>
        <v>9530.48</v>
      </c>
      <c r="L10" s="132">
        <f>+F10-K10</f>
        <v>60469.520000000004</v>
      </c>
    </row>
    <row r="11" spans="1:13" s="112" customFormat="1" ht="23.45" customHeight="1" x14ac:dyDescent="0.25">
      <c r="A11" s="108">
        <v>4</v>
      </c>
      <c r="B11" s="129" t="s">
        <v>25</v>
      </c>
      <c r="C11" s="41" t="s">
        <v>495</v>
      </c>
      <c r="D11" s="129" t="s">
        <v>24</v>
      </c>
      <c r="E11" s="129" t="s">
        <v>139</v>
      </c>
      <c r="F11" s="131">
        <v>60000</v>
      </c>
      <c r="G11" s="131">
        <f>F11*2.87%</f>
        <v>1722</v>
      </c>
      <c r="H11" s="93">
        <f>+F11*3.04%</f>
        <v>1824</v>
      </c>
      <c r="I11" s="93">
        <v>258.95999999999998</v>
      </c>
      <c r="J11" s="88">
        <v>25</v>
      </c>
      <c r="K11" s="87">
        <f>SUM(G11:J11)</f>
        <v>3829.96</v>
      </c>
      <c r="L11" s="88">
        <f>+F11-K11</f>
        <v>56170.04</v>
      </c>
    </row>
    <row r="12" spans="1:13" s="111" customFormat="1" ht="19.899999999999999" customHeight="1" x14ac:dyDescent="0.25">
      <c r="A12" s="108">
        <v>5</v>
      </c>
      <c r="B12" s="129" t="s">
        <v>358</v>
      </c>
      <c r="C12" s="41" t="s">
        <v>496</v>
      </c>
      <c r="D12" s="130" t="s">
        <v>98</v>
      </c>
      <c r="E12" s="129" t="s">
        <v>214</v>
      </c>
      <c r="F12" s="93">
        <v>50000</v>
      </c>
      <c r="G12" s="93">
        <f>F12*2.87%</f>
        <v>1435</v>
      </c>
      <c r="H12" s="93">
        <f>+F12*3.04%</f>
        <v>1520</v>
      </c>
      <c r="I12" s="93">
        <v>1854</v>
      </c>
      <c r="J12" s="88">
        <v>2394.94</v>
      </c>
      <c r="K12" s="128">
        <f>SUM(G12:J12)</f>
        <v>7203.9400000000005</v>
      </c>
      <c r="L12" s="88">
        <f>+F12-K12</f>
        <v>42796.06</v>
      </c>
    </row>
    <row r="13" spans="1:13" s="112" customFormat="1" ht="20.100000000000001" customHeight="1" x14ac:dyDescent="0.25">
      <c r="A13" s="108">
        <v>6</v>
      </c>
      <c r="B13" s="129" t="s">
        <v>488</v>
      </c>
      <c r="C13" s="41" t="s">
        <v>495</v>
      </c>
      <c r="D13" s="130" t="s">
        <v>506</v>
      </c>
      <c r="E13" s="129" t="s">
        <v>489</v>
      </c>
      <c r="F13" s="109">
        <v>44000</v>
      </c>
      <c r="G13" s="109">
        <f t="shared" si="0"/>
        <v>1262.8</v>
      </c>
      <c r="H13" s="109">
        <f t="shared" si="1"/>
        <v>1337.6</v>
      </c>
      <c r="I13" s="109">
        <v>1007.19</v>
      </c>
      <c r="J13" s="110">
        <v>25</v>
      </c>
      <c r="K13" s="127">
        <f t="shared" ref="K13:K18" si="3">+G13+H13+J13+I13</f>
        <v>3632.5899999999997</v>
      </c>
      <c r="L13" s="110">
        <f t="shared" si="2"/>
        <v>40367.410000000003</v>
      </c>
    </row>
    <row r="14" spans="1:13" s="111" customFormat="1" ht="20.100000000000001" customHeight="1" x14ac:dyDescent="0.25">
      <c r="A14" s="108">
        <v>7</v>
      </c>
      <c r="B14" s="129" t="s">
        <v>388</v>
      </c>
      <c r="C14" s="41" t="s">
        <v>495</v>
      </c>
      <c r="D14" s="130" t="s">
        <v>383</v>
      </c>
      <c r="E14" s="129" t="s">
        <v>114</v>
      </c>
      <c r="F14" s="93">
        <v>28875</v>
      </c>
      <c r="G14" s="93">
        <f t="shared" ref="G14:G15" si="4">F14*2.87%</f>
        <v>828.71249999999998</v>
      </c>
      <c r="H14" s="93">
        <f t="shared" ref="H14:H15" si="5">+F14*3.04%</f>
        <v>877.8</v>
      </c>
      <c r="I14" s="93"/>
      <c r="J14" s="95">
        <v>6592.99</v>
      </c>
      <c r="K14" s="128">
        <v>8319.5</v>
      </c>
      <c r="L14" s="95">
        <f t="shared" ref="L14:L15" si="6">+F14-K14</f>
        <v>20555.5</v>
      </c>
    </row>
    <row r="15" spans="1:13" s="111" customFormat="1" ht="20.100000000000001" customHeight="1" x14ac:dyDescent="0.25">
      <c r="A15" s="108">
        <v>8</v>
      </c>
      <c r="B15" s="129" t="s">
        <v>392</v>
      </c>
      <c r="C15" s="41" t="s">
        <v>495</v>
      </c>
      <c r="D15" s="130" t="s">
        <v>383</v>
      </c>
      <c r="E15" s="129" t="s">
        <v>43</v>
      </c>
      <c r="F15" s="93">
        <v>26565</v>
      </c>
      <c r="G15" s="93">
        <f t="shared" si="4"/>
        <v>762.41549999999995</v>
      </c>
      <c r="H15" s="93">
        <f t="shared" si="5"/>
        <v>807.57600000000002</v>
      </c>
      <c r="I15" s="93"/>
      <c r="J15" s="95">
        <v>9049.41</v>
      </c>
      <c r="K15" s="128">
        <f t="shared" ref="K15" si="7">SUM(G15:J15)</f>
        <v>10619.4015</v>
      </c>
      <c r="L15" s="95">
        <f t="shared" si="6"/>
        <v>15945.5985</v>
      </c>
    </row>
    <row r="16" spans="1:13" s="111" customFormat="1" ht="20.100000000000001" customHeight="1" x14ac:dyDescent="0.25">
      <c r="A16" s="108">
        <v>9</v>
      </c>
      <c r="B16" s="129" t="s">
        <v>87</v>
      </c>
      <c r="C16" s="41" t="s">
        <v>496</v>
      </c>
      <c r="D16" s="130" t="s">
        <v>490</v>
      </c>
      <c r="E16" s="129" t="s">
        <v>411</v>
      </c>
      <c r="F16" s="109">
        <v>20356.599999999999</v>
      </c>
      <c r="G16" s="109">
        <f t="shared" si="0"/>
        <v>584.23442</v>
      </c>
      <c r="H16" s="109">
        <f t="shared" ref="H16:H18" si="8">+F16*3.04%</f>
        <v>618.84064000000001</v>
      </c>
      <c r="I16" s="109"/>
      <c r="J16" s="110">
        <v>25</v>
      </c>
      <c r="K16" s="127">
        <f t="shared" si="3"/>
        <v>1228.0750600000001</v>
      </c>
      <c r="L16" s="110">
        <f t="shared" si="2"/>
        <v>19128.524939999999</v>
      </c>
    </row>
    <row r="17" spans="1:12" s="111" customFormat="1" ht="20.100000000000001" customHeight="1" x14ac:dyDescent="0.25">
      <c r="A17" s="108">
        <v>10</v>
      </c>
      <c r="B17" s="129" t="s">
        <v>89</v>
      </c>
      <c r="C17" s="41" t="s">
        <v>496</v>
      </c>
      <c r="D17" s="130" t="s">
        <v>368</v>
      </c>
      <c r="E17" s="129" t="s">
        <v>91</v>
      </c>
      <c r="F17" s="109">
        <v>15400</v>
      </c>
      <c r="G17" s="109">
        <f t="shared" si="0"/>
        <v>441.98</v>
      </c>
      <c r="H17" s="109">
        <f t="shared" si="8"/>
        <v>468.16</v>
      </c>
      <c r="I17" s="109"/>
      <c r="J17" s="110">
        <v>45</v>
      </c>
      <c r="K17" s="127">
        <f t="shared" si="3"/>
        <v>955.1400000000001</v>
      </c>
      <c r="L17" s="110">
        <f t="shared" si="2"/>
        <v>14444.86</v>
      </c>
    </row>
    <row r="18" spans="1:12" s="111" customFormat="1" ht="21.75" customHeight="1" x14ac:dyDescent="0.25">
      <c r="A18" s="108">
        <v>11</v>
      </c>
      <c r="B18" s="129" t="s">
        <v>88</v>
      </c>
      <c r="C18" s="41" t="s">
        <v>496</v>
      </c>
      <c r="D18" s="130" t="s">
        <v>368</v>
      </c>
      <c r="E18" s="129" t="s">
        <v>91</v>
      </c>
      <c r="F18" s="109">
        <v>10000</v>
      </c>
      <c r="G18" s="109">
        <f t="shared" si="0"/>
        <v>287</v>
      </c>
      <c r="H18" s="109">
        <f t="shared" si="8"/>
        <v>304</v>
      </c>
      <c r="I18" s="109"/>
      <c r="J18" s="110">
        <v>25</v>
      </c>
      <c r="K18" s="127">
        <f t="shared" si="3"/>
        <v>616</v>
      </c>
      <c r="L18" s="110">
        <f t="shared" si="2"/>
        <v>9384</v>
      </c>
    </row>
    <row r="19" spans="1:12" s="113" customFormat="1" ht="20.100000000000001" customHeight="1" x14ac:dyDescent="0.25">
      <c r="A19" s="74"/>
      <c r="B19" s="239" t="s">
        <v>480</v>
      </c>
      <c r="C19" s="76"/>
      <c r="D19" s="75"/>
      <c r="E19" s="76"/>
      <c r="F19" s="77">
        <f>SUM(F8:F18)</f>
        <v>606946.6</v>
      </c>
      <c r="G19" s="77">
        <f t="shared" ref="G19:L19" si="9">SUM(G8:G18)</f>
        <v>17419.367419999999</v>
      </c>
      <c r="H19" s="77">
        <f t="shared" si="9"/>
        <v>18451.176639999998</v>
      </c>
      <c r="I19" s="77">
        <f t="shared" si="9"/>
        <v>51253.950000000004</v>
      </c>
      <c r="J19" s="77">
        <f t="shared" si="9"/>
        <v>21097.58</v>
      </c>
      <c r="K19" s="77">
        <f>SUM(K8:K18)</f>
        <v>108242.07156</v>
      </c>
      <c r="L19" s="77">
        <f t="shared" si="9"/>
        <v>498704.52844000002</v>
      </c>
    </row>
    <row r="20" spans="1:12" ht="15.75" x14ac:dyDescent="0.25">
      <c r="D20" s="22"/>
      <c r="E20"/>
      <c r="F20" s="24"/>
    </row>
    <row r="21" spans="1:12" ht="15.75" x14ac:dyDescent="0.25">
      <c r="D21" s="22"/>
      <c r="E21"/>
      <c r="F21" s="24"/>
    </row>
    <row r="22" spans="1:12" ht="15.75" x14ac:dyDescent="0.25">
      <c r="B22" s="23"/>
      <c r="C22" s="169"/>
      <c r="D22" s="24"/>
      <c r="E22" s="23"/>
      <c r="F22"/>
      <c r="H22"/>
    </row>
    <row r="23" spans="1:12" ht="15.75" x14ac:dyDescent="0.25">
      <c r="B23" s="25" t="s">
        <v>226</v>
      </c>
      <c r="C23" s="170"/>
      <c r="D23" s="24"/>
      <c r="E23" s="25" t="s">
        <v>581</v>
      </c>
      <c r="F23" s="24"/>
      <c r="H23" s="25"/>
    </row>
    <row r="24" spans="1:12" ht="15.75" x14ac:dyDescent="0.25">
      <c r="B24" s="25" t="s">
        <v>582</v>
      </c>
      <c r="C24" s="170"/>
      <c r="D24" s="24"/>
      <c r="E24" s="25" t="s">
        <v>583</v>
      </c>
      <c r="F24" s="24"/>
      <c r="H24" s="25"/>
    </row>
    <row r="28" spans="1:12" hidden="1" x14ac:dyDescent="0.2"/>
    <row r="877146" spans="11:11" x14ac:dyDescent="0.2">
      <c r="K877146" s="11" t="e">
        <f>SUM(#REF!)</f>
        <v>#REF!</v>
      </c>
    </row>
  </sheetData>
  <sortState xmlns:xlrd2="http://schemas.microsoft.com/office/spreadsheetml/2017/richdata2" ref="A8:L19">
    <sortCondition descending="1" ref="F8:F19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7" max="10" man="1"/>
    <brk id="50" max="10" man="1"/>
  </rowBreaks>
  <ignoredErrors>
    <ignoredError sqref="K9 K8 K12:K13 K1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d39205a1-5442-419a-b1e5-b39410ee3123"/>
    <ds:schemaRef ds:uri="bb6b0d22-0a16-4c1a-9b76-95dfb845d41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EE25C9-9D9D-4595-97E0-22DE7B01C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4c19291-14ab-4867-8582-dbea5badaa1d}" enabled="0" method="" siteId="{84c19291-14ab-4867-8582-dbea5badaa1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2022-06-24T17:24:22Z</cp:lastPrinted>
  <dcterms:created xsi:type="dcterms:W3CDTF">2019-01-11T19:06:47Z</dcterms:created>
  <dcterms:modified xsi:type="dcterms:W3CDTF">2022-07-04T19:43:39Z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