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dgprd.sharepoint.com/sites/RRHH/Shared Documents/General/Registro-Control y Nomina/NOMINA II/NOMINA/NOMINAS PARA PORTAL INSTITUCIONAL/PORTAL 2022/SEPTIEMBRE 2022-PORTAL/"/>
    </mc:Choice>
  </mc:AlternateContent>
  <xr:revisionPtr revIDLastSave="4669" documentId="8_{22043E63-9978-4333-BF7E-9AAC7FE5390F}" xr6:coauthVersionLast="47" xr6:coauthVersionMax="47" xr10:uidLastSave="{56EC840E-7A84-438F-95E0-B592D5BD101B}"/>
  <bookViews>
    <workbookView xWindow="-57720" yWindow="-120" windowWidth="29040" windowHeight="15840" tabRatio="599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'!$A$1:$L$412</definedName>
    <definedName name="_xlnm.Print_Area" localSheetId="2">'PERSONAL TEMPORAL'!$A$1:$N$235</definedName>
    <definedName name="_xlnm.Print_Area" localSheetId="1">'SUPLENCIA FIJOS'!$B$1:$L$129</definedName>
    <definedName name="_xlnm.Print_Area" localSheetId="3">'TRAMITE PENSION '!$A$1:$L$25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13" l="1"/>
  <c r="L204" i="13"/>
  <c r="K204" i="13"/>
  <c r="H204" i="13"/>
  <c r="J203" i="13"/>
  <c r="I203" i="13"/>
  <c r="M203" i="13" s="1"/>
  <c r="N203" i="13" s="1"/>
  <c r="L22" i="13"/>
  <c r="K22" i="13"/>
  <c r="H22" i="13"/>
  <c r="J21" i="13"/>
  <c r="I21" i="13"/>
  <c r="L12" i="13"/>
  <c r="K12" i="13"/>
  <c r="H12" i="13"/>
  <c r="J11" i="13"/>
  <c r="I11" i="13"/>
  <c r="I10" i="13"/>
  <c r="M11" i="13" l="1"/>
  <c r="M21" i="13"/>
  <c r="N21" i="13" s="1"/>
  <c r="N11" i="13" l="1"/>
  <c r="J349" i="4" l="1"/>
  <c r="K348" i="4"/>
  <c r="L348" i="4" s="1"/>
  <c r="G348" i="4"/>
  <c r="F349" i="4"/>
  <c r="H348" i="4"/>
  <c r="J189" i="4" l="1"/>
  <c r="I189" i="4"/>
  <c r="F189" i="4"/>
  <c r="H185" i="4"/>
  <c r="G185" i="4"/>
  <c r="K185" i="4" s="1"/>
  <c r="L185" i="4" s="1"/>
  <c r="I120" i="4"/>
  <c r="J116" i="4"/>
  <c r="I116" i="4"/>
  <c r="F116" i="4"/>
  <c r="H113" i="4"/>
  <c r="G113" i="4"/>
  <c r="F95" i="4"/>
  <c r="J82" i="4"/>
  <c r="I82" i="4"/>
  <c r="F82" i="4"/>
  <c r="H81" i="4"/>
  <c r="G81" i="4"/>
  <c r="F58" i="4"/>
  <c r="J58" i="4"/>
  <c r="I58" i="4"/>
  <c r="H57" i="4"/>
  <c r="G57" i="4"/>
  <c r="G61" i="4"/>
  <c r="H61" i="4"/>
  <c r="G62" i="4"/>
  <c r="H62" i="4"/>
  <c r="J45" i="4"/>
  <c r="I45" i="4"/>
  <c r="F45" i="4"/>
  <c r="K40" i="4"/>
  <c r="L40" i="4" s="1"/>
  <c r="K92" i="4"/>
  <c r="L92" i="4" s="1"/>
  <c r="K113" i="4" l="1"/>
  <c r="L113" i="4" s="1"/>
  <c r="K62" i="4"/>
  <c r="L62" i="4" s="1"/>
  <c r="K61" i="4"/>
  <c r="L61" i="4" s="1"/>
  <c r="K57" i="4"/>
  <c r="L57" i="4" s="1"/>
  <c r="K81" i="4"/>
  <c r="L81" i="4" s="1"/>
  <c r="J277" i="4"/>
  <c r="J267" i="4"/>
  <c r="F17" i="4"/>
  <c r="B114" i="16" l="1"/>
  <c r="B86" i="16"/>
  <c r="B82" i="16"/>
  <c r="B65" i="16"/>
  <c r="B13" i="16"/>
  <c r="L68" i="13"/>
  <c r="K68" i="13"/>
  <c r="H68" i="13"/>
  <c r="J65" i="13"/>
  <c r="I65" i="13"/>
  <c r="M65" i="13" s="1"/>
  <c r="N65" i="13" s="1"/>
  <c r="L32" i="13"/>
  <c r="K32" i="13"/>
  <c r="H32" i="13"/>
  <c r="J29" i="13"/>
  <c r="I29" i="13"/>
  <c r="J111" i="16"/>
  <c r="I111" i="16"/>
  <c r="H111" i="16"/>
  <c r="G111" i="16"/>
  <c r="K110" i="16"/>
  <c r="K111" i="16" s="1"/>
  <c r="M29" i="13" l="1"/>
  <c r="N29" i="13" s="1"/>
  <c r="L110" i="16"/>
  <c r="L111" i="16" s="1"/>
  <c r="J83" i="16"/>
  <c r="I83" i="16"/>
  <c r="H83" i="16"/>
  <c r="G83" i="16"/>
  <c r="K82" i="16"/>
  <c r="K83" i="16" s="1"/>
  <c r="J62" i="16"/>
  <c r="I62" i="16"/>
  <c r="H62" i="16"/>
  <c r="G62" i="16"/>
  <c r="K61" i="16"/>
  <c r="K62" i="16" s="1"/>
  <c r="K65" i="16"/>
  <c r="L65" i="16" s="1"/>
  <c r="L66" i="16" s="1"/>
  <c r="G66" i="16"/>
  <c r="H66" i="16"/>
  <c r="I66" i="16"/>
  <c r="J66" i="16"/>
  <c r="K69" i="16"/>
  <c r="K70" i="16" s="1"/>
  <c r="L69" i="16"/>
  <c r="L70" i="16" s="1"/>
  <c r="G70" i="16"/>
  <c r="H70" i="16"/>
  <c r="I70" i="16"/>
  <c r="J70" i="16"/>
  <c r="J88" i="4"/>
  <c r="I88" i="4"/>
  <c r="F88" i="4"/>
  <c r="H187" i="4"/>
  <c r="G187" i="4"/>
  <c r="H186" i="4"/>
  <c r="G186" i="4"/>
  <c r="J142" i="4"/>
  <c r="I142" i="4"/>
  <c r="F142" i="4"/>
  <c r="H136" i="4"/>
  <c r="G136" i="4"/>
  <c r="H87" i="4"/>
  <c r="G87" i="4"/>
  <c r="J38" i="4"/>
  <c r="I38" i="4"/>
  <c r="F38" i="4"/>
  <c r="H37" i="4"/>
  <c r="G37" i="4"/>
  <c r="K187" i="4" l="1"/>
  <c r="L187" i="4" s="1"/>
  <c r="L82" i="16"/>
  <c r="L83" i="16" s="1"/>
  <c r="K66" i="16"/>
  <c r="L61" i="16"/>
  <c r="L62" i="16" s="1"/>
  <c r="K186" i="4"/>
  <c r="K136" i="4"/>
  <c r="L136" i="4" s="1"/>
  <c r="K87" i="4"/>
  <c r="L87" i="4" s="1"/>
  <c r="K37" i="4"/>
  <c r="L37" i="4" s="1"/>
  <c r="L186" i="4" l="1"/>
  <c r="K124" i="13" l="1"/>
  <c r="L124" i="13"/>
  <c r="H124" i="13"/>
  <c r="J123" i="13"/>
  <c r="J124" i="13" s="1"/>
  <c r="I123" i="13"/>
  <c r="I122" i="13"/>
  <c r="F160" i="4"/>
  <c r="K73" i="16"/>
  <c r="K74" i="16" s="1"/>
  <c r="J74" i="16"/>
  <c r="I74" i="16"/>
  <c r="H74" i="16"/>
  <c r="G74" i="16"/>
  <c r="F168" i="4"/>
  <c r="I168" i="4"/>
  <c r="J168" i="4"/>
  <c r="F199" i="4"/>
  <c r="I199" i="4"/>
  <c r="J199" i="4"/>
  <c r="F405" i="4"/>
  <c r="I124" i="13" l="1"/>
  <c r="M123" i="13"/>
  <c r="N123" i="13" s="1"/>
  <c r="L73" i="16"/>
  <c r="L74" i="16" s="1"/>
  <c r="I328" i="4" l="1"/>
  <c r="J328" i="4"/>
  <c r="F328" i="4"/>
  <c r="G327" i="4"/>
  <c r="H327" i="4"/>
  <c r="I319" i="4"/>
  <c r="J319" i="4"/>
  <c r="F319" i="4"/>
  <c r="G318" i="4"/>
  <c r="H318" i="4"/>
  <c r="F18" i="14"/>
  <c r="H10" i="14"/>
  <c r="G10" i="14"/>
  <c r="K10" i="14" s="1"/>
  <c r="L10" i="14" s="1"/>
  <c r="K327" i="4" l="1"/>
  <c r="L327" i="4" s="1"/>
  <c r="K318" i="4"/>
  <c r="L318" i="4" s="1"/>
  <c r="K78" i="16"/>
  <c r="H229" i="13"/>
  <c r="H221" i="13"/>
  <c r="H217" i="13"/>
  <c r="H212" i="13"/>
  <c r="H208" i="13"/>
  <c r="H198" i="13"/>
  <c r="H194" i="13"/>
  <c r="H190" i="13"/>
  <c r="H185" i="13"/>
  <c r="H179" i="13"/>
  <c r="H174" i="13"/>
  <c r="H165" i="13"/>
  <c r="H161" i="13"/>
  <c r="H157" i="13"/>
  <c r="H152" i="13"/>
  <c r="H147" i="13"/>
  <c r="H143" i="13"/>
  <c r="H133" i="13"/>
  <c r="K129" i="13"/>
  <c r="L129" i="13"/>
  <c r="H129" i="13"/>
  <c r="K119" i="13"/>
  <c r="L119" i="13"/>
  <c r="H119" i="13"/>
  <c r="H113" i="13"/>
  <c r="H103" i="13"/>
  <c r="H99" i="13"/>
  <c r="H95" i="13"/>
  <c r="H91" i="13"/>
  <c r="H85" i="13"/>
  <c r="H81" i="13"/>
  <c r="H76" i="13"/>
  <c r="H72" i="13"/>
  <c r="H62" i="13"/>
  <c r="H56" i="13"/>
  <c r="H52" i="13"/>
  <c r="H47" i="13"/>
  <c r="H41" i="13"/>
  <c r="H37" i="13"/>
  <c r="H26" i="13"/>
  <c r="H17" i="13"/>
  <c r="J22" i="16" l="1"/>
  <c r="G22" i="16"/>
  <c r="I21" i="16"/>
  <c r="I22" i="16" s="1"/>
  <c r="H21" i="16"/>
  <c r="H22" i="16" s="1"/>
  <c r="K21" i="16" l="1"/>
  <c r="K22" i="16" s="1"/>
  <c r="L21" i="16" l="1"/>
  <c r="L22" i="16" s="1"/>
  <c r="I133" i="4"/>
  <c r="I25" i="4" l="1"/>
  <c r="J21" i="4" l="1"/>
  <c r="I21" i="4"/>
  <c r="F21" i="4"/>
  <c r="J118" i="13" l="1"/>
  <c r="I118" i="13"/>
  <c r="M118" i="13" l="1"/>
  <c r="N118" i="13" s="1"/>
  <c r="J128" i="13"/>
  <c r="I128" i="13"/>
  <c r="J178" i="13"/>
  <c r="I178" i="13"/>
  <c r="M128" i="13" l="1"/>
  <c r="N128" i="13" s="1"/>
  <c r="M178" i="13"/>
  <c r="N178" i="13" s="1"/>
  <c r="H225" i="13"/>
  <c r="H232" i="13" s="1"/>
  <c r="K108" i="13"/>
  <c r="L108" i="13"/>
  <c r="H108" i="13"/>
  <c r="K53" i="16"/>
  <c r="H79" i="16"/>
  <c r="I79" i="16"/>
  <c r="J79" i="16"/>
  <c r="G79" i="16"/>
  <c r="K57" i="16"/>
  <c r="L57" i="16" s="1"/>
  <c r="F371" i="4"/>
  <c r="F268" i="4"/>
  <c r="L99" i="13" l="1"/>
  <c r="K99" i="13"/>
  <c r="J98" i="13"/>
  <c r="J99" i="13" s="1"/>
  <c r="I98" i="13"/>
  <c r="I106" i="13"/>
  <c r="J106" i="13"/>
  <c r="I170" i="13"/>
  <c r="J170" i="13"/>
  <c r="J46" i="13"/>
  <c r="I46" i="13"/>
  <c r="G250" i="4"/>
  <c r="H250" i="4"/>
  <c r="I371" i="4"/>
  <c r="J371" i="4"/>
  <c r="K91" i="13"/>
  <c r="L91" i="13"/>
  <c r="K250" i="4" l="1"/>
  <c r="L250" i="4" s="1"/>
  <c r="M98" i="13"/>
  <c r="M99" i="13" s="1"/>
  <c r="M46" i="13"/>
  <c r="N46" i="13" s="1"/>
  <c r="M106" i="13"/>
  <c r="N106" i="13" s="1"/>
  <c r="M170" i="13"/>
  <c r="I99" i="13"/>
  <c r="N170" i="13" l="1"/>
  <c r="N98" i="13"/>
  <c r="N99" i="13" s="1"/>
  <c r="J207" i="13"/>
  <c r="I207" i="13"/>
  <c r="J202" i="13"/>
  <c r="I202" i="13"/>
  <c r="J216" i="13"/>
  <c r="I216" i="13"/>
  <c r="J215" i="13"/>
  <c r="I215" i="13"/>
  <c r="I211" i="13"/>
  <c r="J197" i="13"/>
  <c r="I197" i="13"/>
  <c r="I193" i="13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384" i="4"/>
  <c r="G374" i="4"/>
  <c r="H374" i="4"/>
  <c r="G375" i="4"/>
  <c r="H375" i="4"/>
  <c r="I18" i="14"/>
  <c r="J18" i="14"/>
  <c r="I169" i="13"/>
  <c r="J169" i="13"/>
  <c r="M122" i="13"/>
  <c r="M124" i="13" s="1"/>
  <c r="K113" i="13"/>
  <c r="L113" i="13"/>
  <c r="I111" i="13"/>
  <c r="J111" i="13"/>
  <c r="J107" i="13"/>
  <c r="J108" i="13" s="1"/>
  <c r="I107" i="13"/>
  <c r="I67" i="13"/>
  <c r="J67" i="13"/>
  <c r="L56" i="13"/>
  <c r="K56" i="13"/>
  <c r="J55" i="13"/>
  <c r="J56" i="13" s="1"/>
  <c r="I55" i="13"/>
  <c r="I56" i="13" s="1"/>
  <c r="K37" i="13"/>
  <c r="L37" i="13"/>
  <c r="I31" i="13"/>
  <c r="J31" i="13"/>
  <c r="J25" i="13"/>
  <c r="I25" i="13"/>
  <c r="I9" i="13"/>
  <c r="J10" i="13"/>
  <c r="G116" i="16"/>
  <c r="J91" i="16"/>
  <c r="I91" i="16"/>
  <c r="H91" i="16"/>
  <c r="G91" i="16"/>
  <c r="K90" i="16"/>
  <c r="K91" i="16" s="1"/>
  <c r="J120" i="16"/>
  <c r="I120" i="16"/>
  <c r="H120" i="16"/>
  <c r="G120" i="16"/>
  <c r="K119" i="16"/>
  <c r="L119" i="16" s="1"/>
  <c r="L120" i="16" s="1"/>
  <c r="K94" i="16"/>
  <c r="K95" i="16" s="1"/>
  <c r="K29" i="16"/>
  <c r="K30" i="16" s="1"/>
  <c r="J30" i="16"/>
  <c r="I30" i="16"/>
  <c r="H30" i="16"/>
  <c r="G30" i="16"/>
  <c r="J18" i="16"/>
  <c r="G18" i="16"/>
  <c r="I17" i="16"/>
  <c r="I18" i="16" s="1"/>
  <c r="H17" i="16"/>
  <c r="G14" i="16"/>
  <c r="K13" i="16"/>
  <c r="K14" i="16" s="1"/>
  <c r="J14" i="16"/>
  <c r="I14" i="16"/>
  <c r="I405" i="4"/>
  <c r="J405" i="4"/>
  <c r="I381" i="4"/>
  <c r="J381" i="4"/>
  <c r="I376" i="4"/>
  <c r="J376" i="4"/>
  <c r="I366" i="4"/>
  <c r="J366" i="4"/>
  <c r="I362" i="4"/>
  <c r="J362" i="4"/>
  <c r="I358" i="4"/>
  <c r="J358" i="4"/>
  <c r="I353" i="4"/>
  <c r="J353" i="4"/>
  <c r="I349" i="4"/>
  <c r="I290" i="4"/>
  <c r="J290" i="4"/>
  <c r="I285" i="4"/>
  <c r="J285" i="4"/>
  <c r="I280" i="4"/>
  <c r="J280" i="4"/>
  <c r="I273" i="4"/>
  <c r="J273" i="4"/>
  <c r="I268" i="4"/>
  <c r="J268" i="4"/>
  <c r="I262" i="4"/>
  <c r="J262" i="4"/>
  <c r="I257" i="4"/>
  <c r="J257" i="4"/>
  <c r="I252" i="4"/>
  <c r="J252" i="4"/>
  <c r="I245" i="4"/>
  <c r="J245" i="4"/>
  <c r="I241" i="4"/>
  <c r="J241" i="4"/>
  <c r="I235" i="4"/>
  <c r="J235" i="4"/>
  <c r="I231" i="4"/>
  <c r="J231" i="4"/>
  <c r="I226" i="4"/>
  <c r="J226" i="4"/>
  <c r="G220" i="4"/>
  <c r="H220" i="4"/>
  <c r="I220" i="4"/>
  <c r="J220" i="4"/>
  <c r="I216" i="4"/>
  <c r="J216" i="4"/>
  <c r="I212" i="4"/>
  <c r="J212" i="4"/>
  <c r="I207" i="4"/>
  <c r="J207" i="4"/>
  <c r="I203" i="4"/>
  <c r="J203" i="4"/>
  <c r="I182" i="4"/>
  <c r="J182" i="4"/>
  <c r="I177" i="4"/>
  <c r="J177" i="4"/>
  <c r="I173" i="4"/>
  <c r="J173" i="4"/>
  <c r="I160" i="4"/>
  <c r="J160" i="4"/>
  <c r="I155" i="4"/>
  <c r="J155" i="4"/>
  <c r="I147" i="4"/>
  <c r="J147" i="4"/>
  <c r="J133" i="4"/>
  <c r="I127" i="4"/>
  <c r="J127" i="4"/>
  <c r="J120" i="4"/>
  <c r="I107" i="4"/>
  <c r="J107" i="4"/>
  <c r="I103" i="4"/>
  <c r="J103" i="4"/>
  <c r="I99" i="4"/>
  <c r="J99" i="4"/>
  <c r="I95" i="4"/>
  <c r="J95" i="4"/>
  <c r="I77" i="4"/>
  <c r="J77" i="4"/>
  <c r="I73" i="4"/>
  <c r="J73" i="4"/>
  <c r="I64" i="4"/>
  <c r="J64" i="4"/>
  <c r="I50" i="4"/>
  <c r="J50" i="4"/>
  <c r="I31" i="4"/>
  <c r="J31" i="4"/>
  <c r="H25" i="4"/>
  <c r="J25" i="4"/>
  <c r="I17" i="4"/>
  <c r="J17" i="4"/>
  <c r="F381" i="4"/>
  <c r="F376" i="4"/>
  <c r="F366" i="4"/>
  <c r="F362" i="4"/>
  <c r="F358" i="4"/>
  <c r="F353" i="4"/>
  <c r="F290" i="4"/>
  <c r="F285" i="4"/>
  <c r="F280" i="4"/>
  <c r="F273" i="4"/>
  <c r="F257" i="4"/>
  <c r="F252" i="4"/>
  <c r="F245" i="4"/>
  <c r="F241" i="4"/>
  <c r="F235" i="4"/>
  <c r="F231" i="4"/>
  <c r="F226" i="4"/>
  <c r="F220" i="4"/>
  <c r="F216" i="4"/>
  <c r="F212" i="4"/>
  <c r="F207" i="4"/>
  <c r="F203" i="4"/>
  <c r="F182" i="4"/>
  <c r="F177" i="4"/>
  <c r="F173" i="4"/>
  <c r="F155" i="4"/>
  <c r="F147" i="4"/>
  <c r="F133" i="4"/>
  <c r="F127" i="4"/>
  <c r="F120" i="4"/>
  <c r="F107" i="4"/>
  <c r="F103" i="4"/>
  <c r="F99" i="4"/>
  <c r="F77" i="4"/>
  <c r="F73" i="4"/>
  <c r="F64" i="4"/>
  <c r="F50" i="4"/>
  <c r="F31" i="4"/>
  <c r="F25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7" i="4"/>
  <c r="H317" i="4"/>
  <c r="G296" i="4"/>
  <c r="G294" i="4"/>
  <c r="G292" i="4"/>
  <c r="H292" i="4"/>
  <c r="G293" i="4"/>
  <c r="H293" i="4"/>
  <c r="H294" i="4"/>
  <c r="G295" i="4"/>
  <c r="H295" i="4"/>
  <c r="H296" i="4"/>
  <c r="H119" i="4"/>
  <c r="H120" i="4" s="1"/>
  <c r="H115" i="4"/>
  <c r="G112" i="4"/>
  <c r="M9" i="13" l="1"/>
  <c r="I12" i="13"/>
  <c r="J12" i="13"/>
  <c r="M10" i="13"/>
  <c r="N10" i="13" s="1"/>
  <c r="K306" i="4"/>
  <c r="I108" i="13"/>
  <c r="M107" i="13"/>
  <c r="I407" i="4"/>
  <c r="J407" i="4"/>
  <c r="G319" i="4"/>
  <c r="H319" i="4"/>
  <c r="K317" i="4"/>
  <c r="K298" i="4"/>
  <c r="K374" i="4"/>
  <c r="L374" i="4" s="1"/>
  <c r="K120" i="16"/>
  <c r="H405" i="4"/>
  <c r="M197" i="13"/>
  <c r="N197" i="13" s="1"/>
  <c r="M31" i="13"/>
  <c r="N31" i="13" s="1"/>
  <c r="K375" i="4"/>
  <c r="L375" i="4" s="1"/>
  <c r="M169" i="13"/>
  <c r="N169" i="13" s="1"/>
  <c r="N122" i="13"/>
  <c r="N124" i="13" s="1"/>
  <c r="M111" i="13"/>
  <c r="M108" i="13"/>
  <c r="M67" i="13"/>
  <c r="N67" i="13" s="1"/>
  <c r="M55" i="13"/>
  <c r="M56" i="13" s="1"/>
  <c r="N9" i="13"/>
  <c r="L90" i="16"/>
  <c r="L91" i="16" s="1"/>
  <c r="K17" i="16"/>
  <c r="K18" i="16" s="1"/>
  <c r="L29" i="16"/>
  <c r="L30" i="16" s="1"/>
  <c r="H18" i="16"/>
  <c r="L13" i="16"/>
  <c r="L14" i="16" s="1"/>
  <c r="H14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N12" i="13" l="1"/>
  <c r="M12" i="13"/>
  <c r="K12" i="4"/>
  <c r="K11" i="4"/>
  <c r="G17" i="4"/>
  <c r="N111" i="13"/>
  <c r="N107" i="13"/>
  <c r="N108" i="13" s="1"/>
  <c r="N55" i="13"/>
  <c r="N56" i="13" s="1"/>
  <c r="L17" i="16"/>
  <c r="L18" i="16" s="1"/>
  <c r="M207" i="13" l="1"/>
  <c r="N207" i="13" s="1"/>
  <c r="K152" i="13"/>
  <c r="L152" i="13"/>
  <c r="J150" i="13"/>
  <c r="I150" i="13"/>
  <c r="I89" i="13"/>
  <c r="M150" i="13" l="1"/>
  <c r="N150" i="13" s="1"/>
  <c r="M89" i="13"/>
  <c r="H116" i="16"/>
  <c r="I116" i="16"/>
  <c r="J116" i="16"/>
  <c r="K114" i="16"/>
  <c r="L114" i="16" s="1"/>
  <c r="N89" i="13" l="1"/>
  <c r="K77" i="16"/>
  <c r="K115" i="16"/>
  <c r="K116" i="16" s="1"/>
  <c r="K8" i="16"/>
  <c r="J201" i="13"/>
  <c r="J204" i="13" s="1"/>
  <c r="J90" i="13"/>
  <c r="J91" i="13" s="1"/>
  <c r="H206" i="4"/>
  <c r="H207" i="4" s="1"/>
  <c r="J87" i="16"/>
  <c r="I87" i="16"/>
  <c r="H87" i="16"/>
  <c r="G87" i="16"/>
  <c r="K86" i="16"/>
  <c r="K87" i="16" s="1"/>
  <c r="J103" i="16"/>
  <c r="I103" i="16"/>
  <c r="H103" i="16"/>
  <c r="G103" i="16"/>
  <c r="K102" i="16"/>
  <c r="K103" i="16" s="1"/>
  <c r="J54" i="16"/>
  <c r="I54" i="16"/>
  <c r="H54" i="16"/>
  <c r="G54" i="16"/>
  <c r="K54" i="16"/>
  <c r="L77" i="16" l="1"/>
  <c r="K79" i="16"/>
  <c r="L86" i="16"/>
  <c r="L87" i="16" s="1"/>
  <c r="L78" i="16"/>
  <c r="L102" i="16"/>
  <c r="L103" i="16" s="1"/>
  <c r="L53" i="16"/>
  <c r="L54" i="16" s="1"/>
  <c r="L79" i="16" l="1"/>
  <c r="F262" i="4"/>
  <c r="G380" i="4"/>
  <c r="H380" i="4"/>
  <c r="K294" i="4"/>
  <c r="L294" i="4" s="1"/>
  <c r="G346" i="4"/>
  <c r="H346" i="4"/>
  <c r="K143" i="13"/>
  <c r="L143" i="13"/>
  <c r="K62" i="13"/>
  <c r="L62" i="13"/>
  <c r="K17" i="13"/>
  <c r="L17" i="13"/>
  <c r="J112" i="13"/>
  <c r="J113" i="13" s="1"/>
  <c r="I112" i="13"/>
  <c r="I113" i="13" s="1"/>
  <c r="H352" i="4"/>
  <c r="H353" i="4" s="1"/>
  <c r="G352" i="4"/>
  <c r="G353" i="4" s="1"/>
  <c r="H197" i="4"/>
  <c r="G197" i="4"/>
  <c r="K133" i="13"/>
  <c r="L133" i="13"/>
  <c r="L147" i="13"/>
  <c r="K147" i="13"/>
  <c r="J147" i="13"/>
  <c r="I146" i="13"/>
  <c r="I147" i="13" s="1"/>
  <c r="H9" i="14"/>
  <c r="G9" i="14"/>
  <c r="K346" i="4" l="1"/>
  <c r="L346" i="4" s="1"/>
  <c r="K315" i="4"/>
  <c r="L315" i="4" s="1"/>
  <c r="K380" i="4"/>
  <c r="L380" i="4" s="1"/>
  <c r="L317" i="4"/>
  <c r="K316" i="4"/>
  <c r="L316" i="4" s="1"/>
  <c r="K352" i="4"/>
  <c r="K353" i="4" s="1"/>
  <c r="M112" i="13"/>
  <c r="M113" i="13" s="1"/>
  <c r="K197" i="4"/>
  <c r="L197" i="4" s="1"/>
  <c r="K9" i="14"/>
  <c r="L9" i="14" s="1"/>
  <c r="M146" i="13"/>
  <c r="N146" i="13" s="1"/>
  <c r="L352" i="4" l="1"/>
  <c r="L353" i="4" s="1"/>
  <c r="N112" i="13"/>
  <c r="N113" i="13" s="1"/>
  <c r="M147" i="13"/>
  <c r="N147" i="13"/>
  <c r="J42" i="16" l="1"/>
  <c r="I42" i="16"/>
  <c r="H42" i="16"/>
  <c r="G42" i="16"/>
  <c r="K41" i="16"/>
  <c r="L41" i="16" s="1"/>
  <c r="L42" i="16" s="1"/>
  <c r="K47" i="13"/>
  <c r="L47" i="13"/>
  <c r="J51" i="13"/>
  <c r="J52" i="13" s="1"/>
  <c r="L52" i="13"/>
  <c r="K52" i="13"/>
  <c r="I51" i="13"/>
  <c r="G159" i="4"/>
  <c r="G160" i="4" s="1"/>
  <c r="H159" i="4"/>
  <c r="H160" i="4" s="1"/>
  <c r="G154" i="4"/>
  <c r="B17" i="16" l="1"/>
  <c r="K159" i="4"/>
  <c r="L159" i="4" s="1"/>
  <c r="K42" i="16"/>
  <c r="M51" i="13"/>
  <c r="N51" i="13" s="1"/>
  <c r="N52" i="13" s="1"/>
  <c r="I52" i="13"/>
  <c r="B21" i="16" l="1"/>
  <c r="B25" i="16" s="1"/>
  <c r="B29" i="16" s="1"/>
  <c r="B33" i="16" s="1"/>
  <c r="M52" i="13"/>
  <c r="I182" i="13" l="1"/>
  <c r="I168" i="13"/>
  <c r="J168" i="13"/>
  <c r="K81" i="13"/>
  <c r="L81" i="13"/>
  <c r="K76" i="13"/>
  <c r="L76" i="13"/>
  <c r="K174" i="13"/>
  <c r="L174" i="13"/>
  <c r="K185" i="13"/>
  <c r="L185" i="13"/>
  <c r="K219" i="4"/>
  <c r="K220" i="4" s="1"/>
  <c r="G70" i="4"/>
  <c r="H70" i="4"/>
  <c r="K14" i="4"/>
  <c r="K15" i="4"/>
  <c r="A20" i="4"/>
  <c r="A24" i="4" s="1"/>
  <c r="H14" i="14"/>
  <c r="G14" i="14"/>
  <c r="H13" i="14"/>
  <c r="G13" i="14"/>
  <c r="H11" i="14"/>
  <c r="G11" i="14"/>
  <c r="J182" i="13"/>
  <c r="J75" i="13"/>
  <c r="J76" i="13" s="1"/>
  <c r="I75" i="13"/>
  <c r="I76" i="13" s="1"/>
  <c r="I80" i="13"/>
  <c r="J80" i="13"/>
  <c r="I79" i="13"/>
  <c r="I71" i="13"/>
  <c r="H284" i="4"/>
  <c r="G284" i="4"/>
  <c r="G261" i="4"/>
  <c r="G326" i="4"/>
  <c r="H326" i="4"/>
  <c r="L219" i="4" l="1"/>
  <c r="L220" i="4" s="1"/>
  <c r="M182" i="13"/>
  <c r="N182" i="13" s="1"/>
  <c r="K292" i="4"/>
  <c r="K70" i="4"/>
  <c r="K16" i="4"/>
  <c r="L16" i="4" s="1"/>
  <c r="K284" i="4"/>
  <c r="L284" i="4" s="1"/>
  <c r="I81" i="13"/>
  <c r="M168" i="13"/>
  <c r="M75" i="13"/>
  <c r="K11" i="14"/>
  <c r="L11" i="14" s="1"/>
  <c r="K14" i="14"/>
  <c r="L14" i="14" s="1"/>
  <c r="L13" i="14"/>
  <c r="M80" i="13"/>
  <c r="N80" i="13" s="1"/>
  <c r="K326" i="4"/>
  <c r="L326" i="4" s="1"/>
  <c r="A28" i="4" l="1"/>
  <c r="A29" i="4" s="1"/>
  <c r="A30" i="4" s="1"/>
  <c r="A34" i="4" s="1"/>
  <c r="A35" i="4" s="1"/>
  <c r="A36" i="4" s="1"/>
  <c r="L292" i="4"/>
  <c r="N168" i="13"/>
  <c r="N75" i="13"/>
  <c r="N76" i="13" s="1"/>
  <c r="M76" i="13"/>
  <c r="L11" i="4"/>
  <c r="A37" i="4" l="1"/>
  <c r="A40" i="4" s="1"/>
  <c r="A41" i="4" s="1"/>
  <c r="A42" i="4" s="1"/>
  <c r="A43" i="4" s="1"/>
  <c r="A44" i="4" s="1"/>
  <c r="N198" i="13"/>
  <c r="M198" i="13"/>
  <c r="L198" i="13"/>
  <c r="K198" i="13"/>
  <c r="J198" i="13"/>
  <c r="I198" i="13"/>
  <c r="J184" i="13"/>
  <c r="I184" i="13"/>
  <c r="I177" i="13"/>
  <c r="J177" i="13"/>
  <c r="I173" i="13"/>
  <c r="I172" i="13"/>
  <c r="J172" i="13"/>
  <c r="J173" i="13"/>
  <c r="I171" i="13"/>
  <c r="J171" i="13"/>
  <c r="J164" i="13"/>
  <c r="I164" i="13"/>
  <c r="I160" i="13"/>
  <c r="K165" i="13"/>
  <c r="K157" i="13"/>
  <c r="L157" i="13"/>
  <c r="J155" i="13"/>
  <c r="I155" i="13"/>
  <c r="I45" i="13"/>
  <c r="J45" i="13"/>
  <c r="J36" i="13"/>
  <c r="I36" i="13"/>
  <c r="J26" i="13"/>
  <c r="I30" i="13"/>
  <c r="I32" i="13" s="1"/>
  <c r="J30" i="13"/>
  <c r="J32" i="13" s="1"/>
  <c r="L26" i="13"/>
  <c r="K26" i="13"/>
  <c r="L8" i="16"/>
  <c r="H331" i="4"/>
  <c r="H332" i="4"/>
  <c r="H333" i="4"/>
  <c r="H334" i="4"/>
  <c r="H335" i="4"/>
  <c r="H336" i="4"/>
  <c r="H337" i="4"/>
  <c r="H338" i="4"/>
  <c r="H343" i="4"/>
  <c r="H339" i="4"/>
  <c r="H342" i="4"/>
  <c r="H345" i="4"/>
  <c r="H340" i="4"/>
  <c r="H341" i="4"/>
  <c r="H344" i="4"/>
  <c r="H347" i="4"/>
  <c r="G331" i="4"/>
  <c r="K331" i="4" s="1"/>
  <c r="L331" i="4" s="1"/>
  <c r="G332" i="4"/>
  <c r="G333" i="4"/>
  <c r="K333" i="4" s="1"/>
  <c r="L333" i="4" s="1"/>
  <c r="G334" i="4"/>
  <c r="G335" i="4"/>
  <c r="K335" i="4" s="1"/>
  <c r="L335" i="4" s="1"/>
  <c r="G336" i="4"/>
  <c r="K336" i="4" s="1"/>
  <c r="L336" i="4" s="1"/>
  <c r="G337" i="4"/>
  <c r="K337" i="4" s="1"/>
  <c r="L337" i="4" s="1"/>
  <c r="G338" i="4"/>
  <c r="K338" i="4" s="1"/>
  <c r="L338" i="4" s="1"/>
  <c r="G343" i="4"/>
  <c r="K343" i="4" s="1"/>
  <c r="L343" i="4" s="1"/>
  <c r="G339" i="4"/>
  <c r="G342" i="4"/>
  <c r="K342" i="4" s="1"/>
  <c r="L342" i="4" s="1"/>
  <c r="G345" i="4"/>
  <c r="G340" i="4"/>
  <c r="K340" i="4" s="1"/>
  <c r="L340" i="4" s="1"/>
  <c r="G341" i="4"/>
  <c r="K341" i="4" s="1"/>
  <c r="L341" i="4" s="1"/>
  <c r="G344" i="4"/>
  <c r="K344" i="4" s="1"/>
  <c r="L344" i="4" s="1"/>
  <c r="G347" i="4"/>
  <c r="K347" i="4" s="1"/>
  <c r="L347" i="4" s="1"/>
  <c r="G330" i="4"/>
  <c r="H330" i="4"/>
  <c r="H324" i="4"/>
  <c r="G324" i="4"/>
  <c r="G325" i="4"/>
  <c r="H325" i="4"/>
  <c r="K230" i="4"/>
  <c r="H163" i="4"/>
  <c r="G75" i="4"/>
  <c r="H75" i="4"/>
  <c r="H67" i="4"/>
  <c r="G67" i="4"/>
  <c r="K48" i="4"/>
  <c r="H21" i="4"/>
  <c r="B37" i="16"/>
  <c r="B41" i="16" s="1"/>
  <c r="B45" i="16" s="1"/>
  <c r="K999971" i="16"/>
  <c r="C16646" i="16"/>
  <c r="C16648" i="16" s="1"/>
  <c r="J107" i="16"/>
  <c r="G107" i="16"/>
  <c r="K106" i="16"/>
  <c r="J99" i="16"/>
  <c r="G99" i="16"/>
  <c r="K98" i="16"/>
  <c r="L98" i="16" s="1"/>
  <c r="I99" i="16"/>
  <c r="J95" i="16"/>
  <c r="G95" i="16"/>
  <c r="L94" i="16"/>
  <c r="I95" i="16"/>
  <c r="J58" i="16"/>
  <c r="G58" i="16"/>
  <c r="J50" i="16"/>
  <c r="G50" i="16"/>
  <c r="I50" i="16"/>
  <c r="H50" i="16"/>
  <c r="K49" i="16"/>
  <c r="L49" i="16" s="1"/>
  <c r="J46" i="16"/>
  <c r="J122" i="16" s="1"/>
  <c r="G46" i="16"/>
  <c r="G122" i="16" s="1"/>
  <c r="K45" i="16"/>
  <c r="L45" i="16" s="1"/>
  <c r="J38" i="16"/>
  <c r="G38" i="16"/>
  <c r="I38" i="16"/>
  <c r="K37" i="16"/>
  <c r="J34" i="16"/>
  <c r="G34" i="16"/>
  <c r="K33" i="16"/>
  <c r="L33" i="16" s="1"/>
  <c r="J26" i="16"/>
  <c r="G26" i="16"/>
  <c r="I26" i="16"/>
  <c r="H26" i="16"/>
  <c r="K25" i="16"/>
  <c r="L25" i="16" s="1"/>
  <c r="J9" i="16"/>
  <c r="G9" i="16"/>
  <c r="I9" i="16"/>
  <c r="H349" i="4" l="1"/>
  <c r="G349" i="4"/>
  <c r="M177" i="13"/>
  <c r="M179" i="13" s="1"/>
  <c r="K332" i="4"/>
  <c r="L332" i="4" s="1"/>
  <c r="K334" i="4"/>
  <c r="L334" i="4" s="1"/>
  <c r="K345" i="4"/>
  <c r="L345" i="4" s="1"/>
  <c r="K339" i="4"/>
  <c r="L339" i="4" s="1"/>
  <c r="K330" i="4"/>
  <c r="K349" i="4" s="1"/>
  <c r="I174" i="13"/>
  <c r="M184" i="13"/>
  <c r="N184" i="13" s="1"/>
  <c r="J174" i="13"/>
  <c r="K325" i="4"/>
  <c r="L325" i="4" s="1"/>
  <c r="K324" i="4"/>
  <c r="L324" i="4" s="1"/>
  <c r="M173" i="13"/>
  <c r="M155" i="13"/>
  <c r="N155" i="13" s="1"/>
  <c r="M45" i="13"/>
  <c r="N45" i="13" s="1"/>
  <c r="M30" i="13"/>
  <c r="M32" i="13" s="1"/>
  <c r="M36" i="13"/>
  <c r="N36" i="13" s="1"/>
  <c r="M25" i="13"/>
  <c r="N25" i="13" s="1"/>
  <c r="N26" i="13" s="1"/>
  <c r="I26" i="13"/>
  <c r="L99" i="16"/>
  <c r="I46" i="16"/>
  <c r="I122" i="16" s="1"/>
  <c r="I107" i="16"/>
  <c r="H99" i="16"/>
  <c r="H46" i="16"/>
  <c r="H122" i="16" s="1"/>
  <c r="I58" i="16"/>
  <c r="K9" i="16"/>
  <c r="I34" i="16"/>
  <c r="H38" i="16"/>
  <c r="H9" i="16"/>
  <c r="H58" i="16"/>
  <c r="H95" i="16"/>
  <c r="L37" i="16"/>
  <c r="H34" i="16"/>
  <c r="H107" i="16"/>
  <c r="L115" i="16"/>
  <c r="L116" i="16" s="1"/>
  <c r="L106" i="16"/>
  <c r="N173" i="13" l="1"/>
  <c r="N30" i="13"/>
  <c r="N32" i="13" s="1"/>
  <c r="L330" i="4"/>
  <c r="L349" i="4" s="1"/>
  <c r="M26" i="13"/>
  <c r="L38" i="16"/>
  <c r="K99" i="16"/>
  <c r="K50" i="16"/>
  <c r="K26" i="16"/>
  <c r="K38" i="16"/>
  <c r="L95" i="16"/>
  <c r="L26" i="16"/>
  <c r="K46" i="16"/>
  <c r="K122" i="16" s="1"/>
  <c r="L46" i="16"/>
  <c r="L122" i="16" s="1"/>
  <c r="L107" i="16"/>
  <c r="L50" i="16"/>
  <c r="K107" i="16"/>
  <c r="L9" i="16"/>
  <c r="K58" i="16"/>
  <c r="L34" i="16"/>
  <c r="K34" i="16"/>
  <c r="L58" i="16"/>
  <c r="K67" i="4" l="1"/>
  <c r="L12" i="4"/>
  <c r="G85" i="4"/>
  <c r="H85" i="4"/>
  <c r="G373" i="4"/>
  <c r="H373" i="4"/>
  <c r="H376" i="4" s="1"/>
  <c r="G260" i="4"/>
  <c r="G262" i="4" s="1"/>
  <c r="H260" i="4"/>
  <c r="K194" i="13"/>
  <c r="L194" i="13"/>
  <c r="J102" i="13"/>
  <c r="I102" i="13"/>
  <c r="K132" i="4"/>
  <c r="M102" i="13" l="1"/>
  <c r="K373" i="4"/>
  <c r="G376" i="4"/>
  <c r="K85" i="4"/>
  <c r="K260" i="4"/>
  <c r="K103" i="13"/>
  <c r="L103" i="13"/>
  <c r="J66" i="13"/>
  <c r="J68" i="13" s="1"/>
  <c r="I66" i="13"/>
  <c r="I68" i="13" s="1"/>
  <c r="J211" i="13"/>
  <c r="J212" i="13" s="1"/>
  <c r="L212" i="13"/>
  <c r="K212" i="13"/>
  <c r="L208" i="13"/>
  <c r="K208" i="13"/>
  <c r="J208" i="13"/>
  <c r="I208" i="13"/>
  <c r="I179" i="13"/>
  <c r="J179" i="13"/>
  <c r="K179" i="13"/>
  <c r="L179" i="13"/>
  <c r="I151" i="13"/>
  <c r="I152" i="13" s="1"/>
  <c r="J151" i="13"/>
  <c r="J152" i="13" s="1"/>
  <c r="H8" i="14"/>
  <c r="G8" i="14"/>
  <c r="H261" i="4"/>
  <c r="H262" i="4" s="1"/>
  <c r="H279" i="4"/>
  <c r="G279" i="4"/>
  <c r="H278" i="4"/>
  <c r="G278" i="4"/>
  <c r="H277" i="4"/>
  <c r="G277" i="4"/>
  <c r="H276" i="4"/>
  <c r="G276" i="4"/>
  <c r="G256" i="4"/>
  <c r="H256" i="4"/>
  <c r="K229" i="13"/>
  <c r="L229" i="13"/>
  <c r="K225" i="13"/>
  <c r="L225" i="13"/>
  <c r="K221" i="13"/>
  <c r="L221" i="13"/>
  <c r="I217" i="13"/>
  <c r="J217" i="13"/>
  <c r="K217" i="13"/>
  <c r="L217" i="13"/>
  <c r="I165" i="13"/>
  <c r="J165" i="13"/>
  <c r="L165" i="13"/>
  <c r="K161" i="13"/>
  <c r="L161" i="13"/>
  <c r="K95" i="13"/>
  <c r="L95" i="13"/>
  <c r="K85" i="13"/>
  <c r="L85" i="13"/>
  <c r="K72" i="13"/>
  <c r="L72" i="13"/>
  <c r="K41" i="13"/>
  <c r="L41" i="13"/>
  <c r="J193" i="13"/>
  <c r="M193" i="13" s="1"/>
  <c r="J161" i="13"/>
  <c r="J140" i="13"/>
  <c r="I140" i="13"/>
  <c r="L85" i="4" l="1"/>
  <c r="G280" i="4"/>
  <c r="H280" i="4"/>
  <c r="L260" i="4"/>
  <c r="K8" i="14"/>
  <c r="L373" i="4"/>
  <c r="M66" i="13"/>
  <c r="M211" i="13"/>
  <c r="N211" i="13" s="1"/>
  <c r="N212" i="13" s="1"/>
  <c r="I212" i="13"/>
  <c r="M151" i="13"/>
  <c r="N102" i="13"/>
  <c r="K261" i="4"/>
  <c r="L261" i="4" s="1"/>
  <c r="K310" i="4"/>
  <c r="L310" i="4" s="1"/>
  <c r="K277" i="4"/>
  <c r="K279" i="4"/>
  <c r="L279" i="4" s="1"/>
  <c r="K278" i="4"/>
  <c r="L278" i="4" s="1"/>
  <c r="K276" i="4"/>
  <c r="K256" i="4"/>
  <c r="L256" i="4" s="1"/>
  <c r="M216" i="13"/>
  <c r="N216" i="13" s="1"/>
  <c r="J16" i="13"/>
  <c r="I16" i="13"/>
  <c r="I201" i="13"/>
  <c r="I204" i="13" s="1"/>
  <c r="J228" i="13"/>
  <c r="J229" i="13" s="1"/>
  <c r="I228" i="13"/>
  <c r="I229" i="13" s="1"/>
  <c r="M172" i="13"/>
  <c r="N172" i="13" s="1"/>
  <c r="J183" i="13"/>
  <c r="J185" i="13" s="1"/>
  <c r="I183" i="13"/>
  <c r="I185" i="13" s="1"/>
  <c r="N66" i="13" l="1"/>
  <c r="N68" i="13" s="1"/>
  <c r="M68" i="13"/>
  <c r="L262" i="4"/>
  <c r="K262" i="4"/>
  <c r="L277" i="4"/>
  <c r="K280" i="4"/>
  <c r="L8" i="14"/>
  <c r="M202" i="13"/>
  <c r="N202" i="13" s="1"/>
  <c r="N151" i="13"/>
  <c r="N152" i="13" s="1"/>
  <c r="M152" i="13"/>
  <c r="J194" i="13"/>
  <c r="I194" i="13"/>
  <c r="M212" i="13"/>
  <c r="M208" i="13"/>
  <c r="N208" i="13"/>
  <c r="L276" i="4"/>
  <c r="M16" i="13"/>
  <c r="M201" i="13"/>
  <c r="M228" i="13"/>
  <c r="M229" i="13" s="1"/>
  <c r="M183" i="13"/>
  <c r="M185" i="13" s="1"/>
  <c r="M204" i="13" l="1"/>
  <c r="N16" i="13"/>
  <c r="L280" i="4"/>
  <c r="M194" i="13"/>
  <c r="N183" i="13"/>
  <c r="N185" i="13" s="1"/>
  <c r="N193" i="13"/>
  <c r="N201" i="13"/>
  <c r="N204" i="13" s="1"/>
  <c r="N228" i="13"/>
  <c r="N229" i="13" s="1"/>
  <c r="N194" i="13" l="1"/>
  <c r="J156" i="13"/>
  <c r="J157" i="13" s="1"/>
  <c r="I156" i="13"/>
  <c r="I157" i="13" s="1"/>
  <c r="J136" i="13"/>
  <c r="I136" i="13"/>
  <c r="J94" i="13"/>
  <c r="J95" i="13" s="1"/>
  <c r="I94" i="13"/>
  <c r="I95" i="13" s="1"/>
  <c r="I84" i="13"/>
  <c r="J84" i="13"/>
  <c r="J79" i="13"/>
  <c r="J81" i="13" s="1"/>
  <c r="J44" i="13"/>
  <c r="I44" i="13"/>
  <c r="I20" i="13"/>
  <c r="I22" i="13" s="1"/>
  <c r="J20" i="13"/>
  <c r="J22" i="13" s="1"/>
  <c r="J47" i="13" l="1"/>
  <c r="I47" i="13"/>
  <c r="M156" i="13"/>
  <c r="M157" i="13" s="1"/>
  <c r="M136" i="13"/>
  <c r="M140" i="13"/>
  <c r="M94" i="13"/>
  <c r="M84" i="13"/>
  <c r="N84" i="13" s="1"/>
  <c r="M79" i="13"/>
  <c r="M81" i="13" s="1"/>
  <c r="M44" i="13"/>
  <c r="M20" i="13"/>
  <c r="N20" i="13" l="1"/>
  <c r="N22" i="13" s="1"/>
  <c r="M22" i="13"/>
  <c r="M47" i="13"/>
  <c r="N156" i="13"/>
  <c r="N157" i="13" s="1"/>
  <c r="N94" i="13"/>
  <c r="N95" i="13" s="1"/>
  <c r="M95" i="13"/>
  <c r="N136" i="13"/>
  <c r="N44" i="13"/>
  <c r="N140" i="13"/>
  <c r="N79" i="13"/>
  <c r="N81" i="13" s="1"/>
  <c r="N47" i="13" l="1"/>
  <c r="H12" i="14"/>
  <c r="G401" i="4"/>
  <c r="G404" i="4"/>
  <c r="G403" i="4"/>
  <c r="G402" i="4"/>
  <c r="G397" i="4"/>
  <c r="G396" i="4"/>
  <c r="G391" i="4"/>
  <c r="G400" i="4"/>
  <c r="G395" i="4"/>
  <c r="G394" i="4"/>
  <c r="G393" i="4"/>
  <c r="G389" i="4"/>
  <c r="G399" i="4"/>
  <c r="G390" i="4"/>
  <c r="G398" i="4"/>
  <c r="G392" i="4"/>
  <c r="G388" i="4"/>
  <c r="G387" i="4"/>
  <c r="G386" i="4"/>
  <c r="G211" i="4"/>
  <c r="G385" i="4"/>
  <c r="G384" i="4"/>
  <c r="G369" i="4"/>
  <c r="K293" i="4"/>
  <c r="G405" i="4" l="1"/>
  <c r="K390" i="4"/>
  <c r="L293" i="4"/>
  <c r="K312" i="4"/>
  <c r="L312" i="4" s="1"/>
  <c r="K314" i="4"/>
  <c r="L314" i="4" s="1"/>
  <c r="K309" i="4"/>
  <c r="L309" i="4" s="1"/>
  <c r="K313" i="4"/>
  <c r="L313" i="4" s="1"/>
  <c r="L390" i="4" l="1"/>
  <c r="G229" i="4"/>
  <c r="K101" i="4"/>
  <c r="L14" i="4"/>
  <c r="H379" i="4"/>
  <c r="H381" i="4" s="1"/>
  <c r="G379" i="4"/>
  <c r="G381" i="4" s="1"/>
  <c r="H365" i="4"/>
  <c r="H366" i="4" s="1"/>
  <c r="G365" i="4"/>
  <c r="G366" i="4" s="1"/>
  <c r="H361" i="4"/>
  <c r="H362" i="4" s="1"/>
  <c r="G361" i="4"/>
  <c r="G362" i="4" s="1"/>
  <c r="H323" i="4"/>
  <c r="G323" i="4"/>
  <c r="H322" i="4"/>
  <c r="G322" i="4"/>
  <c r="H239" i="4"/>
  <c r="G239" i="4"/>
  <c r="H234" i="4"/>
  <c r="H235" i="4" s="1"/>
  <c r="G234" i="4"/>
  <c r="G235" i="4" s="1"/>
  <c r="G328" i="4" l="1"/>
  <c r="H328" i="4"/>
  <c r="G231" i="4"/>
  <c r="L15" i="4"/>
  <c r="K234" i="4"/>
  <c r="K239" i="4"/>
  <c r="L230" i="4"/>
  <c r="K379" i="4"/>
  <c r="K381" i="4" s="1"/>
  <c r="K365" i="4"/>
  <c r="K366" i="4" s="1"/>
  <c r="K361" i="4"/>
  <c r="K362" i="4" s="1"/>
  <c r="K322" i="4"/>
  <c r="K323" i="4"/>
  <c r="K328" i="4" l="1"/>
  <c r="L234" i="4"/>
  <c r="L235" i="4" s="1"/>
  <c r="K235" i="4"/>
  <c r="L361" i="4"/>
  <c r="L362" i="4" s="1"/>
  <c r="L323" i="4"/>
  <c r="L365" i="4"/>
  <c r="L366" i="4" s="1"/>
  <c r="L239" i="4"/>
  <c r="L322" i="4"/>
  <c r="L328" i="4" s="1"/>
  <c r="L379" i="4"/>
  <c r="L381" i="4" s="1"/>
  <c r="H34" i="4" l="1"/>
  <c r="H102" i="4"/>
  <c r="H103" i="4" s="1"/>
  <c r="G102" i="4"/>
  <c r="G103" i="4" s="1"/>
  <c r="H138" i="4"/>
  <c r="G138" i="4"/>
  <c r="K102" i="4" l="1"/>
  <c r="K103" i="4" s="1"/>
  <c r="K138" i="4"/>
  <c r="L138" i="4" s="1"/>
  <c r="L102" i="4" l="1"/>
  <c r="K190" i="13"/>
  <c r="K232" i="13" s="1"/>
  <c r="L190" i="13"/>
  <c r="L232" i="13" s="1"/>
  <c r="J83" i="13"/>
  <c r="J85" i="13" s="1"/>
  <c r="I83" i="13"/>
  <c r="I85" i="13" s="1"/>
  <c r="I61" i="13"/>
  <c r="J61" i="13"/>
  <c r="L48" i="4"/>
  <c r="M83" i="13" l="1"/>
  <c r="M85" i="13" s="1"/>
  <c r="M61" i="13"/>
  <c r="N61" i="13" s="1"/>
  <c r="N83" i="13" l="1"/>
  <c r="N85" i="13" s="1"/>
  <c r="K401" i="4" l="1"/>
  <c r="L401" i="4" s="1"/>
  <c r="L132" i="4" l="1"/>
  <c r="G153" i="4" l="1"/>
  <c r="H153" i="4"/>
  <c r="G198" i="4"/>
  <c r="H198" i="4"/>
  <c r="G188" i="4"/>
  <c r="G189" i="4" s="1"/>
  <c r="H188" i="4"/>
  <c r="H189" i="4" s="1"/>
  <c r="K305" i="4" l="1"/>
  <c r="L305" i="4" s="1"/>
  <c r="K188" i="4"/>
  <c r="K198" i="4"/>
  <c r="L198" i="4" s="1"/>
  <c r="K153" i="4"/>
  <c r="L153" i="4" s="1"/>
  <c r="G126" i="4"/>
  <c r="H126" i="4"/>
  <c r="G146" i="4"/>
  <c r="H146" i="4"/>
  <c r="L188" i="4" l="1"/>
  <c r="L189" i="4" s="1"/>
  <c r="K189" i="4"/>
  <c r="K146" i="4"/>
  <c r="L146" i="4" s="1"/>
  <c r="K126" i="4"/>
  <c r="G131" i="4"/>
  <c r="G49" i="4"/>
  <c r="G50" i="4" s="1"/>
  <c r="L126" i="4" l="1"/>
  <c r="I161" i="13"/>
  <c r="I138" i="13"/>
  <c r="J138" i="13"/>
  <c r="M164" i="13"/>
  <c r="M160" i="13" l="1"/>
  <c r="N160" i="13" l="1"/>
  <c r="N161" i="13" s="1"/>
  <c r="M161" i="13"/>
  <c r="H165" i="4"/>
  <c r="H166" i="4" l="1"/>
  <c r="G130" i="4" l="1"/>
  <c r="H130" i="4"/>
  <c r="G124" i="4"/>
  <c r="H124" i="4"/>
  <c r="K124" i="4" l="1"/>
  <c r="L124" i="4" s="1"/>
  <c r="K130" i="4"/>
  <c r="L130" i="4" s="1"/>
  <c r="M215" i="13" l="1"/>
  <c r="M217" i="13" s="1"/>
  <c r="I220" i="13"/>
  <c r="I221" i="13" s="1"/>
  <c r="N177" i="13"/>
  <c r="N179" i="13" s="1"/>
  <c r="J141" i="13"/>
  <c r="I141" i="13"/>
  <c r="J142" i="13"/>
  <c r="I142" i="13"/>
  <c r="J71" i="13"/>
  <c r="J72" i="13" s="1"/>
  <c r="I72" i="13"/>
  <c r="H112" i="4"/>
  <c r="G106" i="4"/>
  <c r="G107" i="4" s="1"/>
  <c r="H106" i="4"/>
  <c r="H107" i="4" s="1"/>
  <c r="H110" i="4"/>
  <c r="G110" i="4"/>
  <c r="G114" i="4"/>
  <c r="H137" i="4"/>
  <c r="G166" i="4"/>
  <c r="K166" i="4" s="1"/>
  <c r="G137" i="4"/>
  <c r="G69" i="4"/>
  <c r="H69" i="4"/>
  <c r="G167" i="4"/>
  <c r="G163" i="4"/>
  <c r="G35" i="4"/>
  <c r="H35" i="4"/>
  <c r="G34" i="4"/>
  <c r="H55" i="4"/>
  <c r="G55" i="4"/>
  <c r="G202" i="4"/>
  <c r="G203" i="4" s="1"/>
  <c r="H202" i="4"/>
  <c r="H203" i="4" s="1"/>
  <c r="H49" i="4"/>
  <c r="H50" i="4" s="1"/>
  <c r="H167" i="4"/>
  <c r="G29" i="4"/>
  <c r="H29" i="4"/>
  <c r="G41" i="4"/>
  <c r="H41" i="4"/>
  <c r="G44" i="4"/>
  <c r="H44" i="4"/>
  <c r="G94" i="4"/>
  <c r="H94" i="4"/>
  <c r="K94" i="4" l="1"/>
  <c r="K29" i="4"/>
  <c r="K41" i="4"/>
  <c r="K44" i="4"/>
  <c r="L44" i="4" s="1"/>
  <c r="K10" i="4"/>
  <c r="K9" i="4"/>
  <c r="L9" i="4" s="1"/>
  <c r="K8" i="4"/>
  <c r="N215" i="13"/>
  <c r="N217" i="13" s="1"/>
  <c r="K167" i="4"/>
  <c r="M171" i="13"/>
  <c r="M174" i="13" s="1"/>
  <c r="M142" i="13"/>
  <c r="N142" i="13" s="1"/>
  <c r="M141" i="13"/>
  <c r="N141" i="13" s="1"/>
  <c r="M71" i="13"/>
  <c r="M72" i="13" s="1"/>
  <c r="K112" i="4"/>
  <c r="L112" i="4" s="1"/>
  <c r="K110" i="4"/>
  <c r="L10" i="4" l="1"/>
  <c r="L8" i="4"/>
  <c r="N171" i="13"/>
  <c r="N174" i="13" s="1"/>
  <c r="L110" i="4"/>
  <c r="N71" i="13"/>
  <c r="N72" i="13" s="1"/>
  <c r="K202" i="4" l="1"/>
  <c r="K203" i="4" s="1"/>
  <c r="J60" i="13"/>
  <c r="I60" i="13"/>
  <c r="I62" i="13" l="1"/>
  <c r="L202" i="4"/>
  <c r="L203" i="4" s="1"/>
  <c r="K179" i="4"/>
  <c r="M60" i="13"/>
  <c r="O61" i="13" s="1"/>
  <c r="L179" i="4" l="1"/>
  <c r="N60" i="13"/>
  <c r="M165" i="13" l="1"/>
  <c r="N164" i="13"/>
  <c r="N165" i="13" l="1"/>
  <c r="K106" i="4"/>
  <c r="K107" i="4" s="1"/>
  <c r="L106" i="4" l="1"/>
  <c r="L107" i="4" s="1"/>
  <c r="K69" i="4"/>
  <c r="L69" i="4" s="1"/>
  <c r="L70" i="4"/>
  <c r="K35" i="4"/>
  <c r="L35" i="4" s="1"/>
  <c r="K163" i="4"/>
  <c r="K34" i="4"/>
  <c r="L163" i="4" l="1"/>
  <c r="L34" i="4"/>
  <c r="A16" i="13"/>
  <c r="A20" i="13" s="1"/>
  <c r="A21" i="13" s="1"/>
  <c r="A25" i="13" s="1"/>
  <c r="I139" i="13"/>
  <c r="J139" i="13"/>
  <c r="I132" i="13"/>
  <c r="I133" i="13" s="1"/>
  <c r="J132" i="13"/>
  <c r="J133" i="13" s="1"/>
  <c r="M132" i="13" l="1"/>
  <c r="M133" i="13" s="1"/>
  <c r="M139" i="13"/>
  <c r="N139" i="13" s="1"/>
  <c r="N132" i="13" l="1"/>
  <c r="N133" i="13" s="1"/>
  <c r="J62" i="13"/>
  <c r="J15" i="13"/>
  <c r="I15" i="13"/>
  <c r="J224" i="13"/>
  <c r="J225" i="13" s="1"/>
  <c r="I224" i="13"/>
  <c r="I225" i="13" s="1"/>
  <c r="J17" i="13" l="1"/>
  <c r="I17" i="13"/>
  <c r="M15" i="13"/>
  <c r="N15" i="13" s="1"/>
  <c r="M224" i="13"/>
  <c r="M225" i="13" s="1"/>
  <c r="M62" i="13"/>
  <c r="M17" i="13" l="1"/>
  <c r="N224" i="13"/>
  <c r="N225" i="13" s="1"/>
  <c r="N17" i="13"/>
  <c r="H63" i="4"/>
  <c r="H193" i="4"/>
  <c r="H194" i="4"/>
  <c r="H195" i="4"/>
  <c r="H196" i="4"/>
  <c r="H192" i="4"/>
  <c r="G192" i="4"/>
  <c r="G63" i="4"/>
  <c r="G193" i="4"/>
  <c r="G194" i="4"/>
  <c r="G195" i="4"/>
  <c r="G196" i="4"/>
  <c r="G199" i="4" l="1"/>
  <c r="H199" i="4"/>
  <c r="N62" i="13"/>
  <c r="K192" i="4"/>
  <c r="K63" i="4"/>
  <c r="K196" i="4"/>
  <c r="L196" i="4" s="1"/>
  <c r="K195" i="4"/>
  <c r="L195" i="4" s="1"/>
  <c r="K194" i="4"/>
  <c r="L194" i="4" s="1"/>
  <c r="K193" i="4"/>
  <c r="L193" i="4" s="1"/>
  <c r="H176" i="4"/>
  <c r="H177" i="4" s="1"/>
  <c r="G176" i="4"/>
  <c r="G177" i="4" s="1"/>
  <c r="K199" i="4" l="1"/>
  <c r="L192" i="4"/>
  <c r="L199" i="4" s="1"/>
  <c r="L63" i="4"/>
  <c r="L94" i="4"/>
  <c r="K176" i="4"/>
  <c r="K177" i="4" s="1"/>
  <c r="L176" i="4" l="1"/>
  <c r="L177" i="4" s="1"/>
  <c r="J189" i="13" l="1"/>
  <c r="I189" i="13"/>
  <c r="J127" i="13"/>
  <c r="J129" i="13" s="1"/>
  <c r="I127" i="13"/>
  <c r="I129" i="13" s="1"/>
  <c r="J137" i="13"/>
  <c r="J143" i="13" s="1"/>
  <c r="I137" i="13"/>
  <c r="I143" i="13" s="1"/>
  <c r="J117" i="13"/>
  <c r="J119" i="13" s="1"/>
  <c r="I117" i="13"/>
  <c r="I116" i="13"/>
  <c r="J40" i="13"/>
  <c r="I40" i="13"/>
  <c r="J35" i="13"/>
  <c r="J37" i="13" s="1"/>
  <c r="I35" i="13"/>
  <c r="I37" i="13" s="1"/>
  <c r="H369" i="4"/>
  <c r="K398" i="4"/>
  <c r="L398" i="4" s="1"/>
  <c r="H357" i="4"/>
  <c r="G357" i="4"/>
  <c r="H356" i="4"/>
  <c r="G356" i="4"/>
  <c r="I41" i="13" l="1"/>
  <c r="J41" i="13"/>
  <c r="I119" i="13"/>
  <c r="G358" i="4"/>
  <c r="H358" i="4"/>
  <c r="M116" i="13"/>
  <c r="K392" i="4"/>
  <c r="L392" i="4" s="1"/>
  <c r="M189" i="13"/>
  <c r="I190" i="13"/>
  <c r="J190" i="13"/>
  <c r="K387" i="4"/>
  <c r="L387" i="4" s="1"/>
  <c r="K369" i="4"/>
  <c r="K356" i="4"/>
  <c r="K357" i="4"/>
  <c r="L357" i="4" s="1"/>
  <c r="K385" i="4"/>
  <c r="L385" i="4" s="1"/>
  <c r="K394" i="4"/>
  <c r="L394" i="4" s="1"/>
  <c r="K395" i="4"/>
  <c r="K403" i="4"/>
  <c r="L403" i="4" s="1"/>
  <c r="K384" i="4"/>
  <c r="L384" i="4" s="1"/>
  <c r="K393" i="4"/>
  <c r="K391" i="4"/>
  <c r="L391" i="4" s="1"/>
  <c r="K400" i="4"/>
  <c r="L400" i="4" s="1"/>
  <c r="K402" i="4"/>
  <c r="L402" i="4" s="1"/>
  <c r="K404" i="4"/>
  <c r="L404" i="4" s="1"/>
  <c r="K396" i="4"/>
  <c r="L396" i="4" s="1"/>
  <c r="M35" i="13"/>
  <c r="M37" i="13" s="1"/>
  <c r="M40" i="13"/>
  <c r="M127" i="13"/>
  <c r="M129" i="13" s="1"/>
  <c r="M137" i="13"/>
  <c r="N137" i="13" s="1"/>
  <c r="M117" i="13"/>
  <c r="G288" i="4"/>
  <c r="H288" i="4"/>
  <c r="G289" i="4"/>
  <c r="H289" i="4"/>
  <c r="H370" i="4"/>
  <c r="H371" i="4" s="1"/>
  <c r="G370" i="4"/>
  <c r="G371" i="4" s="1"/>
  <c r="G265" i="4"/>
  <c r="H265" i="4"/>
  <c r="G266" i="4"/>
  <c r="H266" i="4"/>
  <c r="G271" i="4"/>
  <c r="H271" i="4"/>
  <c r="G272" i="4"/>
  <c r="H272" i="4"/>
  <c r="G267" i="4"/>
  <c r="H267" i="4"/>
  <c r="H283" i="4"/>
  <c r="H285" i="4" s="1"/>
  <c r="G283" i="4"/>
  <c r="G285" i="4" s="1"/>
  <c r="H13" i="4"/>
  <c r="H17" i="4" s="1"/>
  <c r="G255" i="4"/>
  <c r="G257" i="4" s="1"/>
  <c r="H255" i="4"/>
  <c r="H257" i="4" s="1"/>
  <c r="H251" i="4"/>
  <c r="G251" i="4"/>
  <c r="H248" i="4"/>
  <c r="G248" i="4"/>
  <c r="H240" i="4"/>
  <c r="H241" i="4" s="1"/>
  <c r="G240" i="4"/>
  <c r="G241" i="4" s="1"/>
  <c r="H229" i="4"/>
  <c r="H225" i="4"/>
  <c r="G225" i="4"/>
  <c r="H224" i="4"/>
  <c r="G224" i="4"/>
  <c r="H249" i="4"/>
  <c r="G249" i="4"/>
  <c r="H215" i="4"/>
  <c r="H216" i="4" s="1"/>
  <c r="G215" i="4"/>
  <c r="G216" i="4" s="1"/>
  <c r="H180" i="4"/>
  <c r="G180" i="4"/>
  <c r="H210" i="4"/>
  <c r="G210" i="4"/>
  <c r="H209" i="4"/>
  <c r="G209" i="4"/>
  <c r="H211" i="4"/>
  <c r="G206" i="4"/>
  <c r="G207" i="4" s="1"/>
  <c r="H181" i="4"/>
  <c r="G181" i="4"/>
  <c r="H172" i="4"/>
  <c r="G172" i="4"/>
  <c r="H140" i="4"/>
  <c r="G140" i="4"/>
  <c r="H151" i="4"/>
  <c r="G151" i="4"/>
  <c r="H125" i="4"/>
  <c r="G125" i="4"/>
  <c r="H141" i="4"/>
  <c r="G141" i="4"/>
  <c r="H154" i="4"/>
  <c r="H139" i="4"/>
  <c r="G139" i="4"/>
  <c r="H123" i="4"/>
  <c r="G123" i="4"/>
  <c r="H131" i="4"/>
  <c r="H145" i="4"/>
  <c r="H147" i="4" s="1"/>
  <c r="G145" i="4"/>
  <c r="G147" i="4" s="1"/>
  <c r="G115" i="4"/>
  <c r="H91" i="4"/>
  <c r="G91" i="4"/>
  <c r="H129" i="4"/>
  <c r="G129" i="4"/>
  <c r="H43" i="4"/>
  <c r="G43" i="4"/>
  <c r="H111" i="4"/>
  <c r="G111" i="4"/>
  <c r="G116" i="4" s="1"/>
  <c r="H114" i="4"/>
  <c r="H71" i="4"/>
  <c r="G71" i="4"/>
  <c r="H152" i="4"/>
  <c r="G152" i="4"/>
  <c r="H164" i="4"/>
  <c r="H168" i="4" s="1"/>
  <c r="G164" i="4"/>
  <c r="G119" i="4"/>
  <c r="G120" i="4" s="1"/>
  <c r="G28" i="4"/>
  <c r="H28" i="4"/>
  <c r="G53" i="4"/>
  <c r="H53" i="4"/>
  <c r="G86" i="4"/>
  <c r="G88" i="4" s="1"/>
  <c r="H86" i="4"/>
  <c r="H88" i="4" s="1"/>
  <c r="G42" i="4"/>
  <c r="G45" i="4" s="1"/>
  <c r="H42" i="4"/>
  <c r="G20" i="4"/>
  <c r="G21" i="4" s="1"/>
  <c r="G24" i="4"/>
  <c r="G25" i="4" s="1"/>
  <c r="G80" i="4"/>
  <c r="G82" i="4" s="1"/>
  <c r="H80" i="4"/>
  <c r="H82" i="4" s="1"/>
  <c r="G76" i="4"/>
  <c r="G77" i="4" s="1"/>
  <c r="H76" i="4"/>
  <c r="H77" i="4" s="1"/>
  <c r="G30" i="4"/>
  <c r="H30" i="4"/>
  <c r="G36" i="4"/>
  <c r="G38" i="4" s="1"/>
  <c r="H36" i="4"/>
  <c r="H38" i="4" s="1"/>
  <c r="G64" i="4"/>
  <c r="H64" i="4"/>
  <c r="G68" i="4"/>
  <c r="H68" i="4"/>
  <c r="G98" i="4"/>
  <c r="H98" i="4"/>
  <c r="G165" i="4"/>
  <c r="K165" i="4" s="1"/>
  <c r="H93" i="4"/>
  <c r="G93" i="4"/>
  <c r="H72" i="4"/>
  <c r="G72" i="4"/>
  <c r="H56" i="4"/>
  <c r="G56" i="4"/>
  <c r="H54" i="4"/>
  <c r="G54" i="4"/>
  <c r="M41" i="13" l="1"/>
  <c r="H142" i="4"/>
  <c r="G182" i="4"/>
  <c r="H116" i="4"/>
  <c r="H58" i="4"/>
  <c r="G58" i="4"/>
  <c r="H45" i="4"/>
  <c r="K249" i="4"/>
  <c r="G142" i="4"/>
  <c r="G168" i="4"/>
  <c r="M119" i="13"/>
  <c r="H99" i="4"/>
  <c r="K43" i="4"/>
  <c r="H290" i="4"/>
  <c r="N127" i="13"/>
  <c r="N129" i="13" s="1"/>
  <c r="N117" i="13"/>
  <c r="H231" i="4"/>
  <c r="K229" i="4"/>
  <c r="K231" i="4" s="1"/>
  <c r="H226" i="4"/>
  <c r="G155" i="4"/>
  <c r="H182" i="4"/>
  <c r="G127" i="4"/>
  <c r="G73" i="4"/>
  <c r="G31" i="4"/>
  <c r="H127" i="4"/>
  <c r="G133" i="4"/>
  <c r="H273" i="4"/>
  <c r="K358" i="4"/>
  <c r="G290" i="4"/>
  <c r="H155" i="4"/>
  <c r="G99" i="4"/>
  <c r="G212" i="4"/>
  <c r="H268" i="4"/>
  <c r="H73" i="4"/>
  <c r="H31" i="4"/>
  <c r="H212" i="4"/>
  <c r="G268" i="4"/>
  <c r="K91" i="4"/>
  <c r="G95" i="4"/>
  <c r="H133" i="4"/>
  <c r="G252" i="4"/>
  <c r="G273" i="4"/>
  <c r="H95" i="4"/>
  <c r="G226" i="4"/>
  <c r="H252" i="4"/>
  <c r="L395" i="4"/>
  <c r="L393" i="4"/>
  <c r="L369" i="4"/>
  <c r="K210" i="4"/>
  <c r="L210" i="4" s="1"/>
  <c r="K71" i="4"/>
  <c r="L71" i="4" s="1"/>
  <c r="K13" i="4"/>
  <c r="K17" i="4" s="1"/>
  <c r="K296" i="4"/>
  <c r="L296" i="4" s="1"/>
  <c r="L306" i="4"/>
  <c r="K307" i="4"/>
  <c r="L307" i="4" s="1"/>
  <c r="K303" i="4"/>
  <c r="L303" i="4" s="1"/>
  <c r="N116" i="13"/>
  <c r="K42" i="4"/>
  <c r="K45" i="4" s="1"/>
  <c r="K288" i="4"/>
  <c r="K297" i="4"/>
  <c r="L297" i="4" s="1"/>
  <c r="K295" i="4"/>
  <c r="K308" i="4"/>
  <c r="L308" i="4" s="1"/>
  <c r="K311" i="4"/>
  <c r="K304" i="4"/>
  <c r="L304" i="4" s="1"/>
  <c r="K302" i="4"/>
  <c r="L302" i="4" s="1"/>
  <c r="K300" i="4"/>
  <c r="L300" i="4" s="1"/>
  <c r="K255" i="4"/>
  <c r="K257" i="4" s="1"/>
  <c r="K248" i="4"/>
  <c r="K301" i="4"/>
  <c r="L301" i="4" s="1"/>
  <c r="K299" i="4"/>
  <c r="L299" i="4" s="1"/>
  <c r="L298" i="4"/>
  <c r="M190" i="13"/>
  <c r="K28" i="4"/>
  <c r="K131" i="4"/>
  <c r="K164" i="4"/>
  <c r="K168" i="4" s="1"/>
  <c r="K158" i="4"/>
  <c r="K160" i="4" s="1"/>
  <c r="L356" i="4"/>
  <c r="L358" i="4" s="1"/>
  <c r="N35" i="13"/>
  <c r="N37" i="13" s="1"/>
  <c r="N40" i="13"/>
  <c r="N189" i="13"/>
  <c r="N190" i="13" s="1"/>
  <c r="K180" i="4"/>
  <c r="K181" i="4"/>
  <c r="K154" i="4"/>
  <c r="L154" i="4" s="1"/>
  <c r="K111" i="4"/>
  <c r="K129" i="4"/>
  <c r="L129" i="4" s="1"/>
  <c r="K115" i="4"/>
  <c r="L115" i="4" s="1"/>
  <c r="K150" i="4"/>
  <c r="K145" i="4"/>
  <c r="K147" i="4" s="1"/>
  <c r="K123" i="4"/>
  <c r="K125" i="4"/>
  <c r="K151" i="4"/>
  <c r="L151" i="4" s="1"/>
  <c r="K56" i="4"/>
  <c r="L56" i="4" s="1"/>
  <c r="K137" i="4"/>
  <c r="K72" i="4"/>
  <c r="K370" i="4"/>
  <c r="L370" i="4" s="1"/>
  <c r="K376" i="4"/>
  <c r="K86" i="4"/>
  <c r="K53" i="4"/>
  <c r="K75" i="4"/>
  <c r="K139" i="4"/>
  <c r="K141" i="4"/>
  <c r="L141" i="4" s="1"/>
  <c r="K140" i="4"/>
  <c r="L140" i="4" s="1"/>
  <c r="K172" i="4"/>
  <c r="L172" i="4" s="1"/>
  <c r="K283" i="4"/>
  <c r="K285" i="4" s="1"/>
  <c r="K49" i="4"/>
  <c r="K50" i="4" s="1"/>
  <c r="K54" i="4"/>
  <c r="L166" i="4"/>
  <c r="K93" i="4"/>
  <c r="L93" i="4" s="1"/>
  <c r="K386" i="4"/>
  <c r="L386" i="4" s="1"/>
  <c r="K55" i="4"/>
  <c r="L167" i="4"/>
  <c r="K98" i="4"/>
  <c r="K36" i="4"/>
  <c r="K38" i="4" s="1"/>
  <c r="K80" i="4"/>
  <c r="K82" i="4" s="1"/>
  <c r="K20" i="4"/>
  <c r="L101" i="4"/>
  <c r="L103" i="4" s="1"/>
  <c r="K119" i="4"/>
  <c r="K120" i="4" s="1"/>
  <c r="K206" i="4"/>
  <c r="K207" i="4" s="1"/>
  <c r="K209" i="4"/>
  <c r="K225" i="4"/>
  <c r="L225" i="4" s="1"/>
  <c r="K251" i="4"/>
  <c r="L251" i="4" s="1"/>
  <c r="K388" i="4"/>
  <c r="L388" i="4" s="1"/>
  <c r="K399" i="4"/>
  <c r="L399" i="4" s="1"/>
  <c r="K272" i="4"/>
  <c r="K289" i="4"/>
  <c r="L289" i="4" s="1"/>
  <c r="L165" i="4"/>
  <c r="K68" i="4"/>
  <c r="K30" i="4"/>
  <c r="L30" i="4" s="1"/>
  <c r="K76" i="4"/>
  <c r="L76" i="4" s="1"/>
  <c r="K24" i="4"/>
  <c r="K25" i="4" s="1"/>
  <c r="K152" i="4"/>
  <c r="L152" i="4" s="1"/>
  <c r="K114" i="4"/>
  <c r="K211" i="4"/>
  <c r="L211" i="4" s="1"/>
  <c r="K215" i="4"/>
  <c r="K216" i="4" s="1"/>
  <c r="K224" i="4"/>
  <c r="K240" i="4"/>
  <c r="K241" i="4" s="1"/>
  <c r="K389" i="4"/>
  <c r="L389" i="4" s="1"/>
  <c r="K267" i="4"/>
  <c r="K271" i="4"/>
  <c r="L271" i="4" s="1"/>
  <c r="K266" i="4"/>
  <c r="L266" i="4" s="1"/>
  <c r="K265" i="4"/>
  <c r="G17" i="14"/>
  <c r="H17" i="14"/>
  <c r="G16" i="14"/>
  <c r="H16" i="14"/>
  <c r="G15" i="14"/>
  <c r="H15" i="14"/>
  <c r="G12" i="14"/>
  <c r="N41" i="13" l="1"/>
  <c r="K116" i="4"/>
  <c r="K95" i="4"/>
  <c r="K58" i="4"/>
  <c r="L86" i="4"/>
  <c r="L88" i="4" s="1"/>
  <c r="K88" i="4"/>
  <c r="K142" i="4"/>
  <c r="N119" i="13"/>
  <c r="K319" i="4"/>
  <c r="K21" i="4"/>
  <c r="G18" i="14"/>
  <c r="L371" i="4"/>
  <c r="K371" i="4"/>
  <c r="K226" i="4"/>
  <c r="K182" i="4"/>
  <c r="K73" i="4"/>
  <c r="K127" i="4"/>
  <c r="K212" i="4"/>
  <c r="K155" i="4"/>
  <c r="K290" i="4"/>
  <c r="K64" i="4"/>
  <c r="K252" i="4"/>
  <c r="L75" i="4"/>
  <c r="L77" i="4" s="1"/>
  <c r="K77" i="4"/>
  <c r="K273" i="4"/>
  <c r="K99" i="4"/>
  <c r="K31" i="4"/>
  <c r="L267" i="4"/>
  <c r="K268" i="4"/>
  <c r="K133" i="4"/>
  <c r="H18" i="14"/>
  <c r="L68" i="4"/>
  <c r="L215" i="4"/>
  <c r="L216" i="4" s="1"/>
  <c r="L123" i="4"/>
  <c r="L114" i="4"/>
  <c r="L158" i="4"/>
  <c r="L160" i="4" s="1"/>
  <c r="L13" i="4"/>
  <c r="L17" i="4" s="1"/>
  <c r="L311" i="4"/>
  <c r="L272" i="4"/>
  <c r="L273" i="4" s="1"/>
  <c r="L295" i="4"/>
  <c r="L43" i="4"/>
  <c r="L376" i="4"/>
  <c r="L240" i="4"/>
  <c r="L241" i="4" s="1"/>
  <c r="L283" i="4"/>
  <c r="L285" i="4" s="1"/>
  <c r="L54" i="4"/>
  <c r="L248" i="4"/>
  <c r="K12" i="14"/>
  <c r="K15" i="14"/>
  <c r="L15" i="14" s="1"/>
  <c r="K16" i="14"/>
  <c r="L16" i="14" s="1"/>
  <c r="L229" i="4"/>
  <c r="L231" i="4" s="1"/>
  <c r="L249" i="4"/>
  <c r="L180" i="4"/>
  <c r="L224" i="4"/>
  <c r="L226" i="4" s="1"/>
  <c r="L255" i="4"/>
  <c r="L257" i="4" s="1"/>
  <c r="L209" i="4"/>
  <c r="L212" i="4" s="1"/>
  <c r="L181" i="4"/>
  <c r="L119" i="4"/>
  <c r="L120" i="4" s="1"/>
  <c r="L72" i="4"/>
  <c r="L55" i="4"/>
  <c r="L49" i="4"/>
  <c r="L50" i="4" s="1"/>
  <c r="L42" i="4"/>
  <c r="L29" i="4"/>
  <c r="L91" i="4"/>
  <c r="L95" i="4" s="1"/>
  <c r="L137" i="4"/>
  <c r="L131" i="4"/>
  <c r="L28" i="4"/>
  <c r="L41" i="4"/>
  <c r="L164" i="4"/>
  <c r="L168" i="4" s="1"/>
  <c r="L150" i="4"/>
  <c r="L80" i="4"/>
  <c r="L82" i="4" s="1"/>
  <c r="L98" i="4"/>
  <c r="L99" i="4" s="1"/>
  <c r="L145" i="4"/>
  <c r="L147" i="4" s="1"/>
  <c r="L111" i="4"/>
  <c r="L125" i="4"/>
  <c r="L139" i="4"/>
  <c r="L53" i="4"/>
  <c r="L36" i="4"/>
  <c r="L38" i="4" s="1"/>
  <c r="L24" i="4"/>
  <c r="L25" i="4" s="1"/>
  <c r="K17" i="14"/>
  <c r="L17" i="14" s="1"/>
  <c r="L206" i="4"/>
  <c r="L207" i="4" s="1"/>
  <c r="L67" i="4"/>
  <c r="L64" i="4"/>
  <c r="L288" i="4"/>
  <c r="L290" i="4" s="1"/>
  <c r="L265" i="4"/>
  <c r="L20" i="4"/>
  <c r="L116" i="4" l="1"/>
  <c r="L58" i="4"/>
  <c r="L142" i="4"/>
  <c r="L45" i="4"/>
  <c r="L319" i="4"/>
  <c r="L21" i="4"/>
  <c r="L12" i="14"/>
  <c r="K18" i="14"/>
  <c r="L133" i="4"/>
  <c r="L182" i="4"/>
  <c r="L73" i="4"/>
  <c r="L252" i="4"/>
  <c r="L268" i="4"/>
  <c r="L155" i="4"/>
  <c r="L127" i="4"/>
  <c r="L31" i="4"/>
  <c r="L18" i="14"/>
  <c r="I90" i="13" l="1"/>
  <c r="I91" i="13" l="1"/>
  <c r="M90" i="13"/>
  <c r="M91" i="13" s="1"/>
  <c r="N90" i="13" l="1"/>
  <c r="N91" i="13" s="1"/>
  <c r="M1048173" i="13" l="1"/>
  <c r="B64844" i="13"/>
  <c r="B64846" i="13" s="1"/>
  <c r="J220" i="13"/>
  <c r="J103" i="13"/>
  <c r="I103" i="13"/>
  <c r="I232" i="13" s="1"/>
  <c r="J232" i="13" l="1"/>
  <c r="J221" i="13"/>
  <c r="M220" i="13"/>
  <c r="M138" i="13"/>
  <c r="M143" i="13" s="1"/>
  <c r="M103" i="13"/>
  <c r="M232" i="13" l="1"/>
  <c r="M221" i="13"/>
  <c r="N138" i="13"/>
  <c r="N143" i="13" s="1"/>
  <c r="N103" i="13"/>
  <c r="N220" i="13"/>
  <c r="K1000255" i="4"/>
  <c r="B16930" i="4"/>
  <c r="B16932" i="4" s="1"/>
  <c r="H244" i="4"/>
  <c r="H245" i="4" s="1"/>
  <c r="G244" i="4"/>
  <c r="G245" i="4" s="1"/>
  <c r="H173" i="4"/>
  <c r="G173" i="4"/>
  <c r="N232" i="13" l="1"/>
  <c r="N221" i="13"/>
  <c r="A29" i="13"/>
  <c r="A30" i="13" s="1"/>
  <c r="A31" i="13" s="1"/>
  <c r="A35" i="13" s="1"/>
  <c r="G407" i="4"/>
  <c r="H407" i="4"/>
  <c r="K244" i="4"/>
  <c r="K245" i="4" s="1"/>
  <c r="K397" i="4"/>
  <c r="K405" i="4" s="1"/>
  <c r="K173" i="4"/>
  <c r="K407" i="4" l="1"/>
  <c r="L397" i="4"/>
  <c r="L405" i="4" s="1"/>
  <c r="A36" i="13"/>
  <c r="A40" i="13" s="1"/>
  <c r="A44" i="13" s="1"/>
  <c r="A45" i="13" s="1"/>
  <c r="A46" i="13" s="1"/>
  <c r="A51" i="13" s="1"/>
  <c r="L244" i="4"/>
  <c r="L245" i="4" s="1"/>
  <c r="L173" i="4"/>
  <c r="L407" i="4" l="1"/>
  <c r="A55" i="13"/>
  <c r="A60" i="13" s="1"/>
  <c r="K877145" i="14"/>
  <c r="A61" i="13" l="1"/>
  <c r="A65" i="13" s="1"/>
  <c r="A66" i="13" l="1"/>
  <c r="A67" i="13" s="1"/>
  <c r="A71" i="13" s="1"/>
  <c r="A75" i="13" s="1"/>
  <c r="A79" i="13" s="1"/>
  <c r="A80" i="13" s="1"/>
  <c r="A83" i="13" s="1"/>
  <c r="A84" i="13" s="1"/>
  <c r="A89" i="13" s="1"/>
  <c r="A90" i="13" s="1"/>
  <c r="A94" i="13" s="1"/>
  <c r="A98" i="13" s="1"/>
  <c r="A102" i="13" s="1"/>
  <c r="A106" i="13" s="1"/>
  <c r="A107" i="13" s="1"/>
  <c r="A111" i="13" s="1"/>
  <c r="A112" i="13" s="1"/>
  <c r="A116" i="13" s="1"/>
  <c r="A117" i="13" s="1"/>
  <c r="A118" i="13" s="1"/>
  <c r="A122" i="13" s="1"/>
  <c r="A123" i="13" s="1"/>
  <c r="A127" i="13" s="1"/>
  <c r="A128" i="13" l="1"/>
  <c r="A132" i="13" s="1"/>
  <c r="A136" i="13" s="1"/>
  <c r="A137" i="13" s="1"/>
  <c r="A138" i="13" s="1"/>
  <c r="A139" i="13" s="1"/>
  <c r="A140" i="13" s="1"/>
  <c r="A141" i="13" s="1"/>
  <c r="A142" i="13" s="1"/>
  <c r="A146" i="13" s="1"/>
  <c r="A150" i="13" l="1"/>
  <c r="A151" i="13" s="1"/>
  <c r="A155" i="13" s="1"/>
  <c r="A156" i="13" s="1"/>
  <c r="A160" i="13" s="1"/>
  <c r="A164" i="13" s="1"/>
  <c r="A168" i="13" s="1"/>
  <c r="A169" i="13" l="1"/>
  <c r="A170" i="13" l="1"/>
  <c r="A171" i="13" s="1"/>
  <c r="A172" i="13" s="1"/>
  <c r="A173" i="13" s="1"/>
  <c r="A177" i="13" s="1"/>
  <c r="A178" i="13" l="1"/>
  <c r="A182" i="13" s="1"/>
  <c r="A183" i="13" s="1"/>
  <c r="A184" i="13" s="1"/>
  <c r="A48" i="4"/>
  <c r="A189" i="13" l="1"/>
  <c r="A193" i="13" s="1"/>
  <c r="A197" i="13" s="1"/>
  <c r="A201" i="13" s="1"/>
  <c r="A202" i="13" s="1"/>
  <c r="A49" i="4"/>
  <c r="A53" i="4" s="1"/>
  <c r="A203" i="13" l="1"/>
  <c r="A207" i="13" s="1"/>
  <c r="A211" i="13" s="1"/>
  <c r="A215" i="13" s="1"/>
  <c r="A216" i="13" s="1"/>
  <c r="A220" i="13" s="1"/>
  <c r="A224" i="13" s="1"/>
  <c r="A228" i="13" s="1"/>
  <c r="A54" i="4"/>
  <c r="A55" i="4" l="1"/>
  <c r="A56" i="4" s="1"/>
  <c r="A57" i="4" s="1"/>
  <c r="A61" i="4" s="1"/>
  <c r="A62" i="4" s="1"/>
  <c r="A63" i="4" s="1"/>
  <c r="A67" i="4" s="1"/>
  <c r="A68" i="4" l="1"/>
  <c r="A69" i="4" s="1"/>
  <c r="A70" i="4" s="1"/>
  <c r="A71" i="4" s="1"/>
  <c r="A72" i="4" s="1"/>
  <c r="A75" i="4" s="1"/>
  <c r="A76" i="4" s="1"/>
  <c r="A80" i="4" l="1"/>
  <c r="A81" i="4" s="1"/>
  <c r="A85" i="4" s="1"/>
  <c r="A86" i="4" l="1"/>
  <c r="A87" i="4" l="1"/>
  <c r="A91" i="4" s="1"/>
  <c r="A92" i="4" l="1"/>
  <c r="A93" i="4" s="1"/>
  <c r="A94" i="4" s="1"/>
  <c r="A98" i="4" s="1"/>
  <c r="A101" i="4" l="1"/>
  <c r="A102" i="4" s="1"/>
  <c r="A106" i="4" s="1"/>
  <c r="A110" i="4" s="1"/>
  <c r="A111" i="4" s="1"/>
  <c r="A112" i="4" s="1"/>
  <c r="A113" i="4" s="1"/>
  <c r="A114" i="4" s="1"/>
  <c r="A115" i="4" s="1"/>
  <c r="A119" i="4" s="1"/>
  <c r="A123" i="4" s="1"/>
  <c r="A124" i="4" s="1"/>
  <c r="A125" i="4" s="1"/>
  <c r="A126" i="4" s="1"/>
  <c r="A129" i="4" s="1"/>
  <c r="A130" i="4" s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4" i="4" s="1"/>
  <c r="A165" i="4" s="1"/>
  <c r="A166" i="4" s="1"/>
  <c r="A167" i="4" s="1"/>
  <c r="B49" i="16"/>
  <c r="A172" i="4" l="1"/>
  <c r="A176" i="4" s="1"/>
  <c r="A179" i="4" s="1"/>
  <c r="A180" i="4" s="1"/>
  <c r="A181" i="4" s="1"/>
  <c r="B53" i="16"/>
  <c r="B57" i="16" s="1"/>
  <c r="A185" i="4" l="1"/>
  <c r="A186" i="4" s="1"/>
  <c r="A187" i="4" s="1"/>
  <c r="A188" i="4" s="1"/>
  <c r="A192" i="4" s="1"/>
  <c r="A193" i="4" s="1"/>
  <c r="A194" i="4" s="1"/>
  <c r="A195" i="4" s="1"/>
  <c r="A196" i="4" s="1"/>
  <c r="A197" i="4" s="1"/>
  <c r="A198" i="4" s="1"/>
  <c r="A202" i="4" s="1"/>
  <c r="A206" i="4" s="1"/>
  <c r="A209" i="4" s="1"/>
  <c r="A210" i="4" s="1"/>
  <c r="A211" i="4" s="1"/>
  <c r="A215" i="4" s="1"/>
  <c r="A219" i="4" s="1"/>
  <c r="A224" i="4" s="1"/>
  <c r="A225" i="4" s="1"/>
  <c r="A229" i="4" s="1"/>
  <c r="A230" i="4" s="1"/>
  <c r="A234" i="4" s="1"/>
  <c r="A239" i="4" s="1"/>
  <c r="A240" i="4" s="1"/>
  <c r="A244" i="4" s="1"/>
  <c r="A248" i="4" s="1"/>
  <c r="A249" i="4" s="1"/>
  <c r="A250" i="4" s="1"/>
  <c r="B61" i="16"/>
  <c r="B69" i="16"/>
  <c r="B73" i="16" s="1"/>
  <c r="B77" i="16" s="1"/>
  <c r="B78" i="16" s="1"/>
  <c r="B90" i="16" l="1"/>
  <c r="B94" i="16" s="1"/>
  <c r="B98" i="16" s="1"/>
  <c r="B102" i="16" s="1"/>
  <c r="B106" i="16" s="1"/>
  <c r="B115" i="16" l="1"/>
  <c r="B119" i="16" s="1"/>
  <c r="B110" i="16"/>
  <c r="A251" i="4"/>
  <c r="A255" i="4" s="1"/>
  <c r="A256" i="4" s="1"/>
  <c r="A260" i="4" s="1"/>
  <c r="A261" i="4" s="1"/>
  <c r="A265" i="4" s="1"/>
  <c r="A266" i="4" s="1"/>
  <c r="A267" i="4" s="1"/>
  <c r="A271" i="4" l="1"/>
  <c r="A272" i="4" s="1"/>
  <c r="A276" i="4" s="1"/>
  <c r="A277" i="4" s="1"/>
  <c r="A278" i="4" s="1"/>
  <c r="A279" i="4" s="1"/>
  <c r="A283" i="4" l="1"/>
  <c r="A284" i="4" s="1"/>
  <c r="A288" i="4" s="1"/>
  <c r="A289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l="1"/>
  <c r="A322" i="4" s="1"/>
  <c r="A323" i="4" s="1"/>
  <c r="A324" i="4" s="1"/>
  <c r="A325" i="4" s="1"/>
  <c r="A326" i="4" s="1"/>
  <c r="A327" i="4" l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l="1"/>
  <c r="A352" i="4" s="1"/>
  <c r="A356" i="4" s="1"/>
  <c r="A357" i="4" s="1"/>
  <c r="A361" i="4" s="1"/>
  <c r="A365" i="4" s="1"/>
  <c r="A369" i="4" s="1"/>
  <c r="A370" i="4" s="1"/>
  <c r="A373" i="4" s="1"/>
  <c r="A374" i="4" s="1"/>
  <c r="A375" i="4" s="1"/>
  <c r="A379" i="4" s="1"/>
  <c r="A380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F407" i="4"/>
</calcChain>
</file>

<file path=xl/sharedStrings.xml><?xml version="1.0" encoding="utf-8"?>
<sst xmlns="http://schemas.openxmlformats.org/spreadsheetml/2006/main" count="1925" uniqueCount="669">
  <si>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</si>
  <si>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</si>
  <si>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</si>
  <si>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</si>
  <si>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</si>
  <si>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</si>
  <si>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</si>
  <si>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</si>
  <si>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</si>
  <si>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</si>
  <si>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</si>
  <si>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</si>
  <si>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</si>
  <si>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</si>
  <si>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</si>
  <si>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</si>
  <si>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</si>
  <si>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</si>
  <si>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</si>
  <si>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</si>
  <si>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</si>
  <si>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</si>
  <si>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</si>
  <si>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</si>
  <si>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</si>
  <si>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</si>
  <si>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</si>
  <si>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</si>
  <si>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</si>
  <si>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</si>
  <si>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</si>
  <si>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</si>
  <si>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</si>
  <si>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</si>
  <si>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</si>
  <si>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</si>
  <si>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</si>
  <si>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</si>
  <si>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</si>
  <si>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</si>
  <si>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</si>
  <si>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</si>
  <si>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</si>
  <si>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</si>
  <si>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</si>
  <si>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</si>
  <si>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</si>
  <si>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</si>
  <si>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</si>
  <si>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</si>
  <si>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</si>
  <si>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</si>
  <si>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</si>
  <si>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</si>
  <si>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</si>
  <si>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</si>
  <si>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</si>
  <si>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</si>
  <si>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</si>
  <si>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</si>
  <si>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</si>
  <si>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</si>
  <si>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</si>
  <si>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</si>
  <si>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</si>
  <si>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</si>
  <si>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</si>
  <si>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</si>
  <si>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</si>
  <si>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</si>
  <si>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</si>
  <si>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</si>
  <si>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</si>
  <si>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</si>
  <si>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</si>
  <si>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</si>
  <si>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</si>
  <si>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</si>
  <si>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</si>
  <si>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</si>
  <si>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</si>
  <si>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</si>
  <si>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</si>
  <si>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</si>
  <si>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</si>
  <si>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</si>
  <si>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</si>
  <si>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</si>
  <si>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</si>
  <si>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</si>
  <si>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</si>
  <si>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</si>
  <si>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</si>
  <si>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</si>
  <si>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</si>
  <si>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</si>
  <si>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</si>
  <si>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</si>
  <si>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</si>
  <si>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LESLIE NATHALIE MOLINA AYBAR </t>
  </si>
  <si>
    <t xml:space="preserve">RECEPCIONISTA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</si>
  <si>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</si>
  <si>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</si>
  <si>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</si>
  <si>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</si>
  <si>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</si>
  <si>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</si>
  <si>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</si>
  <si>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</si>
  <si>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</si>
  <si>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</si>
  <si>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</si>
  <si>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</si>
  <si>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</si>
  <si>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</si>
  <si>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</si>
  <si>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</si>
  <si>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</si>
  <si>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</si>
  <si>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</si>
  <si>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</si>
  <si>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</si>
  <si>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</si>
  <si>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</si>
  <si>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</si>
  <si>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</si>
  <si>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</si>
  <si>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</si>
  <si>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</si>
  <si>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</si>
  <si>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</si>
  <si>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</si>
  <si>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</si>
  <si>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</si>
  <si>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</si>
  <si>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</si>
  <si>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</si>
  <si>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</si>
  <si>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</si>
  <si>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</si>
  <si>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</si>
  <si>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</si>
  <si>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</si>
  <si>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</si>
  <si>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</si>
  <si>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</si>
  <si>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</si>
  <si>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</si>
  <si>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</si>
  <si>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</si>
  <si>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</si>
  <si>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</si>
  <si>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</si>
  <si>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</si>
  <si>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</si>
  <si>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</si>
  <si>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</si>
  <si>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</si>
  <si>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</si>
  <si>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</si>
  <si>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</si>
  <si>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</si>
  <si>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</si>
  <si>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</si>
  <si>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</si>
  <si>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</si>
  <si>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</si>
  <si>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</si>
  <si>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</si>
  <si>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</si>
  <si>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</si>
  <si>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</si>
  <si>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</si>
  <si>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</si>
  <si>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</si>
  <si>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</si>
  <si>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</si>
  <si>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</si>
  <si>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</si>
  <si>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</si>
  <si>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</si>
  <si>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</si>
  <si>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</si>
  <si>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</si>
  <si>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</si>
  <si>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</si>
  <si>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</si>
  <si>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</si>
  <si>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</si>
  <si>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</si>
  <si>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</si>
  <si>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</si>
  <si>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</si>
  <si>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</si>
  <si>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</si>
  <si>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</si>
  <si>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</si>
  <si>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</si>
  <si>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</si>
  <si>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</si>
  <si>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</si>
  <si>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</si>
  <si>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</si>
  <si>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</si>
  <si>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</si>
  <si>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</si>
  <si>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</si>
  <si>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</si>
  <si>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</si>
  <si>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</si>
  <si>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</si>
  <si>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</si>
  <si>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</si>
  <si>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</si>
  <si>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</si>
  <si>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</si>
  <si>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</si>
  <si>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</si>
  <si>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</si>
  <si>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</si>
  <si>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</si>
  <si>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</si>
  <si>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</si>
  <si>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</si>
  <si>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</si>
  <si>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</si>
  <si>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</si>
  <si>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</si>
  <si>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</si>
  <si>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</si>
  <si>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</si>
  <si>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</si>
  <si>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</si>
  <si>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</si>
  <si>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</si>
  <si>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</si>
  <si>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</si>
  <si>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</si>
  <si>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</si>
  <si>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</si>
  <si>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</si>
  <si>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</si>
  <si>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</si>
  <si>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</si>
  <si>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</si>
  <si>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</si>
  <si>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</si>
  <si>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</si>
  <si>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</si>
  <si>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</si>
  <si>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</si>
  <si>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</si>
  <si>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</si>
  <si>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</si>
  <si>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</si>
  <si>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</si>
  <si>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</si>
  <si>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</si>
  <si>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</si>
  <si>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</si>
  <si>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</si>
  <si>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</si>
  <si>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</si>
  <si>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</si>
  <si>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</si>
  <si>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</si>
  <si>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</si>
  <si>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</si>
  <si>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</si>
  <si>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</si>
  <si>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</si>
  <si>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</si>
  <si>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</si>
  <si>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</si>
  <si>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</si>
  <si>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</si>
  <si>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</si>
  <si>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</si>
  <si>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</si>
  <si>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</si>
  <si>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</si>
  <si>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</si>
  <si>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</si>
  <si>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</si>
  <si>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</si>
  <si>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</si>
  <si>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</si>
  <si>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</si>
  <si>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</si>
  <si>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</si>
  <si>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</si>
  <si>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</si>
  <si>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</si>
  <si>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</si>
  <si>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</si>
  <si>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</si>
  <si>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</si>
  <si>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</si>
  <si>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</si>
  <si>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</si>
  <si>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</si>
  <si>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</si>
  <si>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</si>
  <si>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</si>
  <si>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</si>
  <si>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</si>
  <si>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</si>
  <si>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</si>
  <si>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</si>
  <si>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</si>
  <si>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</si>
  <si>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</si>
  <si>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</si>
  <si>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</si>
  <si>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</si>
  <si>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</si>
  <si>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</si>
  <si>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</si>
  <si>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</si>
  <si>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</si>
  <si>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</si>
  <si>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</si>
  <si>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</si>
  <si>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</si>
  <si>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</si>
  <si>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</si>
  <si>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</si>
  <si>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</si>
  <si>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</si>
  <si>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</si>
  <si>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</si>
  <si>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</si>
  <si>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</si>
  <si>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</si>
  <si>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</si>
  <si>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</si>
  <si>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</si>
  <si>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</si>
  <si>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</si>
  <si>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</si>
  <si>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</si>
  <si>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</si>
  <si>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</si>
  <si>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</si>
  <si>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</si>
  <si>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</si>
  <si>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</si>
  <si>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</si>
  <si>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</si>
  <si>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</si>
  <si>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</si>
  <si>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</si>
  <si>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</si>
  <si>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</si>
  <si>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</si>
  <si>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</si>
  <si>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</si>
  <si>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</si>
  <si>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</si>
  <si>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</si>
  <si>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</si>
  <si>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</si>
  <si>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</si>
  <si>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</si>
  <si>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</si>
  <si>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</si>
  <si>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</si>
  <si>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</si>
  <si>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</si>
  <si>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</si>
  <si>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</si>
  <si>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</si>
  <si>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</si>
  <si>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</si>
  <si>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</si>
  <si>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</si>
  <si>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</si>
  <si>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</si>
  <si>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</si>
  <si>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</si>
  <si>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</si>
  <si>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</si>
  <si>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</si>
  <si>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</si>
  <si>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</si>
  <si>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</si>
  <si>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</si>
  <si>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</si>
  <si>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</si>
  <si>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</si>
  <si>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</si>
  <si>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</si>
  <si>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</si>
  <si>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</si>
  <si>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</si>
  <si>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</si>
  <si>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</si>
  <si>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</si>
  <si>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</si>
  <si>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</si>
  <si>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</si>
  <si>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</si>
  <si>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</si>
  <si>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</si>
  <si>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</si>
  <si>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</si>
  <si>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</si>
  <si>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</si>
  <si>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</si>
  <si>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</si>
  <si>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</si>
  <si>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</si>
  <si>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</si>
  <si>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</si>
  <si>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</si>
  <si>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</si>
  <si>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</si>
  <si>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</si>
  <si>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</si>
  <si>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</si>
  <si>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</si>
  <si>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</si>
  <si>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</si>
  <si>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</si>
  <si>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</si>
  <si>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</si>
  <si>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</si>
  <si>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</si>
  <si>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</si>
  <si>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</si>
  <si>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</si>
  <si>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</si>
  <si>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</si>
  <si>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</si>
  <si>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</si>
  <si>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</si>
  <si>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</si>
  <si>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</si>
  <si>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</si>
  <si>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</si>
  <si>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</si>
  <si>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</si>
  <si>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</si>
  <si>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</si>
  <si>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</si>
  <si>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</si>
  <si>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</si>
  <si>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</si>
  <si>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</si>
  <si>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</si>
  <si>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</si>
  <si>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</si>
  <si>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</si>
  <si>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</si>
  <si>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</si>
  <si>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</si>
  <si>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</si>
  <si>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</si>
  <si>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</si>
  <si>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</si>
  <si>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</si>
  <si>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</si>
  <si>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>DIR. PRES. EMPRESAS PÚBLICAS Y AYUNTAMIENTOS</t>
  </si>
  <si>
    <t xml:space="preserve">NATIVIDAD SÁNCHEZ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</si>
  <si>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</si>
  <si>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</si>
  <si>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</si>
  <si>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</si>
  <si>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</si>
  <si>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</si>
  <si>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</si>
  <si>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</si>
  <si>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</si>
  <si>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</si>
  <si>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</si>
  <si>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</si>
  <si>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</si>
  <si>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</si>
  <si>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</si>
  <si>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</si>
  <si>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</si>
  <si>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</si>
  <si>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</si>
  <si>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</si>
  <si>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</si>
  <si>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</si>
  <si>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</si>
  <si>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</si>
  <si>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</si>
  <si>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</si>
  <si>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</si>
  <si>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</si>
  <si>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</si>
  <si>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</si>
  <si>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</si>
  <si>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</si>
  <si>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ABRIL DEL 2022</t>
  </si>
  <si>
    <t>Funcion</t>
  </si>
  <si>
    <t>DE LIBRE NOMBRAMIENTO Y REMOCIÓN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</si>
  <si>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</si>
  <si>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</si>
  <si>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</si>
  <si>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</si>
  <si>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</si>
  <si>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</si>
  <si>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</si>
  <si>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</si>
  <si>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</si>
  <si>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</si>
  <si>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</si>
  <si>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</si>
  <si>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</si>
  <si>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</si>
  <si>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</si>
  <si>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</si>
  <si>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</si>
  <si>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</si>
  <si>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18 DE ABRIL DEL 2022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</si>
  <si>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</si>
  <si>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</si>
  <si>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</si>
  <si>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</si>
  <si>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</si>
  <si>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</si>
  <si>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</si>
  <si>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</si>
  <si>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</si>
  <si>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</si>
  <si>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</si>
  <si>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</si>
  <si>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</si>
  <si>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</si>
  <si>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</si>
  <si>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</si>
  <si>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</si>
  <si>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</si>
  <si>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</si>
  <si>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</si>
  <si>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</si>
  <si>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</si>
  <si>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</si>
  <si>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</si>
  <si>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</si>
  <si>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</si>
  <si>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</si>
  <si>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</si>
  <si>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</si>
  <si>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</si>
  <si>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</si>
  <si>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</si>
  <si>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26 DE JULIO DEL 2022</t>
  </si>
  <si>
    <t>01 DE JULIO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</si>
  <si>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</si>
  <si>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</si>
  <si>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</si>
  <si>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</si>
  <si>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</si>
  <si>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</si>
  <si>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</si>
  <si>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</si>
  <si>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</si>
  <si>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</si>
  <si>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</si>
  <si>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</si>
  <si>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</si>
  <si>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</si>
  <si>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</si>
  <si>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</si>
  <si>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</si>
  <si>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</si>
  <si>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</si>
  <si>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</si>
  <si>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</si>
  <si>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</si>
  <si>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</si>
  <si>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</si>
  <si>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</si>
  <si>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</si>
  <si>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</si>
  <si>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</si>
  <si>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</si>
  <si>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</si>
  <si>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</si>
  <si>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</si>
  <si>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</si>
  <si>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</si>
  <si>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</si>
  <si>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</si>
  <si>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</si>
  <si>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</si>
  <si>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25 DE AGOSTO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</si>
  <si>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</si>
  <si>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</si>
  <si>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</si>
  <si>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</si>
  <si>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</si>
  <si>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SEPTIEMBRE DEL 2022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</si>
  <si>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</si>
  <si>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</si>
  <si>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</si>
  <si>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</si>
  <si>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</si>
  <si>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</si>
  <si>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</si>
  <si>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</si>
  <si>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>01 DE ABRIL DEL 2022</t>
  </si>
  <si>
    <t>01 DE OCTUBRE DEL 2022</t>
  </si>
  <si>
    <t>18 DE OCTUBRE DEL 2022</t>
  </si>
  <si>
    <t>05 DE ABRIL DEL 2022</t>
  </si>
  <si>
    <t xml:space="preserve">ANA YISEL CUEVAS MATOS </t>
  </si>
  <si>
    <t>BRYAN ALEXIS THOMPSON PÉREZ</t>
  </si>
  <si>
    <t xml:space="preserve">HAMLET ALFONSO JIMÉNEZ RIVERA </t>
  </si>
  <si>
    <t>01 DE MAYO DEL 2022</t>
  </si>
  <si>
    <t>01 DE NOVIEMBRE DEL 2022</t>
  </si>
  <si>
    <t>ANALISTA DE REGISTRO Y CONTROL</t>
  </si>
  <si>
    <t>11 DE ABRIL DEL 2022</t>
  </si>
  <si>
    <t>11 DE OCTUBRE DEL 2022</t>
  </si>
  <si>
    <t xml:space="preserve">PARALEGAL </t>
  </si>
  <si>
    <t>01 DE MAYO DE 2022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</si>
  <si>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</si>
  <si>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</si>
  <si>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</si>
  <si>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</si>
  <si>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ANALISTA DE GESTIÓN FINANCIERA DE FORMULACIÓN Y EJECUCIÓN </t>
  </si>
  <si>
    <t xml:space="preserve">ENCARGADA  DE DIVISION REGISTRO, CONTROL Y NÓMINA </t>
  </si>
  <si>
    <t>CARLOS ALFREDO VIZCAINO ARIAS</t>
  </si>
  <si>
    <t>IVÁN GÁLVEZ DE LA CRUZ</t>
  </si>
  <si>
    <t xml:space="preserve"> 01 DE DICIEMBRE DEL 2022</t>
  </si>
  <si>
    <t>ENCARGADA DIVISIÓN DE MINISTERIOS DE OBRAS DIVISIÓN DE JUNTA CENTRAL ELECTORAL, CÁMARA DE CUENTAS, TRIBUNAL CONSTITUCIONAL, DEFENSOR DEL PUEBLO Y TRIBUNAL SUPERIOR ELECTORAL Y VIVIENDA</t>
  </si>
  <si>
    <t>SANTA DIGNA RIVERA DE ALEJO</t>
  </si>
  <si>
    <t xml:space="preserve">SOCORRO HERNANDEZ VALDEZ </t>
  </si>
  <si>
    <t>01 DE ENERO DEL 2023</t>
  </si>
  <si>
    <t>26 DE ENERO DEL 2023</t>
  </si>
  <si>
    <t>02 DE JULIO DEL 2022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</si>
  <si>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</si>
  <si>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</si>
  <si>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</si>
  <si>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</si>
  <si>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</si>
  <si>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</si>
  <si>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</si>
  <si>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</si>
  <si>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</si>
  <si>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</si>
  <si>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</si>
  <si>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</si>
  <si>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</si>
  <si>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</si>
  <si>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</si>
  <si>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</si>
  <si>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</si>
  <si>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</si>
  <si>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</si>
  <si>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17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</si>
  <si>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</si>
  <si>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</si>
  <si>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</si>
  <si>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</si>
  <si>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</si>
  <si>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</si>
  <si>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 xml:space="preserve"> 01 DE SEPTIEMBRE DEL 2022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</si>
  <si>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</si>
  <si>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</si>
  <si>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</si>
  <si>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</si>
  <si>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</si>
  <si>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09 DE MARZO DEL 2023</t>
  </si>
  <si>
    <t>03 DE MARZO DEL 2023</t>
  </si>
  <si>
    <t>Correspondiente al mes de Septiembre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</si>
</sst>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30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43" fontId="6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2" borderId="5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1" xfId="1" applyFont="1" applyFill="1" applyBorder="1" applyAlignment="1"/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5" fillId="0" borderId="1" xfId="0" applyFont="1" applyBorder="1"/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2" xfId="0" applyNumberFormat="1" applyFont="1" applyBorder="1"/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20" xfId="1" applyFont="1" applyFill="1" applyBorder="1"/>
    <xf numFmtId="43" fontId="6" fillId="2" borderId="21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15" fillId="2" borderId="2" xfId="0" applyFont="1" applyFill="1" applyBorder="1" applyAlignment="1">
      <alignment horizontal="left" wrapText="1"/>
    </xf>
    <xf numFmtId="43" fontId="6" fillId="4" borderId="25" xfId="1" applyFont="1" applyFill="1" applyBorder="1"/>
    <xf numFmtId="0" fontId="3" fillId="0" borderId="22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3" fillId="2" borderId="2" xfId="0" applyFont="1" applyFill="1" applyBorder="1" applyAlignment="1">
      <alignment wrapText="1"/>
    </xf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1" xfId="0" applyFont="1" applyFill="1" applyBorder="1" applyAlignment="1">
      <alignment horizontal="center"/>
    </xf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43" fontId="3" fillId="2" borderId="1" xfId="1" applyFont="1" applyFill="1" applyBorder="1" applyAlignment="1"/>
    <xf numFmtId="0" fontId="3" fillId="0" borderId="22" xfId="0" applyFont="1" applyBorder="1" applyAlignment="1">
      <alignment horizontal="left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23" fillId="0" borderId="2" xfId="1" applyFont="1" applyFill="1" applyBorder="1" applyAlignment="1">
      <alignment horizontal="center" wrapText="1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6" fillId="2" borderId="1" xfId="1" applyFont="1" applyFill="1" applyBorder="1"/>
    <xf numFmtId="43" fontId="12" fillId="2" borderId="1" xfId="1" applyFont="1" applyFill="1" applyBorder="1"/>
    <xf numFmtId="0" fontId="6" fillId="2" borderId="28" xfId="0" applyFont="1" applyFill="1" applyBorder="1" applyAlignment="1">
      <alignment horizontal="center" wrapText="1"/>
    </xf>
    <xf numFmtId="0" fontId="3" fillId="0" borderId="2" xfId="0" applyFont="1" applyBorder="1"/>
    <xf numFmtId="0" fontId="15" fillId="0" borderId="2" xfId="0" applyFont="1" applyFill="1" applyBorder="1" applyAlignment="1">
      <alignment horizontal="center"/>
    </xf>
    <xf numFmtId="0" fontId="15" fillId="0" borderId="2" xfId="0" applyFont="1" applyFill="1" applyBorder="1" applyAlignment="1">
      <alignment horizontal="left"/>
    </xf>
    <xf numFmtId="165" fontId="12" fillId="0" borderId="2" xfId="0" applyNumberFormat="1" applyFont="1" applyFill="1" applyBorder="1" applyAlignment="1">
      <alignment horizontal="left" wrapText="1"/>
    </xf>
    <xf numFmtId="0" fontId="15" fillId="0" borderId="1" xfId="0" applyFont="1" applyFill="1" applyBorder="1" applyAlignment="1">
      <alignment horizontal="left"/>
    </xf>
    <xf numFmtId="43" fontId="15" fillId="0" borderId="1" xfId="0" applyNumberFormat="1" applyFont="1" applyFill="1" applyBorder="1"/>
    <xf numFmtId="43" fontId="15" fillId="0" borderId="2" xfId="0" applyNumberFormat="1" applyFont="1" applyFill="1" applyBorder="1"/>
    <xf numFmtId="43" fontId="3" fillId="0" borderId="2" xfId="0" applyNumberFormat="1" applyFont="1" applyFill="1" applyBorder="1"/>
    <xf numFmtId="0" fontId="15" fillId="0" borderId="1" xfId="0" applyFont="1" applyFill="1" applyBorder="1" applyAlignment="1">
      <alignment horizontal="center"/>
    </xf>
    <xf numFmtId="165" fontId="12" fillId="0" borderId="1" xfId="0" applyNumberFormat="1" applyFont="1" applyFill="1" applyBorder="1" applyAlignment="1">
      <alignment horizontal="left" wrapText="1"/>
    </xf>
    <xf numFmtId="0" fontId="0" fillId="0" borderId="0" xfId="0" applyFill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Fill="1" applyBorder="1" applyAlignment="1">
      <alignment horizontal="center" wrapText="1"/>
    </xf>
    <xf numFmtId="43" fontId="6" fillId="0" borderId="20" xfId="1" applyFont="1" applyFill="1" applyBorder="1"/>
    <xf numFmtId="0" fontId="3" fillId="0" borderId="0" xfId="0" applyFont="1" applyFill="1"/>
    <xf numFmtId="0" fontId="3" fillId="0" borderId="1" xfId="0" applyFont="1" applyFill="1" applyBorder="1"/>
    <xf numFmtId="0" fontId="4" fillId="0" borderId="0" xfId="0" applyFont="1" applyFill="1"/>
    <xf numFmtId="0" fontId="13" fillId="0" borderId="0" xfId="0" applyFont="1" applyFill="1" applyAlignment="1">
      <alignment horizontal="left"/>
    </xf>
    <xf numFmtId="43" fontId="15" fillId="0" borderId="0" xfId="0" applyNumberFormat="1" applyFont="1" applyFill="1"/>
    <xf numFmtId="0" fontId="15" fillId="0" borderId="0" xfId="0" applyFont="1" applyFill="1"/>
    <xf numFmtId="0" fontId="3" fillId="0" borderId="0" xfId="0" applyFont="1" applyFill="1" applyAlignment="1">
      <alignment horizontal="center"/>
    </xf>
    <xf numFmtId="43" fontId="0" fillId="0" borderId="0" xfId="0" applyNumberFormat="1" applyFill="1"/>
    <xf numFmtId="0" fontId="10" fillId="0" borderId="0" xfId="0" applyFont="1" applyFill="1"/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left"/>
    </xf>
    <xf numFmtId="0" fontId="14" fillId="2" borderId="18" xfId="0" applyFont="1" applyFill="1" applyBorder="1" applyAlignment="1">
      <alignment horizontal="left"/>
    </xf>
    <xf numFmtId="0" fontId="14" fillId="2" borderId="19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left"/>
    </xf>
    <xf numFmtId="0" fontId="16" fillId="2" borderId="11" xfId="0" applyFont="1" applyFill="1" applyBorder="1" applyAlignment="1">
      <alignment horizontal="left"/>
    </xf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43" fontId="6" fillId="2" borderId="4" xfId="1" applyFont="1" applyFill="1" applyBorder="1" applyAlignment="1">
      <alignment horizontal="left"/>
    </xf>
    <xf numFmtId="43" fontId="6" fillId="2" borderId="3" xfId="1" applyFont="1" applyFill="1" applyBorder="1" applyAlignment="1">
      <alignment horizontal="left"/>
    </xf>
    <xf numFmtId="43" fontId="6" fillId="2" borderId="5" xfId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22" xfId="0" applyFont="1" applyFill="1" applyBorder="1" applyAlignment="1">
      <alignment horizontal="center" wrapText="1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16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16" xfId="0" applyFont="1" applyFill="1" applyBorder="1" applyAlignment="1">
      <alignment horizontal="left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43" fontId="6" fillId="2" borderId="5" xfId="1" applyFont="1" applyFill="1" applyBorder="1" applyAlignment="1"/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26" xfId="0" applyFont="1" applyFill="1" applyBorder="1" applyAlignment="1">
      <alignment horizontal="left"/>
    </xf>
    <xf numFmtId="0" fontId="7" fillId="2" borderId="27" xfId="0" applyFont="1" applyFill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2384213</xdr:colOff>
      <xdr:row>4</xdr:row>
      <xdr:rowOff>244263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1693173</xdr:colOff>
      <xdr:row>4</xdr:row>
      <xdr:rowOff>57786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00255"/>
  <sheetViews>
    <sheetView showGridLines="0" tabSelected="1" zoomScale="92" zoomScaleNormal="92" zoomScaleSheetLayoutView="50" workbookViewId="0">
      <pane xSplit="2" ySplit="7" topLeftCell="C312" activePane="bottomRight" state="frozen"/>
      <selection pane="topRight" activeCell="C1" sqref="C1"/>
      <selection pane="bottomLeft" activeCell="A9" sqref="A9"/>
      <selection pane="bottomRight" activeCell="A2" sqref="A2:L2"/>
    </sheetView>
  </sheetViews>
  <sheetFormatPr baseColWidth="10" defaultColWidth="11.44140625" defaultRowHeight="13.8" x14ac:dyDescent="0.3"/>
  <cols>
    <col min="1" max="1" width="6.88671875" style="4" customWidth="1"/>
    <col min="2" max="2" width="43.44140625" style="25" customWidth="1"/>
    <col min="3" max="3" width="9.109375" style="4" customWidth="1"/>
    <col min="4" max="4" width="37.6640625" style="25" customWidth="1"/>
    <col min="5" max="5" width="29.33203125" style="25" customWidth="1"/>
    <col min="6" max="6" width="18.6640625" style="2" customWidth="1"/>
    <col min="7" max="7" width="20.33203125" style="1" customWidth="1"/>
    <col min="8" max="8" width="24" style="1" customWidth="1"/>
    <col min="9" max="9" width="22.33203125" style="1" customWidth="1"/>
    <col min="10" max="10" width="19" style="1" customWidth="1"/>
    <col min="11" max="12" width="22.88671875" style="1" customWidth="1"/>
    <col min="13" max="16384" width="11.44140625" style="1"/>
  </cols>
  <sheetData>
    <row r="1" spans="1:12" ht="23.4" x14ac:dyDescent="0.45">
      <c r="A1" s="257" t="s">
        <v>456</v>
      </c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</row>
    <row r="2" spans="1:12" ht="21" x14ac:dyDescent="0.4">
      <c r="A2" s="258" t="s">
        <v>460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</row>
    <row r="3" spans="1:12" ht="18" x14ac:dyDescent="0.35">
      <c r="A3" s="259" t="s">
        <v>668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</row>
    <row r="4" spans="1:12" ht="18.600000000000001" thickBot="1" x14ac:dyDescent="0.4">
      <c r="A4" s="259"/>
      <c r="B4" s="259"/>
      <c r="C4" s="17"/>
      <c r="D4" s="24"/>
      <c r="E4" s="24"/>
      <c r="F4" s="17"/>
    </row>
    <row r="5" spans="1:12" ht="25.5" customHeight="1" thickBot="1" x14ac:dyDescent="0.35">
      <c r="A5" s="32"/>
      <c r="B5" s="33"/>
      <c r="C5" s="32"/>
      <c r="D5" s="33"/>
      <c r="E5" s="33"/>
      <c r="F5" s="34"/>
      <c r="G5" s="260" t="s">
        <v>134</v>
      </c>
      <c r="H5" s="261"/>
      <c r="I5" s="35"/>
      <c r="J5" s="35"/>
      <c r="K5" s="35"/>
      <c r="L5" s="35"/>
    </row>
    <row r="6" spans="1:12" s="18" customFormat="1" ht="30" customHeight="1" thickBot="1" x14ac:dyDescent="0.35">
      <c r="A6" s="36" t="s">
        <v>0</v>
      </c>
      <c r="B6" s="36" t="s">
        <v>399</v>
      </c>
      <c r="C6" s="36" t="s">
        <v>473</v>
      </c>
      <c r="D6" s="36" t="s">
        <v>497</v>
      </c>
      <c r="E6" s="36" t="s">
        <v>128</v>
      </c>
      <c r="F6" s="36" t="s">
        <v>138</v>
      </c>
      <c r="G6" s="37" t="s">
        <v>1</v>
      </c>
      <c r="H6" s="37" t="s">
        <v>2</v>
      </c>
      <c r="I6" s="38" t="s">
        <v>129</v>
      </c>
      <c r="J6" s="38" t="s">
        <v>131</v>
      </c>
      <c r="K6" s="38" t="s">
        <v>3</v>
      </c>
      <c r="L6" s="38" t="s">
        <v>130</v>
      </c>
    </row>
    <row r="7" spans="1:12" s="33" customFormat="1" ht="30" customHeight="1" thickBot="1" x14ac:dyDescent="0.35">
      <c r="A7" s="254" t="s">
        <v>262</v>
      </c>
      <c r="B7" s="255"/>
      <c r="C7" s="255"/>
      <c r="D7" s="255"/>
      <c r="E7" s="255"/>
      <c r="F7" s="255"/>
      <c r="G7" s="255"/>
      <c r="H7" s="255"/>
      <c r="I7" s="255"/>
      <c r="J7" s="255"/>
      <c r="K7" s="255"/>
      <c r="L7" s="256"/>
    </row>
    <row r="8" spans="1:12" s="35" customFormat="1" ht="30" customHeight="1" x14ac:dyDescent="0.3">
      <c r="A8" s="136">
        <v>1</v>
      </c>
      <c r="B8" s="126" t="s">
        <v>261</v>
      </c>
      <c r="C8" s="136" t="s">
        <v>471</v>
      </c>
      <c r="D8" s="126" t="s">
        <v>257</v>
      </c>
      <c r="E8" s="140" t="s">
        <v>498</v>
      </c>
      <c r="F8" s="120">
        <v>245000</v>
      </c>
      <c r="G8" s="120">
        <f t="shared" ref="G8:G16" si="0">F8*2.87%</f>
        <v>7031.5</v>
      </c>
      <c r="H8" s="120">
        <v>4943.8</v>
      </c>
      <c r="I8" s="120">
        <v>46839.040000000001</v>
      </c>
      <c r="J8" s="124">
        <v>25</v>
      </c>
      <c r="K8" s="120">
        <f t="shared" ref="K8:K16" si="1">SUM(G8:J8)</f>
        <v>58839.34</v>
      </c>
      <c r="L8" s="124">
        <f t="shared" ref="L8:L16" si="2">+F8-K8</f>
        <v>186160.66</v>
      </c>
    </row>
    <row r="9" spans="1:12" s="42" customFormat="1" ht="30" customHeight="1" x14ac:dyDescent="0.3">
      <c r="A9" s="39">
        <v>2</v>
      </c>
      <c r="B9" s="89" t="s">
        <v>258</v>
      </c>
      <c r="C9" s="88" t="s">
        <v>472</v>
      </c>
      <c r="D9" s="89" t="s">
        <v>117</v>
      </c>
      <c r="E9" s="207" t="s">
        <v>136</v>
      </c>
      <c r="F9" s="90">
        <v>140000</v>
      </c>
      <c r="G9" s="123">
        <f t="shared" si="0"/>
        <v>4018</v>
      </c>
      <c r="H9" s="123">
        <f t="shared" ref="H9:H16" si="3">+F9*3.04%</f>
        <v>4256</v>
      </c>
      <c r="I9" s="123">
        <v>21514.37</v>
      </c>
      <c r="J9" s="124">
        <v>25</v>
      </c>
      <c r="K9" s="120">
        <f t="shared" si="1"/>
        <v>29813.37</v>
      </c>
      <c r="L9" s="124">
        <f t="shared" si="2"/>
        <v>110186.63</v>
      </c>
    </row>
    <row r="10" spans="1:12" s="42" customFormat="1" ht="30" customHeight="1" x14ac:dyDescent="0.3">
      <c r="A10" s="136">
        <v>3</v>
      </c>
      <c r="B10" s="121" t="s">
        <v>630</v>
      </c>
      <c r="C10" s="39" t="s">
        <v>472</v>
      </c>
      <c r="D10" s="140" t="s">
        <v>137</v>
      </c>
      <c r="E10" s="140" t="s">
        <v>135</v>
      </c>
      <c r="F10" s="123">
        <v>90000</v>
      </c>
      <c r="G10" s="123">
        <f t="shared" si="0"/>
        <v>2583</v>
      </c>
      <c r="H10" s="123">
        <f t="shared" si="3"/>
        <v>2736</v>
      </c>
      <c r="I10" s="123">
        <v>9753.1200000000008</v>
      </c>
      <c r="J10" s="124">
        <v>3631.68</v>
      </c>
      <c r="K10" s="120">
        <f t="shared" si="1"/>
        <v>18703.8</v>
      </c>
      <c r="L10" s="124">
        <f t="shared" si="2"/>
        <v>71296.2</v>
      </c>
    </row>
    <row r="11" spans="1:12" s="42" customFormat="1" ht="33" customHeight="1" x14ac:dyDescent="0.3">
      <c r="A11" s="39">
        <v>4</v>
      </c>
      <c r="B11" s="184" t="s">
        <v>223</v>
      </c>
      <c r="C11" s="136" t="s">
        <v>472</v>
      </c>
      <c r="D11" s="184" t="s">
        <v>224</v>
      </c>
      <c r="E11" s="121" t="s">
        <v>253</v>
      </c>
      <c r="F11" s="120">
        <v>55000</v>
      </c>
      <c r="G11" s="85">
        <f t="shared" si="0"/>
        <v>1578.5</v>
      </c>
      <c r="H11" s="85">
        <f t="shared" si="3"/>
        <v>1672</v>
      </c>
      <c r="I11" s="85"/>
      <c r="J11" s="86">
        <v>2725.24</v>
      </c>
      <c r="K11" s="120">
        <f t="shared" si="1"/>
        <v>5975.74</v>
      </c>
      <c r="L11" s="86">
        <f t="shared" si="2"/>
        <v>49024.26</v>
      </c>
    </row>
    <row r="12" spans="1:12" s="42" customFormat="1" ht="30" customHeight="1" x14ac:dyDescent="0.3">
      <c r="A12" s="136">
        <v>5</v>
      </c>
      <c r="B12" s="121" t="s">
        <v>152</v>
      </c>
      <c r="C12" s="39" t="s">
        <v>472</v>
      </c>
      <c r="D12" s="121" t="s">
        <v>73</v>
      </c>
      <c r="E12" s="121" t="s">
        <v>253</v>
      </c>
      <c r="F12" s="123">
        <v>45000</v>
      </c>
      <c r="G12" s="123">
        <f t="shared" si="0"/>
        <v>1291.5</v>
      </c>
      <c r="H12" s="123">
        <f t="shared" si="3"/>
        <v>1368</v>
      </c>
      <c r="I12" s="123">
        <v>1148.33</v>
      </c>
      <c r="J12" s="124">
        <v>25</v>
      </c>
      <c r="K12" s="120">
        <f t="shared" si="1"/>
        <v>3832.83</v>
      </c>
      <c r="L12" s="124">
        <f t="shared" si="2"/>
        <v>41167.17</v>
      </c>
    </row>
    <row r="13" spans="1:12" s="42" customFormat="1" ht="30" customHeight="1" x14ac:dyDescent="0.3">
      <c r="A13" s="39">
        <v>6</v>
      </c>
      <c r="B13" s="121" t="s">
        <v>29</v>
      </c>
      <c r="C13" s="39" t="s">
        <v>472</v>
      </c>
      <c r="D13" s="121" t="s">
        <v>100</v>
      </c>
      <c r="E13" s="140" t="s">
        <v>136</v>
      </c>
      <c r="F13" s="123">
        <v>35000</v>
      </c>
      <c r="G13" s="123">
        <f t="shared" si="0"/>
        <v>1004.5</v>
      </c>
      <c r="H13" s="123">
        <f t="shared" si="3"/>
        <v>1064</v>
      </c>
      <c r="I13" s="123">
        <v>0</v>
      </c>
      <c r="J13" s="124">
        <v>1025</v>
      </c>
      <c r="K13" s="120">
        <f t="shared" si="1"/>
        <v>3093.5</v>
      </c>
      <c r="L13" s="124">
        <f t="shared" si="2"/>
        <v>31906.5</v>
      </c>
    </row>
    <row r="14" spans="1:12" s="42" customFormat="1" ht="30" customHeight="1" x14ac:dyDescent="0.3">
      <c r="A14" s="136">
        <v>7</v>
      </c>
      <c r="B14" s="121" t="s">
        <v>259</v>
      </c>
      <c r="C14" s="39" t="s">
        <v>472</v>
      </c>
      <c r="D14" s="121" t="s">
        <v>100</v>
      </c>
      <c r="E14" s="140" t="s">
        <v>136</v>
      </c>
      <c r="F14" s="123">
        <v>35000</v>
      </c>
      <c r="G14" s="123">
        <f t="shared" si="0"/>
        <v>1004.5</v>
      </c>
      <c r="H14" s="123">
        <f t="shared" si="3"/>
        <v>1064</v>
      </c>
      <c r="I14" s="123"/>
      <c r="J14" s="124">
        <v>125</v>
      </c>
      <c r="K14" s="120">
        <f t="shared" si="1"/>
        <v>2193.5</v>
      </c>
      <c r="L14" s="124">
        <f t="shared" si="2"/>
        <v>32806.5</v>
      </c>
    </row>
    <row r="15" spans="1:12" s="42" customFormat="1" ht="30" customHeight="1" x14ac:dyDescent="0.3">
      <c r="A15" s="39">
        <v>8</v>
      </c>
      <c r="B15" s="121" t="s">
        <v>260</v>
      </c>
      <c r="C15" s="39" t="s">
        <v>472</v>
      </c>
      <c r="D15" s="121" t="s">
        <v>100</v>
      </c>
      <c r="E15" s="140" t="s">
        <v>136</v>
      </c>
      <c r="F15" s="123">
        <v>35000</v>
      </c>
      <c r="G15" s="123">
        <f t="shared" si="0"/>
        <v>1004.5</v>
      </c>
      <c r="H15" s="123">
        <f t="shared" si="3"/>
        <v>1064</v>
      </c>
      <c r="I15" s="123"/>
      <c r="J15" s="124">
        <v>6637.02</v>
      </c>
      <c r="K15" s="120">
        <f t="shared" si="1"/>
        <v>8705.52</v>
      </c>
      <c r="L15" s="124">
        <f t="shared" si="2"/>
        <v>26294.48</v>
      </c>
    </row>
    <row r="16" spans="1:12" s="42" customFormat="1" ht="30" customHeight="1" x14ac:dyDescent="0.3">
      <c r="A16" s="136">
        <v>9</v>
      </c>
      <c r="B16" s="126" t="s">
        <v>99</v>
      </c>
      <c r="C16" s="136" t="s">
        <v>472</v>
      </c>
      <c r="D16" s="126" t="s">
        <v>100</v>
      </c>
      <c r="E16" s="121" t="s">
        <v>253</v>
      </c>
      <c r="F16" s="120">
        <v>35000</v>
      </c>
      <c r="G16" s="123">
        <f t="shared" si="0"/>
        <v>1004.5</v>
      </c>
      <c r="H16" s="123">
        <f t="shared" si="3"/>
        <v>1064</v>
      </c>
      <c r="I16" s="90">
        <v>0</v>
      </c>
      <c r="J16" s="86">
        <v>25</v>
      </c>
      <c r="K16" s="120">
        <f t="shared" si="1"/>
        <v>2093.5</v>
      </c>
      <c r="L16" s="86">
        <f t="shared" si="2"/>
        <v>32906.5</v>
      </c>
    </row>
    <row r="17" spans="1:12" s="43" customFormat="1" ht="30" customHeight="1" x14ac:dyDescent="0.3">
      <c r="A17" s="245" t="s">
        <v>139</v>
      </c>
      <c r="B17" s="246"/>
      <c r="C17" s="246"/>
      <c r="D17" s="246"/>
      <c r="E17" s="246"/>
      <c r="F17" s="40">
        <f>SUM(F8:F16)</f>
        <v>715000</v>
      </c>
      <c r="G17" s="40">
        <f t="shared" ref="G17:L17" si="4">SUM(G8:G16)</f>
        <v>20520.5</v>
      </c>
      <c r="H17" s="40">
        <f t="shared" si="4"/>
        <v>19231.8</v>
      </c>
      <c r="I17" s="40">
        <f t="shared" si="4"/>
        <v>79254.86</v>
      </c>
      <c r="J17" s="40">
        <f t="shared" si="4"/>
        <v>14243.94</v>
      </c>
      <c r="K17" s="40">
        <f t="shared" si="4"/>
        <v>133251.1</v>
      </c>
      <c r="L17" s="40">
        <f t="shared" si="4"/>
        <v>581748.9</v>
      </c>
    </row>
    <row r="18" spans="1:12" s="34" customFormat="1" ht="22.5" customHeight="1" thickBot="1" x14ac:dyDescent="0.35">
      <c r="A18" s="44"/>
      <c r="B18" s="45"/>
      <c r="C18" s="47"/>
      <c r="D18" s="46"/>
      <c r="E18" s="46"/>
      <c r="F18" s="42"/>
      <c r="G18" s="42"/>
      <c r="H18" s="42"/>
      <c r="I18" s="42"/>
      <c r="J18" s="42"/>
      <c r="K18" s="42"/>
      <c r="L18" s="42"/>
    </row>
    <row r="19" spans="1:12" s="77" customFormat="1" ht="28.5" customHeight="1" thickBot="1" x14ac:dyDescent="0.35">
      <c r="A19" s="248" t="s">
        <v>170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50"/>
    </row>
    <row r="20" spans="1:12" s="42" customFormat="1" ht="30" customHeight="1" x14ac:dyDescent="0.3">
      <c r="A20" s="136">
        <f>+A16+1</f>
        <v>10</v>
      </c>
      <c r="B20" s="126" t="s">
        <v>200</v>
      </c>
      <c r="C20" s="136" t="s">
        <v>472</v>
      </c>
      <c r="D20" s="137" t="s">
        <v>119</v>
      </c>
      <c r="E20" s="121" t="s">
        <v>136</v>
      </c>
      <c r="F20" s="120">
        <v>200000</v>
      </c>
      <c r="G20" s="120">
        <f>F20*2.87%</f>
        <v>5740</v>
      </c>
      <c r="H20" s="120">
        <v>4943.8</v>
      </c>
      <c r="I20" s="120">
        <v>35236.86</v>
      </c>
      <c r="J20" s="125">
        <v>2725.24</v>
      </c>
      <c r="K20" s="120">
        <f>SUM(G20:J20)</f>
        <v>48645.9</v>
      </c>
      <c r="L20" s="124">
        <f>+F20-K20</f>
        <v>151354.1</v>
      </c>
    </row>
    <row r="21" spans="1:12" s="43" customFormat="1" ht="30" customHeight="1" x14ac:dyDescent="0.3">
      <c r="A21" s="245" t="s">
        <v>139</v>
      </c>
      <c r="B21" s="246"/>
      <c r="C21" s="246"/>
      <c r="D21" s="246"/>
      <c r="E21" s="246"/>
      <c r="F21" s="40">
        <f t="shared" ref="F21:L21" si="5">SUM(F20:F20)</f>
        <v>200000</v>
      </c>
      <c r="G21" s="40">
        <f t="shared" si="5"/>
        <v>5740</v>
      </c>
      <c r="H21" s="40">
        <f t="shared" si="5"/>
        <v>4943.8</v>
      </c>
      <c r="I21" s="40">
        <f t="shared" si="5"/>
        <v>35236.86</v>
      </c>
      <c r="J21" s="40">
        <f t="shared" si="5"/>
        <v>2725.24</v>
      </c>
      <c r="K21" s="40">
        <f t="shared" si="5"/>
        <v>48645.9</v>
      </c>
      <c r="L21" s="40">
        <f t="shared" si="5"/>
        <v>151354.1</v>
      </c>
    </row>
    <row r="22" spans="1:12" s="34" customFormat="1" ht="15" customHeight="1" thickBot="1" x14ac:dyDescent="0.35">
      <c r="A22" s="44"/>
      <c r="B22" s="45"/>
      <c r="C22" s="47"/>
      <c r="D22" s="46"/>
      <c r="E22" s="46"/>
      <c r="F22" s="42"/>
      <c r="G22" s="42"/>
      <c r="H22" s="42"/>
      <c r="I22" s="42"/>
      <c r="J22" s="42"/>
      <c r="K22" s="42"/>
      <c r="L22" s="42"/>
    </row>
    <row r="23" spans="1:12" s="33" customFormat="1" ht="30" customHeight="1" thickBot="1" x14ac:dyDescent="0.35">
      <c r="A23" s="248" t="s">
        <v>196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50"/>
    </row>
    <row r="24" spans="1:12" s="43" customFormat="1" ht="30" customHeight="1" x14ac:dyDescent="0.3">
      <c r="A24" s="39">
        <f>A20+1</f>
        <v>11</v>
      </c>
      <c r="B24" s="121" t="s">
        <v>154</v>
      </c>
      <c r="C24" s="39" t="s">
        <v>472</v>
      </c>
      <c r="D24" s="122" t="s">
        <v>523</v>
      </c>
      <c r="E24" s="121" t="s">
        <v>135</v>
      </c>
      <c r="F24" s="123">
        <v>170500</v>
      </c>
      <c r="G24" s="123">
        <f>F24*2.87%</f>
        <v>4893.3500000000004</v>
      </c>
      <c r="H24" s="120">
        <v>4943.8</v>
      </c>
      <c r="I24" s="123">
        <v>28748.58</v>
      </c>
      <c r="J24" s="125">
        <v>7527.87</v>
      </c>
      <c r="K24" s="120">
        <f>SUM(G24:J24)</f>
        <v>46113.600000000006</v>
      </c>
      <c r="L24" s="124">
        <f>+F24-K24</f>
        <v>124386.4</v>
      </c>
    </row>
    <row r="25" spans="1:12" s="43" customFormat="1" ht="22.5" customHeight="1" x14ac:dyDescent="0.3">
      <c r="A25" s="245" t="s">
        <v>139</v>
      </c>
      <c r="B25" s="246"/>
      <c r="C25" s="246"/>
      <c r="D25" s="246"/>
      <c r="E25" s="246"/>
      <c r="F25" s="40">
        <f t="shared" ref="F25:L25" si="6">SUM(F24)</f>
        <v>170500</v>
      </c>
      <c r="G25" s="40">
        <f t="shared" si="6"/>
        <v>4893.3500000000004</v>
      </c>
      <c r="H25" s="40">
        <f t="shared" si="6"/>
        <v>4943.8</v>
      </c>
      <c r="I25" s="40">
        <f t="shared" si="6"/>
        <v>28748.58</v>
      </c>
      <c r="J25" s="40">
        <f t="shared" si="6"/>
        <v>7527.87</v>
      </c>
      <c r="K25" s="40">
        <f t="shared" si="6"/>
        <v>46113.600000000006</v>
      </c>
      <c r="L25" s="40">
        <f t="shared" si="6"/>
        <v>124386.4</v>
      </c>
    </row>
    <row r="26" spans="1:12" s="34" customFormat="1" ht="18" customHeight="1" thickBot="1" x14ac:dyDescent="0.35">
      <c r="A26" s="44"/>
      <c r="B26" s="45"/>
      <c r="C26" s="47"/>
      <c r="D26" s="46"/>
      <c r="E26" s="46"/>
      <c r="F26" s="42"/>
      <c r="G26" s="42"/>
      <c r="H26" s="42"/>
      <c r="I26" s="42"/>
      <c r="J26" s="42"/>
      <c r="K26" s="42"/>
      <c r="L26" s="42"/>
    </row>
    <row r="27" spans="1:12" s="77" customFormat="1" ht="30" customHeight="1" thickBot="1" x14ac:dyDescent="0.35">
      <c r="A27" s="248" t="s">
        <v>171</v>
      </c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50"/>
    </row>
    <row r="28" spans="1:12" s="42" customFormat="1" ht="46.5" customHeight="1" x14ac:dyDescent="0.3">
      <c r="A28" s="88">
        <f>+A24+1</f>
        <v>12</v>
      </c>
      <c r="B28" s="121" t="s">
        <v>275</v>
      </c>
      <c r="C28" s="39" t="s">
        <v>472</v>
      </c>
      <c r="D28" s="122" t="s">
        <v>57</v>
      </c>
      <c r="E28" s="121" t="s">
        <v>136</v>
      </c>
      <c r="F28" s="123">
        <v>104000</v>
      </c>
      <c r="G28" s="90">
        <f>F28*2.87%</f>
        <v>2984.8</v>
      </c>
      <c r="H28" s="90">
        <f>+F28*3.04%</f>
        <v>3161.6</v>
      </c>
      <c r="I28" s="90">
        <v>12371.21</v>
      </c>
      <c r="J28" s="92">
        <v>13566.37</v>
      </c>
      <c r="K28" s="85">
        <f>SUM(G28:J28)</f>
        <v>32083.980000000003</v>
      </c>
      <c r="L28" s="86">
        <f>+F28-K28</f>
        <v>71916.01999999999</v>
      </c>
    </row>
    <row r="29" spans="1:12" s="138" customFormat="1" ht="30" customHeight="1" x14ac:dyDescent="0.3">
      <c r="A29" s="136">
        <f>+A28+1</f>
        <v>13</v>
      </c>
      <c r="B29" s="121" t="s">
        <v>74</v>
      </c>
      <c r="C29" s="136" t="s">
        <v>472</v>
      </c>
      <c r="D29" s="121" t="s">
        <v>57</v>
      </c>
      <c r="E29" s="121" t="s">
        <v>135</v>
      </c>
      <c r="F29" s="123">
        <v>90000</v>
      </c>
      <c r="G29" s="123">
        <f>F29*2.87%</f>
        <v>2583</v>
      </c>
      <c r="H29" s="123">
        <f>+F29*3.04%</f>
        <v>2736</v>
      </c>
      <c r="I29" s="123">
        <v>9753.1200000000008</v>
      </c>
      <c r="J29" s="125">
        <v>125</v>
      </c>
      <c r="K29" s="120">
        <f>SUM(G29:J29)</f>
        <v>15197.12</v>
      </c>
      <c r="L29" s="124">
        <f>+F29-K29</f>
        <v>74802.880000000005</v>
      </c>
    </row>
    <row r="30" spans="1:12" s="50" customFormat="1" ht="30" customHeight="1" x14ac:dyDescent="0.3">
      <c r="A30" s="136">
        <f>+A29+1</f>
        <v>14</v>
      </c>
      <c r="B30" s="121" t="s">
        <v>64</v>
      </c>
      <c r="C30" s="136" t="s">
        <v>472</v>
      </c>
      <c r="D30" s="122" t="s">
        <v>57</v>
      </c>
      <c r="E30" s="121" t="s">
        <v>135</v>
      </c>
      <c r="F30" s="123">
        <v>80000</v>
      </c>
      <c r="G30" s="123">
        <f>F30*2.87%</f>
        <v>2296</v>
      </c>
      <c r="H30" s="123">
        <f>+F30*3.04%</f>
        <v>2432</v>
      </c>
      <c r="I30" s="5">
        <v>7400.87</v>
      </c>
      <c r="J30" s="125">
        <v>2125</v>
      </c>
      <c r="K30" s="120">
        <f>SUM(G30:J30)</f>
        <v>14253.869999999999</v>
      </c>
      <c r="L30" s="124">
        <f>+F30-K30</f>
        <v>65746.13</v>
      </c>
    </row>
    <row r="31" spans="1:12" s="42" customFormat="1" ht="27" customHeight="1" x14ac:dyDescent="0.3">
      <c r="A31" s="245" t="s">
        <v>139</v>
      </c>
      <c r="B31" s="246"/>
      <c r="C31" s="246"/>
      <c r="D31" s="246"/>
      <c r="E31" s="247"/>
      <c r="F31" s="40">
        <f t="shared" ref="F31:L31" si="7">SUM(F28:F30)</f>
        <v>274000</v>
      </c>
      <c r="G31" s="40">
        <f t="shared" si="7"/>
        <v>7863.8</v>
      </c>
      <c r="H31" s="40">
        <f t="shared" si="7"/>
        <v>8329.6</v>
      </c>
      <c r="I31" s="40">
        <f t="shared" si="7"/>
        <v>29525.200000000001</v>
      </c>
      <c r="J31" s="40">
        <f t="shared" si="7"/>
        <v>15816.37</v>
      </c>
      <c r="K31" s="40">
        <f t="shared" si="7"/>
        <v>61534.97</v>
      </c>
      <c r="L31" s="40">
        <f t="shared" si="7"/>
        <v>212465.03</v>
      </c>
    </row>
    <row r="32" spans="1:12" s="42" customFormat="1" ht="13.5" customHeight="1" thickBot="1" x14ac:dyDescent="0.35">
      <c r="A32" s="53"/>
      <c r="B32" s="53"/>
      <c r="C32" s="53"/>
      <c r="D32" s="53"/>
      <c r="E32" s="53"/>
      <c r="F32" s="43"/>
      <c r="G32" s="43"/>
      <c r="H32" s="43"/>
      <c r="I32" s="43"/>
      <c r="J32" s="43"/>
      <c r="K32" s="43"/>
      <c r="L32" s="43"/>
    </row>
    <row r="33" spans="1:12" s="35" customFormat="1" ht="30" customHeight="1" thickBot="1" x14ac:dyDescent="0.35">
      <c r="A33" s="248" t="s">
        <v>172</v>
      </c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50"/>
    </row>
    <row r="34" spans="1:12" s="42" customFormat="1" ht="32.25" customHeight="1" x14ac:dyDescent="0.3">
      <c r="A34" s="136">
        <f>+A30+1</f>
        <v>15</v>
      </c>
      <c r="B34" s="126" t="s">
        <v>263</v>
      </c>
      <c r="C34" s="136" t="s">
        <v>472</v>
      </c>
      <c r="D34" s="164" t="s">
        <v>197</v>
      </c>
      <c r="E34" s="121" t="s">
        <v>136</v>
      </c>
      <c r="F34" s="120">
        <v>155000</v>
      </c>
      <c r="G34" s="123">
        <f>F34*2.87%</f>
        <v>4448.5</v>
      </c>
      <c r="H34" s="123">
        <f>F34*3.04%</f>
        <v>4712</v>
      </c>
      <c r="I34" s="120">
        <v>25042.74</v>
      </c>
      <c r="J34" s="125">
        <v>5858.55</v>
      </c>
      <c r="K34" s="120">
        <f>SUM(G34:J34)</f>
        <v>40061.790000000008</v>
      </c>
      <c r="L34" s="124">
        <f>+F34-K34</f>
        <v>114938.20999999999</v>
      </c>
    </row>
    <row r="35" spans="1:12" s="138" customFormat="1" ht="30" customHeight="1" x14ac:dyDescent="0.3">
      <c r="A35" s="136">
        <f>+A34+1</f>
        <v>16</v>
      </c>
      <c r="B35" s="121" t="s">
        <v>60</v>
      </c>
      <c r="C35" s="136" t="s">
        <v>472</v>
      </c>
      <c r="D35" s="121" t="s">
        <v>57</v>
      </c>
      <c r="E35" s="121" t="s">
        <v>136</v>
      </c>
      <c r="F35" s="123">
        <v>100000</v>
      </c>
      <c r="G35" s="123">
        <f>F35*2.87%</f>
        <v>2870</v>
      </c>
      <c r="H35" s="123">
        <f>+F35*3.04%</f>
        <v>3040</v>
      </c>
      <c r="I35" s="123">
        <v>12105.37</v>
      </c>
      <c r="J35" s="125">
        <v>45</v>
      </c>
      <c r="K35" s="120">
        <f>SUM(G35:J35)</f>
        <v>18060.370000000003</v>
      </c>
      <c r="L35" s="124">
        <f>+F35-K35</f>
        <v>81939.63</v>
      </c>
    </row>
    <row r="36" spans="1:12" s="50" customFormat="1" ht="30" customHeight="1" x14ac:dyDescent="0.3">
      <c r="A36" s="136">
        <f>+A35+1</f>
        <v>17</v>
      </c>
      <c r="B36" s="121" t="s">
        <v>264</v>
      </c>
      <c r="C36" s="136" t="s">
        <v>472</v>
      </c>
      <c r="D36" s="122" t="s">
        <v>57</v>
      </c>
      <c r="E36" s="121" t="s">
        <v>135</v>
      </c>
      <c r="F36" s="123">
        <v>80000</v>
      </c>
      <c r="G36" s="123">
        <f>F36*2.87%</f>
        <v>2296</v>
      </c>
      <c r="H36" s="123">
        <f>+F36*3.04%</f>
        <v>2432</v>
      </c>
      <c r="I36" s="123">
        <v>7400.87</v>
      </c>
      <c r="J36" s="125">
        <v>125</v>
      </c>
      <c r="K36" s="120">
        <f>SUM(G36:J36)</f>
        <v>12253.869999999999</v>
      </c>
      <c r="L36" s="124">
        <f>+F36-K36</f>
        <v>67746.13</v>
      </c>
    </row>
    <row r="37" spans="1:12" s="50" customFormat="1" ht="30" customHeight="1" x14ac:dyDescent="0.3">
      <c r="A37" s="136">
        <f>+A36+1</f>
        <v>18</v>
      </c>
      <c r="B37" s="170" t="s">
        <v>522</v>
      </c>
      <c r="C37" s="39" t="s">
        <v>471</v>
      </c>
      <c r="D37" s="140" t="s">
        <v>162</v>
      </c>
      <c r="E37" s="121" t="s">
        <v>135</v>
      </c>
      <c r="F37" s="123">
        <v>60000</v>
      </c>
      <c r="G37" s="123">
        <f>F37*2.87%</f>
        <v>1722</v>
      </c>
      <c r="H37" s="123">
        <f>+F37*3.04%</f>
        <v>1824</v>
      </c>
      <c r="I37" s="123">
        <v>3486.68</v>
      </c>
      <c r="J37" s="125">
        <v>525</v>
      </c>
      <c r="K37" s="120">
        <f>SUM(G37:J37)</f>
        <v>7557.68</v>
      </c>
      <c r="L37" s="124">
        <f>F37-K37</f>
        <v>52442.32</v>
      </c>
    </row>
    <row r="38" spans="1:12" s="42" customFormat="1" ht="30" customHeight="1" thickBot="1" x14ac:dyDescent="0.35">
      <c r="A38" s="245" t="s">
        <v>139</v>
      </c>
      <c r="B38" s="246"/>
      <c r="C38" s="246"/>
      <c r="D38" s="246"/>
      <c r="E38" s="247"/>
      <c r="F38" s="40">
        <f t="shared" ref="F38:L38" si="8">SUM(F34:F37)</f>
        <v>395000</v>
      </c>
      <c r="G38" s="40">
        <f t="shared" si="8"/>
        <v>11336.5</v>
      </c>
      <c r="H38" s="40">
        <f t="shared" si="8"/>
        <v>12008</v>
      </c>
      <c r="I38" s="40">
        <f t="shared" si="8"/>
        <v>48035.66</v>
      </c>
      <c r="J38" s="40">
        <f t="shared" si="8"/>
        <v>6553.55</v>
      </c>
      <c r="K38" s="40">
        <f t="shared" si="8"/>
        <v>77933.710000000021</v>
      </c>
      <c r="L38" s="40">
        <f t="shared" si="8"/>
        <v>317066.28999999998</v>
      </c>
    </row>
    <row r="39" spans="1:12" s="35" customFormat="1" ht="24" customHeight="1" thickBot="1" x14ac:dyDescent="0.35">
      <c r="A39" s="248" t="s">
        <v>173</v>
      </c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50"/>
    </row>
    <row r="40" spans="1:12" s="94" customFormat="1" ht="30" customHeight="1" x14ac:dyDescent="0.3">
      <c r="A40" s="220">
        <f>A37+1</f>
        <v>19</v>
      </c>
      <c r="B40" s="221" t="s">
        <v>278</v>
      </c>
      <c r="C40" s="220" t="s">
        <v>472</v>
      </c>
      <c r="D40" s="222" t="s">
        <v>204</v>
      </c>
      <c r="E40" s="223" t="s">
        <v>136</v>
      </c>
      <c r="F40" s="85">
        <v>130000</v>
      </c>
      <c r="G40" s="90">
        <v>3731</v>
      </c>
      <c r="H40" s="90">
        <v>3952</v>
      </c>
      <c r="I40" s="90">
        <v>18824.59</v>
      </c>
      <c r="J40" s="224">
        <v>1395.12</v>
      </c>
      <c r="K40" s="85">
        <f>SUM(G40:J40)</f>
        <v>27902.71</v>
      </c>
      <c r="L40" s="225">
        <f>+F40-K40</f>
        <v>102097.29000000001</v>
      </c>
    </row>
    <row r="41" spans="1:12" s="94" customFormat="1" ht="30" customHeight="1" x14ac:dyDescent="0.3">
      <c r="A41" s="83">
        <f>A40+1</f>
        <v>20</v>
      </c>
      <c r="B41" s="121" t="s">
        <v>55</v>
      </c>
      <c r="C41" s="39" t="s">
        <v>472</v>
      </c>
      <c r="D41" s="121" t="s">
        <v>57</v>
      </c>
      <c r="E41" s="121" t="s">
        <v>136</v>
      </c>
      <c r="F41" s="123">
        <v>90000</v>
      </c>
      <c r="G41" s="123">
        <f>F41*2.87%</f>
        <v>2583</v>
      </c>
      <c r="H41" s="90">
        <f>+F41*3.04%</f>
        <v>2736</v>
      </c>
      <c r="I41" s="123">
        <v>9753.1200000000008</v>
      </c>
      <c r="J41" s="92">
        <v>1875</v>
      </c>
      <c r="K41" s="85">
        <f>SUM(G41:J41)</f>
        <v>16947.120000000003</v>
      </c>
      <c r="L41" s="86">
        <f>+F41-K41</f>
        <v>73052.88</v>
      </c>
    </row>
    <row r="42" spans="1:12" s="56" customFormat="1" ht="30" customHeight="1" x14ac:dyDescent="0.3">
      <c r="A42" s="220">
        <f>A41+1</f>
        <v>21</v>
      </c>
      <c r="B42" s="121" t="s">
        <v>265</v>
      </c>
      <c r="C42" s="39" t="s">
        <v>472</v>
      </c>
      <c r="D42" s="122" t="s">
        <v>57</v>
      </c>
      <c r="E42" s="121" t="s">
        <v>135</v>
      </c>
      <c r="F42" s="123">
        <v>90000</v>
      </c>
      <c r="G42" s="120">
        <f>F42*2.87%</f>
        <v>2583</v>
      </c>
      <c r="H42" s="85">
        <f>+F42*3.04%</f>
        <v>2736</v>
      </c>
      <c r="I42" s="123">
        <v>9415.59</v>
      </c>
      <c r="J42" s="92">
        <v>7329.79</v>
      </c>
      <c r="K42" s="85">
        <f>SUM(G42:J42)</f>
        <v>22064.38</v>
      </c>
      <c r="L42" s="86">
        <f>+F42-K42</f>
        <v>67935.62</v>
      </c>
    </row>
    <row r="43" spans="1:12" s="42" customFormat="1" ht="30" customHeight="1" x14ac:dyDescent="0.3">
      <c r="A43" s="83">
        <f t="shared" ref="A43" si="9">A42+1</f>
        <v>22</v>
      </c>
      <c r="B43" s="121" t="s">
        <v>266</v>
      </c>
      <c r="C43" s="39" t="s">
        <v>472</v>
      </c>
      <c r="D43" s="122" t="s">
        <v>57</v>
      </c>
      <c r="E43" s="121" t="s">
        <v>136</v>
      </c>
      <c r="F43" s="123">
        <v>90000</v>
      </c>
      <c r="G43" s="123">
        <f>F43*2.87%</f>
        <v>2583</v>
      </c>
      <c r="H43" s="90">
        <f>+F43*3.04%</f>
        <v>2736</v>
      </c>
      <c r="I43" s="123">
        <v>9753.1200000000008</v>
      </c>
      <c r="J43" s="92">
        <v>7024.51</v>
      </c>
      <c r="K43" s="85">
        <f>SUM(G43:J43)</f>
        <v>22096.63</v>
      </c>
      <c r="L43" s="86">
        <f>+F43-K43</f>
        <v>67903.37</v>
      </c>
    </row>
    <row r="44" spans="1:12" s="42" customFormat="1" ht="30" customHeight="1" x14ac:dyDescent="0.3">
      <c r="A44" s="220">
        <f>A43+1</f>
        <v>23</v>
      </c>
      <c r="B44" s="126" t="s">
        <v>267</v>
      </c>
      <c r="C44" s="39" t="s">
        <v>472</v>
      </c>
      <c r="D44" s="126" t="s">
        <v>57</v>
      </c>
      <c r="E44" s="126" t="s">
        <v>136</v>
      </c>
      <c r="F44" s="120">
        <v>80000</v>
      </c>
      <c r="G44" s="120">
        <f>F44*2.87%</f>
        <v>2296</v>
      </c>
      <c r="H44" s="85">
        <f>+F44*3.04%</f>
        <v>2432</v>
      </c>
      <c r="I44" s="123">
        <v>7400.87</v>
      </c>
      <c r="J44" s="86">
        <v>8498.48</v>
      </c>
      <c r="K44" s="85">
        <f>SUM(G44:J44)</f>
        <v>20627.349999999999</v>
      </c>
      <c r="L44" s="86">
        <f>+F44-K44</f>
        <v>59372.65</v>
      </c>
    </row>
    <row r="45" spans="1:12" s="42" customFormat="1" ht="30" customHeight="1" x14ac:dyDescent="0.3">
      <c r="A45" s="245" t="s">
        <v>139</v>
      </c>
      <c r="B45" s="246"/>
      <c r="C45" s="246"/>
      <c r="D45" s="246"/>
      <c r="E45" s="247"/>
      <c r="F45" s="40">
        <f t="shared" ref="F45:L45" si="10">SUM(F40:F44)</f>
        <v>480000</v>
      </c>
      <c r="G45" s="40">
        <f t="shared" si="10"/>
        <v>13776</v>
      </c>
      <c r="H45" s="40">
        <f t="shared" si="10"/>
        <v>14592</v>
      </c>
      <c r="I45" s="40">
        <f t="shared" si="10"/>
        <v>55147.290000000008</v>
      </c>
      <c r="J45" s="40">
        <f t="shared" si="10"/>
        <v>26122.899999999998</v>
      </c>
      <c r="K45" s="40">
        <f t="shared" si="10"/>
        <v>109638.19</v>
      </c>
      <c r="L45" s="40">
        <f t="shared" si="10"/>
        <v>370361.81000000006</v>
      </c>
    </row>
    <row r="46" spans="1:12" s="42" customFormat="1" ht="30" customHeight="1" thickBot="1" x14ac:dyDescent="0.35">
      <c r="A46"/>
      <c r="B46"/>
      <c r="C46" s="152"/>
      <c r="D46"/>
      <c r="E46"/>
      <c r="F46"/>
      <c r="G46"/>
      <c r="H46"/>
      <c r="I46"/>
      <c r="J46"/>
      <c r="K46"/>
      <c r="L46"/>
    </row>
    <row r="47" spans="1:12" s="94" customFormat="1" ht="30" customHeight="1" thickBot="1" x14ac:dyDescent="0.35">
      <c r="A47" s="248" t="s">
        <v>524</v>
      </c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50"/>
    </row>
    <row r="48" spans="1:12" s="94" customFormat="1" ht="30" customHeight="1" x14ac:dyDescent="0.3">
      <c r="A48" s="83">
        <f>+A44+1</f>
        <v>24</v>
      </c>
      <c r="B48" s="84" t="s">
        <v>63</v>
      </c>
      <c r="C48" s="83" t="s">
        <v>472</v>
      </c>
      <c r="D48" s="91" t="s">
        <v>198</v>
      </c>
      <c r="E48" s="89" t="s">
        <v>136</v>
      </c>
      <c r="F48" s="85">
        <v>126500</v>
      </c>
      <c r="G48" s="85">
        <v>3630.55</v>
      </c>
      <c r="H48" s="85">
        <v>3845.6</v>
      </c>
      <c r="I48" s="120">
        <v>18001.3</v>
      </c>
      <c r="J48" s="92">
        <v>1495.12</v>
      </c>
      <c r="K48" s="85">
        <f>SUM(G48:J48)</f>
        <v>26972.569999999996</v>
      </c>
      <c r="L48" s="124">
        <f>+F48-K48</f>
        <v>99527.430000000008</v>
      </c>
    </row>
    <row r="49" spans="1:12" s="42" customFormat="1" ht="30" customHeight="1" x14ac:dyDescent="0.3">
      <c r="A49" s="88">
        <f>+A48+1</f>
        <v>25</v>
      </c>
      <c r="B49" s="121" t="s">
        <v>199</v>
      </c>
      <c r="C49" s="39" t="s">
        <v>472</v>
      </c>
      <c r="D49" s="122" t="s">
        <v>107</v>
      </c>
      <c r="E49" s="121" t="s">
        <v>136</v>
      </c>
      <c r="F49" s="123">
        <v>60000</v>
      </c>
      <c r="G49" s="90">
        <f>F49*2.87%</f>
        <v>1722</v>
      </c>
      <c r="H49" s="90">
        <f>+F49*3.04%</f>
        <v>1824</v>
      </c>
      <c r="I49" s="90">
        <v>2739.05</v>
      </c>
      <c r="J49" s="92">
        <v>1475.12</v>
      </c>
      <c r="K49" s="85">
        <f>SUM(G49:J49)</f>
        <v>7760.17</v>
      </c>
      <c r="L49" s="86">
        <f>+F49-K49</f>
        <v>52239.83</v>
      </c>
    </row>
    <row r="50" spans="1:12" s="42" customFormat="1" ht="30" customHeight="1" x14ac:dyDescent="0.3">
      <c r="A50" s="245" t="s">
        <v>139</v>
      </c>
      <c r="B50" s="246"/>
      <c r="C50" s="246"/>
      <c r="D50" s="246"/>
      <c r="E50" s="247"/>
      <c r="F50" s="40">
        <f t="shared" ref="F50:L50" si="11">SUM(F48:F49)</f>
        <v>186500</v>
      </c>
      <c r="G50" s="40">
        <f t="shared" si="11"/>
        <v>5352.55</v>
      </c>
      <c r="H50" s="40">
        <f t="shared" si="11"/>
        <v>5669.6</v>
      </c>
      <c r="I50" s="40">
        <f t="shared" si="11"/>
        <v>20740.349999999999</v>
      </c>
      <c r="J50" s="40">
        <f t="shared" si="11"/>
        <v>2970.24</v>
      </c>
      <c r="K50" s="40">
        <f t="shared" si="11"/>
        <v>34732.74</v>
      </c>
      <c r="L50" s="40">
        <f t="shared" si="11"/>
        <v>151767.26</v>
      </c>
    </row>
    <row r="51" spans="1:12" s="42" customFormat="1" ht="30" customHeight="1" thickBot="1" x14ac:dyDescent="0.35">
      <c r="A51" s="53"/>
      <c r="B51" s="53"/>
      <c r="C51" s="53"/>
      <c r="D51" s="53"/>
      <c r="E51" s="53"/>
      <c r="F51"/>
      <c r="G51"/>
      <c r="H51"/>
      <c r="I51"/>
      <c r="J51"/>
      <c r="K51"/>
      <c r="L51"/>
    </row>
    <row r="52" spans="1:12" s="56" customFormat="1" ht="30" customHeight="1" thickBot="1" x14ac:dyDescent="0.35">
      <c r="A52" s="251" t="s">
        <v>174</v>
      </c>
      <c r="B52" s="252"/>
      <c r="C52" s="252"/>
      <c r="D52" s="252"/>
      <c r="E52" s="252"/>
      <c r="F52" s="252"/>
      <c r="G52" s="252"/>
      <c r="H52" s="252"/>
      <c r="I52" s="252"/>
      <c r="J52" s="252"/>
      <c r="K52" s="252"/>
      <c r="L52" s="253"/>
    </row>
    <row r="53" spans="1:12" s="56" customFormat="1" ht="30" customHeight="1" x14ac:dyDescent="0.3">
      <c r="A53" s="88">
        <f>+A49+1</f>
        <v>26</v>
      </c>
      <c r="B53" s="121" t="s">
        <v>269</v>
      </c>
      <c r="C53" s="39" t="s">
        <v>472</v>
      </c>
      <c r="D53" s="122" t="s">
        <v>57</v>
      </c>
      <c r="E53" s="121" t="s">
        <v>136</v>
      </c>
      <c r="F53" s="123">
        <v>104000</v>
      </c>
      <c r="G53" s="90">
        <f>F53*2.87%</f>
        <v>2984.8</v>
      </c>
      <c r="H53" s="90">
        <f>+F53*3.04%</f>
        <v>3161.6</v>
      </c>
      <c r="I53" s="90">
        <v>12708.74</v>
      </c>
      <c r="J53" s="92">
        <v>5855.86</v>
      </c>
      <c r="K53" s="85">
        <f>SUM(G53:J53)</f>
        <v>24711</v>
      </c>
      <c r="L53" s="86">
        <f>+F53-K53</f>
        <v>79289</v>
      </c>
    </row>
    <row r="54" spans="1:12" s="34" customFormat="1" ht="30" customHeight="1" x14ac:dyDescent="0.3">
      <c r="A54" s="88">
        <f>+A53+1</f>
        <v>27</v>
      </c>
      <c r="B54" s="121" t="s">
        <v>270</v>
      </c>
      <c r="C54" s="39" t="s">
        <v>472</v>
      </c>
      <c r="D54" s="122" t="s">
        <v>57</v>
      </c>
      <c r="E54" s="121" t="s">
        <v>136</v>
      </c>
      <c r="F54" s="123">
        <v>95000</v>
      </c>
      <c r="G54" s="90">
        <f>F54*2.87%</f>
        <v>2726.5</v>
      </c>
      <c r="H54" s="90">
        <f>+F54*3.04%</f>
        <v>2888</v>
      </c>
      <c r="I54" s="90">
        <v>10929.24</v>
      </c>
      <c r="J54" s="92">
        <v>7125</v>
      </c>
      <c r="K54" s="85">
        <f>SUM(G54:J54)</f>
        <v>23668.739999999998</v>
      </c>
      <c r="L54" s="86">
        <f>+F54-K54</f>
        <v>71331.260000000009</v>
      </c>
    </row>
    <row r="55" spans="1:12" s="56" customFormat="1" ht="30" customHeight="1" x14ac:dyDescent="0.3">
      <c r="A55" s="83">
        <f>+A54+1</f>
        <v>28</v>
      </c>
      <c r="B55" s="121" t="s">
        <v>56</v>
      </c>
      <c r="C55" s="39" t="s">
        <v>472</v>
      </c>
      <c r="D55" s="121" t="s">
        <v>57</v>
      </c>
      <c r="E55" s="121" t="s">
        <v>135</v>
      </c>
      <c r="F55" s="123">
        <v>90000</v>
      </c>
      <c r="G55" s="90">
        <f>F55*2.87%</f>
        <v>2583</v>
      </c>
      <c r="H55" s="90">
        <f>+F55*3.04%</f>
        <v>2736</v>
      </c>
      <c r="I55" s="90">
        <v>9753.1200000000008</v>
      </c>
      <c r="J55" s="92">
        <v>25</v>
      </c>
      <c r="K55" s="85">
        <f>SUM(G55:J55)</f>
        <v>15097.12</v>
      </c>
      <c r="L55" s="86">
        <f>+F55-K55</f>
        <v>74902.880000000005</v>
      </c>
    </row>
    <row r="56" spans="1:12" s="42" customFormat="1" ht="30" customHeight="1" x14ac:dyDescent="0.3">
      <c r="A56" s="88">
        <f>+A55+1</f>
        <v>29</v>
      </c>
      <c r="B56" s="121" t="s">
        <v>271</v>
      </c>
      <c r="C56" s="39" t="s">
        <v>472</v>
      </c>
      <c r="D56" s="122" t="s">
        <v>57</v>
      </c>
      <c r="E56" s="121" t="s">
        <v>135</v>
      </c>
      <c r="F56" s="123">
        <v>90000</v>
      </c>
      <c r="G56" s="90">
        <f>F56*2.87%</f>
        <v>2583</v>
      </c>
      <c r="H56" s="90">
        <f>+F56*3.04%</f>
        <v>2736</v>
      </c>
      <c r="I56" s="90">
        <v>9753.1200000000008</v>
      </c>
      <c r="J56" s="92">
        <v>25</v>
      </c>
      <c r="K56" s="85">
        <f>SUM(G56:J56)</f>
        <v>15097.12</v>
      </c>
      <c r="L56" s="86">
        <f>+F56-K56</f>
        <v>74902.880000000005</v>
      </c>
    </row>
    <row r="57" spans="1:12" s="42" customFormat="1" ht="30" customHeight="1" x14ac:dyDescent="0.3">
      <c r="A57" s="88">
        <f>A56+1</f>
        <v>30</v>
      </c>
      <c r="B57" s="121" t="s">
        <v>536</v>
      </c>
      <c r="C57" s="39" t="s">
        <v>472</v>
      </c>
      <c r="D57" s="122" t="s">
        <v>57</v>
      </c>
      <c r="E57" s="121" t="s">
        <v>135</v>
      </c>
      <c r="F57" s="123">
        <v>60000</v>
      </c>
      <c r="G57" s="112">
        <f>F57*2.87%</f>
        <v>1722</v>
      </c>
      <c r="H57" s="112">
        <f>+F57*3.04%</f>
        <v>1824</v>
      </c>
      <c r="I57" s="226">
        <v>3216.65</v>
      </c>
      <c r="J57" s="226">
        <v>1375.12</v>
      </c>
      <c r="K57" s="112">
        <f>SUM(G57:J57)</f>
        <v>8137.7699999999995</v>
      </c>
      <c r="L57" s="226">
        <f>+F57-K57</f>
        <v>51862.23</v>
      </c>
    </row>
    <row r="58" spans="1:12" s="42" customFormat="1" ht="30" customHeight="1" x14ac:dyDescent="0.3">
      <c r="A58" s="245" t="s">
        <v>139</v>
      </c>
      <c r="B58" s="246"/>
      <c r="C58" s="246"/>
      <c r="D58" s="246"/>
      <c r="E58" s="247"/>
      <c r="F58" s="40">
        <f>SUM(F53:F57)</f>
        <v>439000</v>
      </c>
      <c r="G58" s="40">
        <f t="shared" ref="G58:L58" si="12">SUM(G53:G57)</f>
        <v>12599.3</v>
      </c>
      <c r="H58" s="40">
        <f t="shared" si="12"/>
        <v>13345.6</v>
      </c>
      <c r="I58" s="40">
        <f t="shared" si="12"/>
        <v>46360.87</v>
      </c>
      <c r="J58" s="40">
        <f t="shared" si="12"/>
        <v>14405.98</v>
      </c>
      <c r="K58" s="40">
        <f t="shared" si="12"/>
        <v>86711.75</v>
      </c>
      <c r="L58" s="40">
        <f t="shared" si="12"/>
        <v>352288.25</v>
      </c>
    </row>
    <row r="59" spans="1:12" s="42" customFormat="1" ht="30" customHeight="1" thickBot="1" x14ac:dyDescent="0.35">
      <c r="A59" s="76"/>
      <c r="B59" s="76"/>
      <c r="C59" s="153"/>
      <c r="D59" s="76"/>
      <c r="E59" s="76"/>
      <c r="F59" s="76"/>
      <c r="G59" s="76"/>
      <c r="H59" s="76"/>
      <c r="I59" s="76"/>
      <c r="J59" s="76"/>
      <c r="K59" s="76"/>
      <c r="L59" s="76"/>
    </row>
    <row r="60" spans="1:12" s="34" customFormat="1" ht="30" customHeight="1" thickBot="1" x14ac:dyDescent="0.35">
      <c r="A60" s="251" t="s">
        <v>175</v>
      </c>
      <c r="B60" s="252"/>
      <c r="C60" s="252"/>
      <c r="D60" s="252"/>
      <c r="E60" s="252"/>
      <c r="F60" s="252"/>
      <c r="G60" s="252"/>
      <c r="H60" s="252"/>
      <c r="I60" s="252"/>
      <c r="J60" s="252"/>
      <c r="K60" s="252"/>
      <c r="L60" s="253"/>
    </row>
    <row r="61" spans="1:12" s="94" customFormat="1" ht="30" customHeight="1" x14ac:dyDescent="0.3">
      <c r="A61" s="136">
        <f>A57+1</f>
        <v>31</v>
      </c>
      <c r="B61" s="126" t="s">
        <v>54</v>
      </c>
      <c r="C61" s="136" t="s">
        <v>472</v>
      </c>
      <c r="D61" s="93" t="s">
        <v>57</v>
      </c>
      <c r="E61" s="126" t="s">
        <v>136</v>
      </c>
      <c r="F61" s="85">
        <v>102000</v>
      </c>
      <c r="G61" s="90">
        <f>F61*2.87%</f>
        <v>2927.4</v>
      </c>
      <c r="H61" s="90">
        <f>+F61*3.04%</f>
        <v>3100.8</v>
      </c>
      <c r="I61" s="85">
        <v>12575.82</v>
      </c>
      <c r="J61" s="92">
        <v>125</v>
      </c>
      <c r="K61" s="85">
        <f>SUM(G61:J61)</f>
        <v>18729.02</v>
      </c>
      <c r="L61" s="86">
        <f>+F61-K61</f>
        <v>83270.98</v>
      </c>
    </row>
    <row r="62" spans="1:12" s="94" customFormat="1" ht="30" customHeight="1" x14ac:dyDescent="0.3">
      <c r="A62" s="39">
        <f>+A61+1</f>
        <v>32</v>
      </c>
      <c r="B62" s="121" t="s">
        <v>70</v>
      </c>
      <c r="C62" s="39" t="s">
        <v>471</v>
      </c>
      <c r="D62" s="122" t="s">
        <v>57</v>
      </c>
      <c r="E62" s="121" t="s">
        <v>136</v>
      </c>
      <c r="F62" s="123">
        <v>102000</v>
      </c>
      <c r="G62" s="123">
        <f>F62*2.87%</f>
        <v>2927.4</v>
      </c>
      <c r="H62" s="90">
        <f>+F62*3.04%</f>
        <v>3100.8</v>
      </c>
      <c r="I62" s="90">
        <v>12575.82</v>
      </c>
      <c r="J62" s="92">
        <v>25</v>
      </c>
      <c r="K62" s="85">
        <f>SUM(G62:J62)</f>
        <v>18629.02</v>
      </c>
      <c r="L62" s="86">
        <f>+F62-K62</f>
        <v>83370.98</v>
      </c>
    </row>
    <row r="63" spans="1:12" s="42" customFormat="1" ht="30" customHeight="1" x14ac:dyDescent="0.3">
      <c r="A63" s="39">
        <f>+A62+1</f>
        <v>33</v>
      </c>
      <c r="B63" s="121" t="s">
        <v>314</v>
      </c>
      <c r="C63" s="39" t="s">
        <v>472</v>
      </c>
      <c r="D63" s="122" t="s">
        <v>57</v>
      </c>
      <c r="E63" s="121" t="s">
        <v>135</v>
      </c>
      <c r="F63" s="123">
        <v>80000</v>
      </c>
      <c r="G63" s="123">
        <f>F63*2.87%</f>
        <v>2296</v>
      </c>
      <c r="H63" s="90">
        <f>+F63*3.04%</f>
        <v>2432</v>
      </c>
      <c r="I63" s="123">
        <v>7400.87</v>
      </c>
      <c r="J63" s="92">
        <v>11093.32</v>
      </c>
      <c r="K63" s="85">
        <f>SUM(G63:J63)</f>
        <v>23222.19</v>
      </c>
      <c r="L63" s="86">
        <f>+F63-K63</f>
        <v>56777.81</v>
      </c>
    </row>
    <row r="64" spans="1:12" s="43" customFormat="1" ht="30" customHeight="1" x14ac:dyDescent="0.3">
      <c r="A64" s="245" t="s">
        <v>139</v>
      </c>
      <c r="B64" s="246"/>
      <c r="C64" s="246"/>
      <c r="D64" s="246"/>
      <c r="E64" s="247"/>
      <c r="F64" s="40">
        <f t="shared" ref="F64:L64" si="13">SUM(F61:F63)</f>
        <v>284000</v>
      </c>
      <c r="G64" s="40">
        <f t="shared" si="13"/>
        <v>8150.8</v>
      </c>
      <c r="H64" s="40">
        <f t="shared" si="13"/>
        <v>8633.6</v>
      </c>
      <c r="I64" s="40">
        <f t="shared" si="13"/>
        <v>32552.51</v>
      </c>
      <c r="J64" s="40">
        <f t="shared" si="13"/>
        <v>11243.32</v>
      </c>
      <c r="K64" s="40">
        <f t="shared" si="13"/>
        <v>60580.229999999996</v>
      </c>
      <c r="L64" s="40">
        <f t="shared" si="13"/>
        <v>223419.77</v>
      </c>
    </row>
    <row r="65" spans="1:12" s="42" customFormat="1" ht="16.2" customHeight="1" thickBot="1" x14ac:dyDescent="0.35">
      <c r="A65" s="47"/>
      <c r="B65" s="45"/>
      <c r="C65" s="47"/>
      <c r="D65" s="46"/>
      <c r="E65" s="45"/>
      <c r="J65" s="41"/>
      <c r="L65" s="41"/>
    </row>
    <row r="66" spans="1:12" s="95" customFormat="1" ht="37.200000000000003" customHeight="1" thickBot="1" x14ac:dyDescent="0.35">
      <c r="A66" s="251" t="s">
        <v>202</v>
      </c>
      <c r="B66" s="252"/>
      <c r="C66" s="252"/>
      <c r="D66" s="252"/>
      <c r="E66" s="252"/>
      <c r="F66" s="252"/>
      <c r="G66" s="252"/>
      <c r="H66" s="252"/>
      <c r="I66" s="252"/>
      <c r="J66" s="252"/>
      <c r="K66" s="252"/>
      <c r="L66" s="253"/>
    </row>
    <row r="67" spans="1:12" s="56" customFormat="1" ht="30" customHeight="1" x14ac:dyDescent="0.3">
      <c r="A67" s="83">
        <f>+A63+1</f>
        <v>34</v>
      </c>
      <c r="B67" s="126" t="s">
        <v>272</v>
      </c>
      <c r="C67" s="136" t="s">
        <v>472</v>
      </c>
      <c r="D67" s="122" t="s">
        <v>273</v>
      </c>
      <c r="E67" s="121" t="s">
        <v>136</v>
      </c>
      <c r="F67" s="120">
        <v>126500</v>
      </c>
      <c r="G67" s="90">
        <f t="shared" ref="G67:G72" si="14">F67*2.87%</f>
        <v>3630.55</v>
      </c>
      <c r="H67" s="90">
        <f t="shared" ref="H67:H72" si="15">+F67*3.04%</f>
        <v>3845.6</v>
      </c>
      <c r="I67" s="123">
        <v>18338.830000000002</v>
      </c>
      <c r="J67" s="92">
        <v>25</v>
      </c>
      <c r="K67" s="85">
        <f t="shared" ref="K67:K72" si="16">SUM(G67:J67)</f>
        <v>25839.980000000003</v>
      </c>
      <c r="L67" s="86">
        <f t="shared" ref="L67:L72" si="17">+F67-K67</f>
        <v>100660.01999999999</v>
      </c>
    </row>
    <row r="68" spans="1:12" s="94" customFormat="1" ht="30" customHeight="1" x14ac:dyDescent="0.3">
      <c r="A68" s="136">
        <f>+A67+1</f>
        <v>35</v>
      </c>
      <c r="B68" s="121" t="s">
        <v>67</v>
      </c>
      <c r="C68" s="39" t="s">
        <v>471</v>
      </c>
      <c r="D68" s="122" t="s">
        <v>57</v>
      </c>
      <c r="E68" s="121" t="s">
        <v>136</v>
      </c>
      <c r="F68" s="123">
        <v>102000</v>
      </c>
      <c r="G68" s="123">
        <f t="shared" si="14"/>
        <v>2927.4</v>
      </c>
      <c r="H68" s="123">
        <f t="shared" si="15"/>
        <v>3100.8</v>
      </c>
      <c r="I68" s="90">
        <v>12575.82</v>
      </c>
      <c r="J68" s="92">
        <v>10025</v>
      </c>
      <c r="K68" s="85">
        <f t="shared" si="16"/>
        <v>28629.02</v>
      </c>
      <c r="L68" s="86">
        <f t="shared" si="17"/>
        <v>73370.98</v>
      </c>
    </row>
    <row r="69" spans="1:12" s="87" customFormat="1" ht="30" customHeight="1" x14ac:dyDescent="0.3">
      <c r="A69" s="136">
        <f>+A68+1</f>
        <v>36</v>
      </c>
      <c r="B69" s="121" t="s">
        <v>61</v>
      </c>
      <c r="C69" s="39" t="s">
        <v>472</v>
      </c>
      <c r="D69" s="121" t="s">
        <v>57</v>
      </c>
      <c r="E69" s="121" t="s">
        <v>136</v>
      </c>
      <c r="F69" s="123">
        <v>90000</v>
      </c>
      <c r="G69" s="123">
        <f t="shared" si="14"/>
        <v>2583</v>
      </c>
      <c r="H69" s="123">
        <f t="shared" si="15"/>
        <v>2736</v>
      </c>
      <c r="I69" s="123">
        <v>9415.59</v>
      </c>
      <c r="J69" s="92">
        <v>2095.12</v>
      </c>
      <c r="K69" s="85">
        <f t="shared" si="16"/>
        <v>16829.71</v>
      </c>
      <c r="L69" s="86">
        <f t="shared" si="17"/>
        <v>73170.290000000008</v>
      </c>
    </row>
    <row r="70" spans="1:12" s="94" customFormat="1" ht="30" customHeight="1" x14ac:dyDescent="0.3">
      <c r="A70" s="136">
        <f>+A69+1</f>
        <v>37</v>
      </c>
      <c r="B70" s="121" t="s">
        <v>62</v>
      </c>
      <c r="C70" s="39" t="s">
        <v>471</v>
      </c>
      <c r="D70" s="140" t="s">
        <v>57</v>
      </c>
      <c r="E70" s="121" t="s">
        <v>135</v>
      </c>
      <c r="F70" s="123">
        <v>90000</v>
      </c>
      <c r="G70" s="123">
        <f t="shared" si="14"/>
        <v>2583</v>
      </c>
      <c r="H70" s="123">
        <f t="shared" si="15"/>
        <v>2736</v>
      </c>
      <c r="I70" s="123">
        <v>9415.59</v>
      </c>
      <c r="J70" s="92">
        <v>3375.12</v>
      </c>
      <c r="K70" s="85">
        <f t="shared" si="16"/>
        <v>18109.71</v>
      </c>
      <c r="L70" s="86">
        <f t="shared" si="17"/>
        <v>71890.290000000008</v>
      </c>
    </row>
    <row r="71" spans="1:12" s="56" customFormat="1" ht="30" customHeight="1" x14ac:dyDescent="0.3">
      <c r="A71" s="136">
        <f>+A70+1</f>
        <v>38</v>
      </c>
      <c r="B71" s="121" t="s">
        <v>75</v>
      </c>
      <c r="C71" s="39" t="s">
        <v>472</v>
      </c>
      <c r="D71" s="122" t="s">
        <v>57</v>
      </c>
      <c r="E71" s="121" t="s">
        <v>136</v>
      </c>
      <c r="F71" s="123">
        <v>90000</v>
      </c>
      <c r="G71" s="123">
        <f t="shared" si="14"/>
        <v>2583</v>
      </c>
      <c r="H71" s="123">
        <f t="shared" si="15"/>
        <v>2736</v>
      </c>
      <c r="I71" s="123">
        <v>9753.1200000000008</v>
      </c>
      <c r="J71" s="92">
        <v>1125</v>
      </c>
      <c r="K71" s="85">
        <f t="shared" si="16"/>
        <v>16197.12</v>
      </c>
      <c r="L71" s="86">
        <f t="shared" si="17"/>
        <v>73802.880000000005</v>
      </c>
    </row>
    <row r="72" spans="1:12" s="42" customFormat="1" ht="25.5" customHeight="1" x14ac:dyDescent="0.3">
      <c r="A72" s="136">
        <f>+A71+1</f>
        <v>39</v>
      </c>
      <c r="B72" s="121" t="s">
        <v>274</v>
      </c>
      <c r="C72" s="39" t="s">
        <v>471</v>
      </c>
      <c r="D72" s="122" t="s">
        <v>57</v>
      </c>
      <c r="E72" s="121" t="s">
        <v>135</v>
      </c>
      <c r="F72" s="123">
        <v>80000</v>
      </c>
      <c r="G72" s="123">
        <f t="shared" si="14"/>
        <v>2296</v>
      </c>
      <c r="H72" s="123">
        <f t="shared" si="15"/>
        <v>2432</v>
      </c>
      <c r="I72" s="56">
        <v>6725.81</v>
      </c>
      <c r="J72" s="92">
        <v>4725.24</v>
      </c>
      <c r="K72" s="85">
        <f t="shared" si="16"/>
        <v>16179.050000000001</v>
      </c>
      <c r="L72" s="86">
        <f t="shared" si="17"/>
        <v>63820.95</v>
      </c>
    </row>
    <row r="73" spans="1:12" s="42" customFormat="1" ht="30" customHeight="1" thickBot="1" x14ac:dyDescent="0.35">
      <c r="A73" s="245" t="s">
        <v>139</v>
      </c>
      <c r="B73" s="246"/>
      <c r="C73" s="246"/>
      <c r="D73" s="246"/>
      <c r="E73" s="247"/>
      <c r="F73" s="40">
        <f t="shared" ref="F73:L73" si="18">SUM(F67:F72)</f>
        <v>578500</v>
      </c>
      <c r="G73" s="40">
        <f t="shared" si="18"/>
        <v>16602.95</v>
      </c>
      <c r="H73" s="40">
        <f t="shared" si="18"/>
        <v>17586.400000000001</v>
      </c>
      <c r="I73" s="40">
        <f t="shared" si="18"/>
        <v>66224.760000000009</v>
      </c>
      <c r="J73" s="40">
        <f t="shared" si="18"/>
        <v>21370.479999999996</v>
      </c>
      <c r="K73" s="40">
        <f t="shared" si="18"/>
        <v>121784.58999999998</v>
      </c>
      <c r="L73" s="40">
        <f t="shared" si="18"/>
        <v>456715.41000000003</v>
      </c>
    </row>
    <row r="74" spans="1:12" s="56" customFormat="1" ht="30" customHeight="1" thickBot="1" x14ac:dyDescent="0.35">
      <c r="A74" s="251" t="s">
        <v>176</v>
      </c>
      <c r="B74" s="252"/>
      <c r="C74" s="252"/>
      <c r="D74" s="252"/>
      <c r="E74" s="252"/>
      <c r="F74" s="252"/>
      <c r="G74" s="252"/>
      <c r="H74" s="252"/>
      <c r="I74" s="252"/>
      <c r="J74" s="252"/>
      <c r="K74" s="252"/>
      <c r="L74" s="253"/>
    </row>
    <row r="75" spans="1:12" s="56" customFormat="1" ht="30" customHeight="1" x14ac:dyDescent="0.3">
      <c r="A75" s="83">
        <f>+A72+1</f>
        <v>40</v>
      </c>
      <c r="B75" s="84" t="s">
        <v>69</v>
      </c>
      <c r="C75" s="83" t="s">
        <v>472</v>
      </c>
      <c r="D75" s="93" t="s">
        <v>203</v>
      </c>
      <c r="E75" s="89" t="s">
        <v>136</v>
      </c>
      <c r="F75" s="85">
        <v>138000</v>
      </c>
      <c r="G75" s="90">
        <f>F75*2.87%</f>
        <v>3960.6</v>
      </c>
      <c r="H75" s="90">
        <f>+F75*3.04%</f>
        <v>4195.2</v>
      </c>
      <c r="I75" s="120">
        <v>21043.919999999998</v>
      </c>
      <c r="J75" s="92">
        <v>13527.63</v>
      </c>
      <c r="K75" s="120">
        <f>SUM(G75:J75)</f>
        <v>42727.35</v>
      </c>
      <c r="L75" s="124">
        <f>+F75-K75</f>
        <v>95272.65</v>
      </c>
    </row>
    <row r="76" spans="1:12" s="42" customFormat="1" ht="30" customHeight="1" x14ac:dyDescent="0.3">
      <c r="A76" s="88">
        <f>+A75+1</f>
        <v>41</v>
      </c>
      <c r="B76" s="121" t="s">
        <v>68</v>
      </c>
      <c r="C76" s="39" t="s">
        <v>472</v>
      </c>
      <c r="D76" s="122" t="s">
        <v>107</v>
      </c>
      <c r="E76" s="121" t="s">
        <v>135</v>
      </c>
      <c r="F76" s="123">
        <v>60000</v>
      </c>
      <c r="G76" s="123">
        <f>F76*2.87%</f>
        <v>1722</v>
      </c>
      <c r="H76" s="90">
        <f>+F76*3.04%</f>
        <v>1824</v>
      </c>
      <c r="I76" s="90">
        <v>3486.68</v>
      </c>
      <c r="J76" s="86">
        <v>125</v>
      </c>
      <c r="K76" s="85">
        <f>SUM(G76:J76)</f>
        <v>7157.68</v>
      </c>
      <c r="L76" s="86">
        <f>+F76-K76</f>
        <v>52842.32</v>
      </c>
    </row>
    <row r="77" spans="1:12" s="43" customFormat="1" ht="30" customHeight="1" x14ac:dyDescent="0.3">
      <c r="A77" s="245" t="s">
        <v>139</v>
      </c>
      <c r="B77" s="246"/>
      <c r="C77" s="246"/>
      <c r="D77" s="246"/>
      <c r="E77" s="247"/>
      <c r="F77" s="40">
        <f t="shared" ref="F77:L77" si="19">SUM(F75:F76)</f>
        <v>198000</v>
      </c>
      <c r="G77" s="40">
        <f t="shared" si="19"/>
        <v>5682.6</v>
      </c>
      <c r="H77" s="40">
        <f t="shared" si="19"/>
        <v>6019.2</v>
      </c>
      <c r="I77" s="40">
        <f t="shared" si="19"/>
        <v>24530.6</v>
      </c>
      <c r="J77" s="40">
        <f t="shared" si="19"/>
        <v>13652.63</v>
      </c>
      <c r="K77" s="40">
        <f t="shared" si="19"/>
        <v>49885.03</v>
      </c>
      <c r="L77" s="40">
        <f t="shared" si="19"/>
        <v>148114.97</v>
      </c>
    </row>
    <row r="78" spans="1:12" s="42" customFormat="1" ht="16.2" customHeight="1" thickBot="1" x14ac:dyDescent="0.35">
      <c r="A78" s="47"/>
      <c r="B78" s="45"/>
      <c r="C78" s="47"/>
      <c r="D78" s="45"/>
      <c r="E78" s="45"/>
      <c r="J78" s="41"/>
      <c r="L78" s="41"/>
    </row>
    <row r="79" spans="1:12" s="42" customFormat="1" ht="30" customHeight="1" thickBot="1" x14ac:dyDescent="0.35">
      <c r="A79" s="251" t="s">
        <v>177</v>
      </c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3"/>
    </row>
    <row r="80" spans="1:12" s="42" customFormat="1" ht="30" customHeight="1" x14ac:dyDescent="0.3">
      <c r="A80" s="88">
        <f>+A76+1</f>
        <v>42</v>
      </c>
      <c r="B80" s="121" t="s">
        <v>302</v>
      </c>
      <c r="C80" s="39" t="s">
        <v>472</v>
      </c>
      <c r="D80" s="121" t="s">
        <v>57</v>
      </c>
      <c r="E80" s="121" t="s">
        <v>135</v>
      </c>
      <c r="F80" s="123">
        <v>90000</v>
      </c>
      <c r="G80" s="123">
        <f>F80*2.87%</f>
        <v>2583</v>
      </c>
      <c r="H80" s="123">
        <f>+F80*3.04%</f>
        <v>2736</v>
      </c>
      <c r="I80" s="123">
        <v>9753.1200000000008</v>
      </c>
      <c r="J80" s="92">
        <v>2685.76</v>
      </c>
      <c r="K80" s="85">
        <f>SUM(G80:J80)</f>
        <v>17757.88</v>
      </c>
      <c r="L80" s="86">
        <f>+F80-K80</f>
        <v>72242.12</v>
      </c>
    </row>
    <row r="81" spans="1:12" s="42" customFormat="1" ht="30" customHeight="1" x14ac:dyDescent="0.3">
      <c r="A81" s="88">
        <f>A80+1</f>
        <v>43</v>
      </c>
      <c r="B81" s="121" t="s">
        <v>535</v>
      </c>
      <c r="C81" s="39" t="s">
        <v>471</v>
      </c>
      <c r="D81" s="121" t="s">
        <v>57</v>
      </c>
      <c r="E81" s="121" t="s">
        <v>135</v>
      </c>
      <c r="F81" s="123">
        <v>60000</v>
      </c>
      <c r="G81" s="112">
        <f>F81*2.87%</f>
        <v>1722</v>
      </c>
      <c r="H81" s="112">
        <f>+F81*3.04%</f>
        <v>1824</v>
      </c>
      <c r="I81" s="226">
        <v>3486.68</v>
      </c>
      <c r="J81" s="226">
        <v>25</v>
      </c>
      <c r="K81" s="112">
        <f>SUM(G81:J81)</f>
        <v>7057.68</v>
      </c>
      <c r="L81" s="226">
        <f>+F81-K81</f>
        <v>52942.32</v>
      </c>
    </row>
    <row r="82" spans="1:12" s="42" customFormat="1" ht="25.5" customHeight="1" x14ac:dyDescent="0.3">
      <c r="A82" s="245" t="s">
        <v>139</v>
      </c>
      <c r="B82" s="246"/>
      <c r="C82" s="246"/>
      <c r="D82" s="246"/>
      <c r="E82" s="247"/>
      <c r="F82" s="40">
        <f t="shared" ref="F82:L82" si="20">SUM(F80:F81)</f>
        <v>150000</v>
      </c>
      <c r="G82" s="40">
        <f t="shared" si="20"/>
        <v>4305</v>
      </c>
      <c r="H82" s="40">
        <f t="shared" si="20"/>
        <v>4560</v>
      </c>
      <c r="I82" s="40">
        <f t="shared" si="20"/>
        <v>13239.800000000001</v>
      </c>
      <c r="J82" s="40">
        <f t="shared" si="20"/>
        <v>2710.76</v>
      </c>
      <c r="K82" s="40">
        <f t="shared" si="20"/>
        <v>24815.56</v>
      </c>
      <c r="L82" s="40">
        <f t="shared" si="20"/>
        <v>125184.44</v>
      </c>
    </row>
    <row r="83" spans="1:12" s="42" customFormat="1" ht="30" customHeight="1" thickBot="1" x14ac:dyDescent="0.35">
      <c r="A83" s="47"/>
      <c r="B83" s="45"/>
      <c r="C83" s="47"/>
      <c r="D83" s="46"/>
      <c r="E83" s="45"/>
      <c r="J83" s="41"/>
      <c r="L83" s="41"/>
    </row>
    <row r="84" spans="1:12" s="34" customFormat="1" ht="30" customHeight="1" thickBot="1" x14ac:dyDescent="0.35">
      <c r="A84" s="251" t="s">
        <v>178</v>
      </c>
      <c r="B84" s="252"/>
      <c r="C84" s="252"/>
      <c r="D84" s="252"/>
      <c r="E84" s="252"/>
      <c r="F84" s="252"/>
      <c r="G84" s="252"/>
      <c r="H84" s="252"/>
      <c r="I84" s="252"/>
      <c r="J84" s="252"/>
      <c r="K84" s="252"/>
      <c r="L84" s="253"/>
    </row>
    <row r="85" spans="1:12" s="56" customFormat="1" ht="30" customHeight="1" x14ac:dyDescent="0.3">
      <c r="A85" s="83">
        <f>A81+1</f>
        <v>44</v>
      </c>
      <c r="B85" s="185" t="s">
        <v>85</v>
      </c>
      <c r="C85" s="186" t="s">
        <v>472</v>
      </c>
      <c r="D85" s="121" t="s">
        <v>57</v>
      </c>
      <c r="E85" s="121" t="s">
        <v>135</v>
      </c>
      <c r="F85" s="187">
        <v>90000</v>
      </c>
      <c r="G85" s="123">
        <f>F85*2.87%</f>
        <v>2583</v>
      </c>
      <c r="H85" s="90">
        <f>+F85*3.04%</f>
        <v>2736</v>
      </c>
      <c r="I85" s="90">
        <v>9415.59</v>
      </c>
      <c r="J85" s="92">
        <v>1375.12</v>
      </c>
      <c r="K85" s="85">
        <f>SUM(G85:J85)</f>
        <v>16109.71</v>
      </c>
      <c r="L85" s="86">
        <f>+F85-K85</f>
        <v>73890.290000000008</v>
      </c>
    </row>
    <row r="86" spans="1:12" s="56" customFormat="1" ht="30" customHeight="1" x14ac:dyDescent="0.3">
      <c r="A86" s="88">
        <f>+A85+1</f>
        <v>45</v>
      </c>
      <c r="B86" s="121" t="s">
        <v>179</v>
      </c>
      <c r="C86" s="39" t="s">
        <v>472</v>
      </c>
      <c r="D86" s="122" t="s">
        <v>57</v>
      </c>
      <c r="E86" s="121" t="s">
        <v>136</v>
      </c>
      <c r="F86" s="123">
        <v>90000</v>
      </c>
      <c r="G86" s="123">
        <f>F86*2.87%</f>
        <v>2583</v>
      </c>
      <c r="H86" s="90">
        <f>+F86*3.04%</f>
        <v>2736</v>
      </c>
      <c r="I86" s="90">
        <v>9415.59</v>
      </c>
      <c r="J86" s="92">
        <v>9147.1200000000008</v>
      </c>
      <c r="K86" s="85">
        <f>SUM(G86:J86)</f>
        <v>23881.71</v>
      </c>
      <c r="L86" s="86">
        <f>+F86-K86</f>
        <v>66118.290000000008</v>
      </c>
    </row>
    <row r="87" spans="1:12" s="42" customFormat="1" ht="30" customHeight="1" x14ac:dyDescent="0.3">
      <c r="A87" s="88">
        <f>A86+1</f>
        <v>46</v>
      </c>
      <c r="B87" s="89" t="s">
        <v>292</v>
      </c>
      <c r="C87" s="88" t="s">
        <v>472</v>
      </c>
      <c r="D87" s="93" t="s">
        <v>57</v>
      </c>
      <c r="E87" s="89" t="s">
        <v>135</v>
      </c>
      <c r="F87" s="90">
        <v>90000</v>
      </c>
      <c r="G87" s="90">
        <f>F87*2.87%</f>
        <v>2583</v>
      </c>
      <c r="H87" s="90">
        <f>+F87*3.04%</f>
        <v>2736</v>
      </c>
      <c r="I87" s="90">
        <v>9753.1200000000008</v>
      </c>
      <c r="J87" s="92">
        <v>4125</v>
      </c>
      <c r="K87" s="85">
        <f>SUM(G87:J87)</f>
        <v>19197.120000000003</v>
      </c>
      <c r="L87" s="86">
        <f>+F87-K87</f>
        <v>70802.880000000005</v>
      </c>
    </row>
    <row r="88" spans="1:12" s="42" customFormat="1" ht="30" customHeight="1" x14ac:dyDescent="0.3">
      <c r="A88" s="245" t="s">
        <v>139</v>
      </c>
      <c r="B88" s="246"/>
      <c r="C88" s="246"/>
      <c r="D88" s="246"/>
      <c r="E88" s="247"/>
      <c r="F88" s="40">
        <f t="shared" ref="F88:L88" si="21">SUM(F85:F87)</f>
        <v>270000</v>
      </c>
      <c r="G88" s="40">
        <f t="shared" si="21"/>
        <v>7749</v>
      </c>
      <c r="H88" s="40">
        <f t="shared" si="21"/>
        <v>8208</v>
      </c>
      <c r="I88" s="40">
        <f t="shared" si="21"/>
        <v>28584.300000000003</v>
      </c>
      <c r="J88" s="40">
        <f t="shared" si="21"/>
        <v>14647.240000000002</v>
      </c>
      <c r="K88" s="40">
        <f t="shared" si="21"/>
        <v>59188.54</v>
      </c>
      <c r="L88" s="40">
        <f t="shared" si="21"/>
        <v>210811.46000000002</v>
      </c>
    </row>
    <row r="89" spans="1:12" s="42" customFormat="1" ht="30" customHeight="1" thickBot="1" x14ac:dyDescent="0.35">
      <c r="A89" s="47"/>
      <c r="B89" s="45"/>
      <c r="C89" s="47"/>
      <c r="D89" s="46"/>
      <c r="E89" s="45"/>
      <c r="J89" s="41"/>
      <c r="L89" s="41"/>
    </row>
    <row r="90" spans="1:12" s="95" customFormat="1" ht="30" customHeight="1" thickBot="1" x14ac:dyDescent="0.35">
      <c r="A90" s="251" t="s">
        <v>180</v>
      </c>
      <c r="B90" s="252"/>
      <c r="C90" s="252"/>
      <c r="D90" s="252"/>
      <c r="E90" s="252"/>
      <c r="F90" s="252"/>
      <c r="G90" s="252"/>
      <c r="H90" s="252"/>
      <c r="I90" s="252"/>
      <c r="J90" s="252"/>
      <c r="K90" s="252"/>
      <c r="L90" s="253"/>
    </row>
    <row r="91" spans="1:12" s="56" customFormat="1" ht="30" customHeight="1" x14ac:dyDescent="0.3">
      <c r="A91" s="83">
        <f>A87+1</f>
        <v>47</v>
      </c>
      <c r="B91" s="121" t="s">
        <v>279</v>
      </c>
      <c r="C91" s="39" t="s">
        <v>472</v>
      </c>
      <c r="D91" s="122" t="s">
        <v>57</v>
      </c>
      <c r="E91" s="121" t="s">
        <v>135</v>
      </c>
      <c r="F91" s="123">
        <v>90000</v>
      </c>
      <c r="G91" s="123">
        <f>F91*2.87%</f>
        <v>2583</v>
      </c>
      <c r="H91" s="123">
        <f>+F91*3.04%</f>
        <v>2736</v>
      </c>
      <c r="I91" s="90">
        <v>9753.19</v>
      </c>
      <c r="J91" s="92">
        <v>7582.58</v>
      </c>
      <c r="K91" s="85">
        <f>SUM(G91:J91)</f>
        <v>22654.77</v>
      </c>
      <c r="L91" s="86">
        <f>+F91-K91</f>
        <v>67345.23</v>
      </c>
    </row>
    <row r="92" spans="1:12" s="94" customFormat="1" ht="30" customHeight="1" x14ac:dyDescent="0.3">
      <c r="A92" s="227">
        <f>+A91+1</f>
        <v>48</v>
      </c>
      <c r="B92" s="223" t="s">
        <v>277</v>
      </c>
      <c r="C92" s="227" t="s">
        <v>472</v>
      </c>
      <c r="D92" s="228" t="s">
        <v>57</v>
      </c>
      <c r="E92" s="223" t="s">
        <v>135</v>
      </c>
      <c r="F92" s="90">
        <v>85000</v>
      </c>
      <c r="G92" s="90">
        <v>2439.5</v>
      </c>
      <c r="H92" s="90">
        <v>2584</v>
      </c>
      <c r="I92" s="90">
        <v>8576.99</v>
      </c>
      <c r="J92" s="224">
        <v>1911.92</v>
      </c>
      <c r="K92" s="85">
        <f>SUM(G92:J92)</f>
        <v>15512.41</v>
      </c>
      <c r="L92" s="225">
        <f>+F92-K92</f>
        <v>69487.59</v>
      </c>
    </row>
    <row r="93" spans="1:12" s="42" customFormat="1" ht="30" customHeight="1" x14ac:dyDescent="0.3">
      <c r="A93" s="83">
        <f>A92+1</f>
        <v>49</v>
      </c>
      <c r="B93" s="121" t="s">
        <v>89</v>
      </c>
      <c r="C93" s="39" t="s">
        <v>471</v>
      </c>
      <c r="D93" s="122" t="s">
        <v>57</v>
      </c>
      <c r="E93" s="121" t="s">
        <v>135</v>
      </c>
      <c r="F93" s="123">
        <v>80000</v>
      </c>
      <c r="G93" s="123">
        <f>F93*2.87%</f>
        <v>2296</v>
      </c>
      <c r="H93" s="123">
        <f>+F93*3.04%</f>
        <v>2432</v>
      </c>
      <c r="I93" s="123">
        <v>7400.87</v>
      </c>
      <c r="J93" s="92">
        <v>25</v>
      </c>
      <c r="K93" s="85">
        <f>SUM(G93:J93)</f>
        <v>12153.869999999999</v>
      </c>
      <c r="L93" s="86">
        <f>+F93-K93</f>
        <v>67846.13</v>
      </c>
    </row>
    <row r="94" spans="1:12" ht="30" customHeight="1" x14ac:dyDescent="0.3">
      <c r="A94" s="83">
        <f>+A93+1</f>
        <v>50</v>
      </c>
      <c r="B94" s="121" t="s">
        <v>102</v>
      </c>
      <c r="C94" s="39" t="s">
        <v>472</v>
      </c>
      <c r="D94" s="122" t="s">
        <v>57</v>
      </c>
      <c r="E94" s="121" t="s">
        <v>136</v>
      </c>
      <c r="F94" s="187">
        <v>80000</v>
      </c>
      <c r="G94" s="123">
        <f>F94*2.87%</f>
        <v>2296</v>
      </c>
      <c r="H94" s="123">
        <f>+F94*3.04%</f>
        <v>2432</v>
      </c>
      <c r="I94" s="90">
        <v>7063.34</v>
      </c>
      <c r="J94" s="92">
        <v>10411.469999999999</v>
      </c>
      <c r="K94" s="85">
        <f>SUM(G94:J94)</f>
        <v>22202.809999999998</v>
      </c>
      <c r="L94" s="86">
        <f>+F94-K94</f>
        <v>57797.19</v>
      </c>
    </row>
    <row r="95" spans="1:12" s="42" customFormat="1" ht="30" customHeight="1" x14ac:dyDescent="0.3">
      <c r="A95" s="245" t="s">
        <v>139</v>
      </c>
      <c r="B95" s="246"/>
      <c r="C95" s="246"/>
      <c r="D95" s="246"/>
      <c r="E95" s="247"/>
      <c r="F95" s="40">
        <f t="shared" ref="F95:L95" si="22">SUM(F91:F94)</f>
        <v>335000</v>
      </c>
      <c r="G95" s="40">
        <f t="shared" si="22"/>
        <v>9614.5</v>
      </c>
      <c r="H95" s="40">
        <f t="shared" si="22"/>
        <v>10184</v>
      </c>
      <c r="I95" s="40">
        <f t="shared" si="22"/>
        <v>32794.39</v>
      </c>
      <c r="J95" s="40">
        <f t="shared" si="22"/>
        <v>19930.97</v>
      </c>
      <c r="K95" s="40">
        <f t="shared" si="22"/>
        <v>72523.86</v>
      </c>
      <c r="L95" s="40">
        <f t="shared" si="22"/>
        <v>262476.14</v>
      </c>
    </row>
    <row r="96" spans="1:12" s="56" customFormat="1" ht="30" customHeight="1" thickBot="1" x14ac:dyDescent="0.35">
      <c r="A96" s="4"/>
      <c r="B96" s="25"/>
      <c r="C96" s="4"/>
      <c r="D96" s="25"/>
      <c r="E96" s="25"/>
      <c r="F96" s="2"/>
      <c r="G96" s="1"/>
      <c r="H96" s="1"/>
      <c r="I96" s="1"/>
      <c r="J96" s="1"/>
      <c r="K96" s="1"/>
      <c r="L96" s="1"/>
    </row>
    <row r="97" spans="1:12" s="56" customFormat="1" ht="30" customHeight="1" thickBot="1" x14ac:dyDescent="0.35">
      <c r="A97" s="251" t="s">
        <v>181</v>
      </c>
      <c r="B97" s="252"/>
      <c r="C97" s="252"/>
      <c r="D97" s="252"/>
      <c r="E97" s="252"/>
      <c r="F97" s="252"/>
      <c r="G97" s="252"/>
      <c r="H97" s="252"/>
      <c r="I97" s="252"/>
      <c r="J97" s="252"/>
      <c r="K97" s="252"/>
      <c r="L97" s="253"/>
    </row>
    <row r="98" spans="1:12" s="42" customFormat="1" ht="30" customHeight="1" x14ac:dyDescent="0.3">
      <c r="A98" s="88">
        <f>+A94+1</f>
        <v>51</v>
      </c>
      <c r="B98" s="89" t="s">
        <v>58</v>
      </c>
      <c r="C98" s="88" t="s">
        <v>472</v>
      </c>
      <c r="D98" s="93" t="s">
        <v>57</v>
      </c>
      <c r="E98" s="89" t="s">
        <v>135</v>
      </c>
      <c r="F98" s="90">
        <v>102000</v>
      </c>
      <c r="G98" s="90">
        <f>F98*2.87%</f>
        <v>2927.4</v>
      </c>
      <c r="H98" s="90">
        <f>+F98*3.04%</f>
        <v>3100.8</v>
      </c>
      <c r="I98" s="90">
        <v>12575.82</v>
      </c>
      <c r="J98" s="92">
        <v>25</v>
      </c>
      <c r="K98" s="85">
        <f>SUM(G98:J98)</f>
        <v>18629.02</v>
      </c>
      <c r="L98" s="86">
        <f>+F98-K98</f>
        <v>83370.98</v>
      </c>
    </row>
    <row r="99" spans="1:12" s="56" customFormat="1" ht="30" customHeight="1" thickBot="1" x14ac:dyDescent="0.35">
      <c r="A99" s="245" t="s">
        <v>139</v>
      </c>
      <c r="B99" s="246"/>
      <c r="C99" s="246"/>
      <c r="D99" s="246"/>
      <c r="E99" s="247"/>
      <c r="F99" s="40">
        <f t="shared" ref="F99:L99" si="23">SUM(F98:F98)</f>
        <v>102000</v>
      </c>
      <c r="G99" s="40">
        <f t="shared" si="23"/>
        <v>2927.4</v>
      </c>
      <c r="H99" s="40">
        <f t="shared" si="23"/>
        <v>3100.8</v>
      </c>
      <c r="I99" s="40">
        <f t="shared" si="23"/>
        <v>12575.82</v>
      </c>
      <c r="J99" s="40">
        <f t="shared" si="23"/>
        <v>25</v>
      </c>
      <c r="K99" s="40">
        <f t="shared" si="23"/>
        <v>18629.02</v>
      </c>
      <c r="L99" s="40">
        <f t="shared" si="23"/>
        <v>83370.98</v>
      </c>
    </row>
    <row r="100" spans="1:12" s="56" customFormat="1" ht="30" customHeight="1" thickBot="1" x14ac:dyDescent="0.35">
      <c r="A100" s="251" t="s">
        <v>182</v>
      </c>
      <c r="B100" s="252"/>
      <c r="C100" s="252"/>
      <c r="D100" s="252"/>
      <c r="E100" s="252"/>
      <c r="F100" s="252"/>
      <c r="G100" s="252"/>
      <c r="H100" s="252"/>
      <c r="I100" s="252"/>
      <c r="J100" s="252"/>
      <c r="K100" s="252"/>
      <c r="L100" s="253"/>
    </row>
    <row r="101" spans="1:12" s="42" customFormat="1" ht="30" customHeight="1" x14ac:dyDescent="0.3">
      <c r="A101" s="83">
        <f>A98+1</f>
        <v>52</v>
      </c>
      <c r="B101" s="84" t="s">
        <v>72</v>
      </c>
      <c r="C101" s="83" t="s">
        <v>472</v>
      </c>
      <c r="D101" s="96" t="s">
        <v>205</v>
      </c>
      <c r="E101" s="89" t="s">
        <v>136</v>
      </c>
      <c r="F101" s="85">
        <v>155250</v>
      </c>
      <c r="G101" s="85">
        <v>4455.6750000000002</v>
      </c>
      <c r="H101" s="85">
        <v>4719.6000000000004</v>
      </c>
      <c r="I101" s="123">
        <v>24764.02</v>
      </c>
      <c r="J101" s="92">
        <v>1475.12</v>
      </c>
      <c r="K101" s="85">
        <f>SUM(G101:J101)</f>
        <v>35414.415000000001</v>
      </c>
      <c r="L101" s="86">
        <f>+F101-K101</f>
        <v>119835.58499999999</v>
      </c>
    </row>
    <row r="102" spans="1:12" customFormat="1" ht="30" customHeight="1" x14ac:dyDescent="0.3">
      <c r="A102" s="88">
        <f>A101+1</f>
        <v>53</v>
      </c>
      <c r="B102" s="121" t="s">
        <v>281</v>
      </c>
      <c r="C102" s="39" t="s">
        <v>472</v>
      </c>
      <c r="D102" s="121" t="s">
        <v>73</v>
      </c>
      <c r="E102" s="121" t="s">
        <v>136</v>
      </c>
      <c r="F102" s="123">
        <v>60000</v>
      </c>
      <c r="G102" s="90">
        <f>F102*2.87%</f>
        <v>1722</v>
      </c>
      <c r="H102" s="90">
        <f>+F102*3.04%</f>
        <v>1824</v>
      </c>
      <c r="I102" s="90">
        <v>3486.68</v>
      </c>
      <c r="J102" s="86">
        <v>25</v>
      </c>
      <c r="K102" s="85">
        <f>SUM(G102:J102)</f>
        <v>7057.68</v>
      </c>
      <c r="L102" s="86">
        <f>+F102-K102</f>
        <v>52942.32</v>
      </c>
    </row>
    <row r="103" spans="1:12" s="42" customFormat="1" ht="30" customHeight="1" x14ac:dyDescent="0.3">
      <c r="A103" s="245" t="s">
        <v>139</v>
      </c>
      <c r="B103" s="246"/>
      <c r="C103" s="246"/>
      <c r="D103" s="246"/>
      <c r="E103" s="247"/>
      <c r="F103" s="40">
        <f t="shared" ref="F103:L103" si="24">SUM(F101:F102)</f>
        <v>215250</v>
      </c>
      <c r="G103" s="40">
        <f t="shared" si="24"/>
        <v>6177.6750000000002</v>
      </c>
      <c r="H103" s="40">
        <f t="shared" si="24"/>
        <v>6543.6</v>
      </c>
      <c r="I103" s="40">
        <f t="shared" si="24"/>
        <v>28250.7</v>
      </c>
      <c r="J103" s="40">
        <f t="shared" si="24"/>
        <v>1500.12</v>
      </c>
      <c r="K103" s="40">
        <f t="shared" si="24"/>
        <v>42472.095000000001</v>
      </c>
      <c r="L103" s="40">
        <f t="shared" si="24"/>
        <v>172777.905</v>
      </c>
    </row>
    <row r="104" spans="1:12" s="94" customFormat="1" ht="30" customHeight="1" thickBot="1" x14ac:dyDescent="0.35">
      <c r="A104"/>
      <c r="B104"/>
      <c r="C104" s="152"/>
      <c r="D104"/>
      <c r="E104"/>
      <c r="F104"/>
      <c r="G104"/>
      <c r="H104"/>
      <c r="I104"/>
      <c r="J104"/>
      <c r="K104"/>
      <c r="L104"/>
    </row>
    <row r="105" spans="1:12" s="42" customFormat="1" ht="30" customHeight="1" thickBot="1" x14ac:dyDescent="0.35">
      <c r="A105" s="251" t="s">
        <v>183</v>
      </c>
      <c r="B105" s="252"/>
      <c r="C105" s="252"/>
      <c r="D105" s="252"/>
      <c r="E105" s="252"/>
      <c r="F105" s="252"/>
      <c r="G105" s="252"/>
      <c r="H105" s="252"/>
      <c r="I105" s="252"/>
      <c r="J105" s="252"/>
      <c r="K105" s="252"/>
      <c r="L105" s="253"/>
    </row>
    <row r="106" spans="1:12" ht="30" customHeight="1" x14ac:dyDescent="0.3">
      <c r="A106" s="88">
        <f>+A102+1</f>
        <v>54</v>
      </c>
      <c r="B106" s="121" t="s">
        <v>282</v>
      </c>
      <c r="C106" s="39" t="s">
        <v>472</v>
      </c>
      <c r="D106" s="122" t="s">
        <v>57</v>
      </c>
      <c r="E106" s="121" t="s">
        <v>135</v>
      </c>
      <c r="F106" s="123">
        <v>90000</v>
      </c>
      <c r="G106" s="123">
        <f>F106*2.87%</f>
        <v>2583</v>
      </c>
      <c r="H106" s="123">
        <f>+F106*3.04%</f>
        <v>2736</v>
      </c>
      <c r="I106" s="123">
        <v>9078.06</v>
      </c>
      <c r="J106" s="92">
        <v>7825.24</v>
      </c>
      <c r="K106" s="85">
        <f>SUM(G106:J106)</f>
        <v>22222.3</v>
      </c>
      <c r="L106" s="86">
        <f>+F106-K106</f>
        <v>67777.7</v>
      </c>
    </row>
    <row r="107" spans="1:12" s="42" customFormat="1" ht="30" customHeight="1" x14ac:dyDescent="0.3">
      <c r="A107" s="245" t="s">
        <v>139</v>
      </c>
      <c r="B107" s="246"/>
      <c r="C107" s="246"/>
      <c r="D107" s="246"/>
      <c r="E107" s="247"/>
      <c r="F107" s="40">
        <f t="shared" ref="F107:L107" si="25">SUM(F106:F106)</f>
        <v>90000</v>
      </c>
      <c r="G107" s="40">
        <f t="shared" si="25"/>
        <v>2583</v>
      </c>
      <c r="H107" s="40">
        <f t="shared" si="25"/>
        <v>2736</v>
      </c>
      <c r="I107" s="40">
        <f t="shared" si="25"/>
        <v>9078.06</v>
      </c>
      <c r="J107" s="40">
        <f t="shared" si="25"/>
        <v>7825.24</v>
      </c>
      <c r="K107" s="40">
        <f t="shared" si="25"/>
        <v>22222.3</v>
      </c>
      <c r="L107" s="40">
        <f t="shared" si="25"/>
        <v>67777.7</v>
      </c>
    </row>
    <row r="108" spans="1:12" s="56" customFormat="1" ht="30" customHeight="1" thickBot="1" x14ac:dyDescent="0.35">
      <c r="A108" s="4"/>
      <c r="B108" s="25"/>
      <c r="C108" s="4"/>
      <c r="D108" s="25"/>
      <c r="E108" s="25"/>
      <c r="F108" s="2"/>
      <c r="G108" s="1"/>
      <c r="H108" s="1"/>
      <c r="I108" s="1"/>
      <c r="J108" s="1"/>
      <c r="K108" s="1"/>
      <c r="L108" s="1"/>
    </row>
    <row r="109" spans="1:12" s="56" customFormat="1" ht="30" customHeight="1" thickBot="1" x14ac:dyDescent="0.35">
      <c r="A109" s="251" t="s">
        <v>184</v>
      </c>
      <c r="B109" s="252"/>
      <c r="C109" s="252"/>
      <c r="D109" s="252"/>
      <c r="E109" s="252"/>
      <c r="F109" s="252"/>
      <c r="G109" s="252"/>
      <c r="H109" s="252"/>
      <c r="I109" s="252"/>
      <c r="J109" s="252"/>
      <c r="K109" s="252"/>
      <c r="L109" s="253"/>
    </row>
    <row r="110" spans="1:12" s="56" customFormat="1" ht="30" customHeight="1" x14ac:dyDescent="0.3">
      <c r="A110" s="83">
        <f>+A106+1</f>
        <v>55</v>
      </c>
      <c r="B110" s="126" t="s">
        <v>283</v>
      </c>
      <c r="C110" s="136" t="s">
        <v>472</v>
      </c>
      <c r="D110" s="137" t="s">
        <v>284</v>
      </c>
      <c r="E110" s="126" t="s">
        <v>135</v>
      </c>
      <c r="F110" s="120">
        <v>155000</v>
      </c>
      <c r="G110" s="123">
        <f t="shared" ref="G110:G115" si="26">F110*2.87%</f>
        <v>4448.5</v>
      </c>
      <c r="H110" s="123">
        <f t="shared" ref="H110:H115" si="27">+F110*3.04%</f>
        <v>4712</v>
      </c>
      <c r="I110" s="85">
        <v>25042.74</v>
      </c>
      <c r="J110" s="92">
        <v>125</v>
      </c>
      <c r="K110" s="85">
        <f t="shared" ref="K110:K115" si="28">SUM(G110:J110)</f>
        <v>34328.240000000005</v>
      </c>
      <c r="L110" s="86">
        <f t="shared" ref="L110:L115" si="29">+F110-K110</f>
        <v>120671.76</v>
      </c>
    </row>
    <row r="111" spans="1:12" s="56" customFormat="1" ht="30" customHeight="1" x14ac:dyDescent="0.3">
      <c r="A111" s="88">
        <f>+A110+1</f>
        <v>56</v>
      </c>
      <c r="B111" s="121" t="s">
        <v>285</v>
      </c>
      <c r="C111" s="39" t="s">
        <v>472</v>
      </c>
      <c r="D111" s="122" t="s">
        <v>57</v>
      </c>
      <c r="E111" s="121" t="s">
        <v>136</v>
      </c>
      <c r="F111" s="123">
        <v>93500</v>
      </c>
      <c r="G111" s="123">
        <f t="shared" si="26"/>
        <v>2683.45</v>
      </c>
      <c r="H111" s="123">
        <f t="shared" si="27"/>
        <v>2842.4</v>
      </c>
      <c r="I111" s="90">
        <v>10576.41</v>
      </c>
      <c r="J111" s="92">
        <v>25</v>
      </c>
      <c r="K111" s="85">
        <f t="shared" si="28"/>
        <v>16127.26</v>
      </c>
      <c r="L111" s="86">
        <f t="shared" si="29"/>
        <v>77372.740000000005</v>
      </c>
    </row>
    <row r="112" spans="1:12" s="56" customFormat="1" ht="30" customHeight="1" x14ac:dyDescent="0.3">
      <c r="A112" s="88">
        <f>+A111+1</f>
        <v>57</v>
      </c>
      <c r="B112" s="121" t="s">
        <v>286</v>
      </c>
      <c r="C112" s="39" t="s">
        <v>472</v>
      </c>
      <c r="D112" s="122" t="s">
        <v>57</v>
      </c>
      <c r="E112" s="121" t="s">
        <v>135</v>
      </c>
      <c r="F112" s="123">
        <v>90000</v>
      </c>
      <c r="G112" s="123">
        <f t="shared" si="26"/>
        <v>2583</v>
      </c>
      <c r="H112" s="123">
        <f t="shared" si="27"/>
        <v>2736</v>
      </c>
      <c r="I112" s="123">
        <v>9753.1200000000008</v>
      </c>
      <c r="J112" s="92">
        <v>125</v>
      </c>
      <c r="K112" s="85">
        <f t="shared" si="28"/>
        <v>15197.12</v>
      </c>
      <c r="L112" s="86">
        <f t="shared" si="29"/>
        <v>74802.880000000005</v>
      </c>
    </row>
    <row r="113" spans="1:12" s="56" customFormat="1" ht="30" customHeight="1" x14ac:dyDescent="0.3">
      <c r="A113" s="227">
        <f>+A112+1</f>
        <v>58</v>
      </c>
      <c r="B113" s="223" t="s">
        <v>280</v>
      </c>
      <c r="C113" s="227" t="s">
        <v>471</v>
      </c>
      <c r="D113" s="228" t="s">
        <v>57</v>
      </c>
      <c r="E113" s="223" t="s">
        <v>135</v>
      </c>
      <c r="F113" s="90">
        <v>90000</v>
      </c>
      <c r="G113" s="90">
        <f t="shared" si="26"/>
        <v>2583</v>
      </c>
      <c r="H113" s="90">
        <f t="shared" si="27"/>
        <v>2736</v>
      </c>
      <c r="I113" s="90">
        <v>9753.1200000000008</v>
      </c>
      <c r="J113" s="224">
        <v>9311.43</v>
      </c>
      <c r="K113" s="85">
        <f t="shared" si="28"/>
        <v>24383.550000000003</v>
      </c>
      <c r="L113" s="225">
        <f t="shared" si="29"/>
        <v>65616.45</v>
      </c>
    </row>
    <row r="114" spans="1:12" s="50" customFormat="1" ht="30" customHeight="1" x14ac:dyDescent="0.3">
      <c r="A114" s="88">
        <f>A113+1</f>
        <v>59</v>
      </c>
      <c r="B114" s="121" t="s">
        <v>76</v>
      </c>
      <c r="C114" s="39" t="s">
        <v>471</v>
      </c>
      <c r="D114" s="122" t="s">
        <v>57</v>
      </c>
      <c r="E114" s="121" t="s">
        <v>135</v>
      </c>
      <c r="F114" s="123">
        <v>80000</v>
      </c>
      <c r="G114" s="123">
        <f t="shared" si="26"/>
        <v>2296</v>
      </c>
      <c r="H114" s="123">
        <f t="shared" si="27"/>
        <v>2432</v>
      </c>
      <c r="I114" s="139">
        <v>7063.34</v>
      </c>
      <c r="J114" s="92">
        <v>23105.69</v>
      </c>
      <c r="K114" s="85">
        <f t="shared" si="28"/>
        <v>34897.03</v>
      </c>
      <c r="L114" s="86">
        <f t="shared" si="29"/>
        <v>45102.97</v>
      </c>
    </row>
    <row r="115" spans="1:12" s="42" customFormat="1" ht="30" customHeight="1" x14ac:dyDescent="0.3">
      <c r="A115" s="88">
        <f>+A114+1</f>
        <v>60</v>
      </c>
      <c r="B115" s="121" t="s">
        <v>155</v>
      </c>
      <c r="C115" s="39" t="s">
        <v>472</v>
      </c>
      <c r="D115" s="122" t="s">
        <v>57</v>
      </c>
      <c r="E115" s="121" t="s">
        <v>135</v>
      </c>
      <c r="F115" s="123">
        <v>80000</v>
      </c>
      <c r="G115" s="123">
        <f t="shared" si="26"/>
        <v>2296</v>
      </c>
      <c r="H115" s="123">
        <f t="shared" si="27"/>
        <v>2432</v>
      </c>
      <c r="I115" s="123">
        <v>7400.87</v>
      </c>
      <c r="J115" s="92">
        <v>25</v>
      </c>
      <c r="K115" s="85">
        <f t="shared" si="28"/>
        <v>12153.869999999999</v>
      </c>
      <c r="L115" s="86">
        <f t="shared" si="29"/>
        <v>67846.13</v>
      </c>
    </row>
    <row r="116" spans="1:12" s="42" customFormat="1" ht="30" customHeight="1" x14ac:dyDescent="0.3">
      <c r="A116" s="39"/>
      <c r="B116" s="49"/>
      <c r="C116" s="154"/>
      <c r="D116" s="265" t="s">
        <v>139</v>
      </c>
      <c r="E116" s="266"/>
      <c r="F116" s="40">
        <f t="shared" ref="F116:L116" si="30">SUM(F110:F115)</f>
        <v>588500</v>
      </c>
      <c r="G116" s="40">
        <f t="shared" si="30"/>
        <v>16889.95</v>
      </c>
      <c r="H116" s="40">
        <f t="shared" si="30"/>
        <v>17890.400000000001</v>
      </c>
      <c r="I116" s="40">
        <f t="shared" si="30"/>
        <v>69589.600000000006</v>
      </c>
      <c r="J116" s="40">
        <f t="shared" si="30"/>
        <v>32717.119999999999</v>
      </c>
      <c r="K116" s="40">
        <f t="shared" si="30"/>
        <v>137087.07</v>
      </c>
      <c r="L116" s="40">
        <f t="shared" si="30"/>
        <v>451412.93000000005</v>
      </c>
    </row>
    <row r="117" spans="1:12" s="56" customFormat="1" ht="30" customHeight="1" thickBot="1" x14ac:dyDescent="0.35">
      <c r="A117" s="47"/>
      <c r="B117" s="45"/>
      <c r="C117" s="47"/>
      <c r="D117" s="46"/>
      <c r="E117" s="45"/>
      <c r="F117" s="42"/>
      <c r="G117" s="42"/>
      <c r="H117" s="42"/>
      <c r="I117" s="42"/>
      <c r="J117" s="41"/>
      <c r="K117" s="42"/>
      <c r="L117" s="41"/>
    </row>
    <row r="118" spans="1:12" s="50" customFormat="1" ht="30" customHeight="1" thickBot="1" x14ac:dyDescent="0.35">
      <c r="A118" s="251" t="s">
        <v>185</v>
      </c>
      <c r="B118" s="252"/>
      <c r="C118" s="252"/>
      <c r="D118" s="252"/>
      <c r="E118" s="252"/>
      <c r="F118" s="252"/>
      <c r="G118" s="252"/>
      <c r="H118" s="252"/>
      <c r="I118" s="252"/>
      <c r="J118" s="252"/>
      <c r="K118" s="252"/>
      <c r="L118" s="253"/>
    </row>
    <row r="119" spans="1:12" s="42" customFormat="1" ht="30" customHeight="1" x14ac:dyDescent="0.3">
      <c r="A119" s="88">
        <f>+A115+1</f>
        <v>61</v>
      </c>
      <c r="B119" s="121" t="s">
        <v>77</v>
      </c>
      <c r="C119" s="39" t="s">
        <v>472</v>
      </c>
      <c r="D119" s="122" t="s">
        <v>107</v>
      </c>
      <c r="E119" s="121" t="s">
        <v>136</v>
      </c>
      <c r="F119" s="123">
        <v>60000</v>
      </c>
      <c r="G119" s="123">
        <f>F119*2.87%</f>
        <v>1722</v>
      </c>
      <c r="H119" s="90">
        <f>+F119*3.04%</f>
        <v>1824</v>
      </c>
      <c r="I119" s="90">
        <v>2946.63</v>
      </c>
      <c r="J119" s="92">
        <v>3632.16</v>
      </c>
      <c r="K119" s="85">
        <f>SUM(G119:J119)</f>
        <v>10124.790000000001</v>
      </c>
      <c r="L119" s="86">
        <f>+F119-K119</f>
        <v>49875.21</v>
      </c>
    </row>
    <row r="120" spans="1:12" s="42" customFormat="1" ht="30" customHeight="1" x14ac:dyDescent="0.3">
      <c r="A120" s="245" t="s">
        <v>139</v>
      </c>
      <c r="B120" s="246"/>
      <c r="C120" s="246"/>
      <c r="D120" s="246"/>
      <c r="E120" s="247"/>
      <c r="F120" s="40">
        <f t="shared" ref="F120:L120" si="31">SUM(F119:F119)</f>
        <v>60000</v>
      </c>
      <c r="G120" s="40">
        <f t="shared" si="31"/>
        <v>1722</v>
      </c>
      <c r="H120" s="40">
        <f t="shared" si="31"/>
        <v>1824</v>
      </c>
      <c r="I120" s="40">
        <f t="shared" si="31"/>
        <v>2946.63</v>
      </c>
      <c r="J120" s="40">
        <f t="shared" si="31"/>
        <v>3632.16</v>
      </c>
      <c r="K120" s="40">
        <f t="shared" si="31"/>
        <v>10124.790000000001</v>
      </c>
      <c r="L120" s="40">
        <f t="shared" si="31"/>
        <v>49875.21</v>
      </c>
    </row>
    <row r="121" spans="1:12" s="56" customFormat="1" ht="30" customHeight="1" thickBot="1" x14ac:dyDescent="0.35">
      <c r="A121" s="44"/>
      <c r="B121" s="51"/>
      <c r="C121" s="155"/>
      <c r="D121" s="51"/>
      <c r="E121" s="51"/>
      <c r="F121" s="52"/>
      <c r="G121" s="42"/>
      <c r="H121" s="42"/>
      <c r="I121" s="42"/>
      <c r="J121" s="42"/>
      <c r="K121" s="42"/>
      <c r="L121" s="42"/>
    </row>
    <row r="122" spans="1:12" s="94" customFormat="1" ht="30" customHeight="1" thickBot="1" x14ac:dyDescent="0.35">
      <c r="A122" s="251" t="s">
        <v>186</v>
      </c>
      <c r="B122" s="252"/>
      <c r="C122" s="252"/>
      <c r="D122" s="252"/>
      <c r="E122" s="252"/>
      <c r="F122" s="252"/>
      <c r="G122" s="252"/>
      <c r="H122" s="252"/>
      <c r="I122" s="252"/>
      <c r="J122" s="252"/>
      <c r="K122" s="252"/>
      <c r="L122" s="253"/>
    </row>
    <row r="123" spans="1:12" s="56" customFormat="1" ht="30" customHeight="1" x14ac:dyDescent="0.3">
      <c r="A123" s="88">
        <f>+A119+1</f>
        <v>62</v>
      </c>
      <c r="B123" s="121" t="s">
        <v>288</v>
      </c>
      <c r="C123" s="39" t="s">
        <v>472</v>
      </c>
      <c r="D123" s="122" t="s">
        <v>57</v>
      </c>
      <c r="E123" s="121" t="s">
        <v>136</v>
      </c>
      <c r="F123" s="123">
        <v>90000</v>
      </c>
      <c r="G123" s="90">
        <f>F123*2.87%</f>
        <v>2583</v>
      </c>
      <c r="H123" s="90">
        <f>+F123*3.04%</f>
        <v>2736</v>
      </c>
      <c r="I123" s="90">
        <v>9753.1200000000008</v>
      </c>
      <c r="J123" s="92">
        <v>11557.81</v>
      </c>
      <c r="K123" s="85">
        <f>SUM(G123:J123)</f>
        <v>26629.93</v>
      </c>
      <c r="L123" s="86">
        <f>+F123-K123</f>
        <v>63370.07</v>
      </c>
    </row>
    <row r="124" spans="1:12" s="42" customFormat="1" ht="30" customHeight="1" x14ac:dyDescent="0.3">
      <c r="A124" s="88">
        <f>+A123+1</f>
        <v>63</v>
      </c>
      <c r="B124" s="126" t="s">
        <v>71</v>
      </c>
      <c r="C124" s="136" t="s">
        <v>472</v>
      </c>
      <c r="D124" s="122" t="s">
        <v>57</v>
      </c>
      <c r="E124" s="121" t="s">
        <v>135</v>
      </c>
      <c r="F124" s="120">
        <v>80000</v>
      </c>
      <c r="G124" s="85">
        <f>F124*2.87%</f>
        <v>2296</v>
      </c>
      <c r="H124" s="85">
        <f>+F124*3.04%</f>
        <v>2432</v>
      </c>
      <c r="I124" s="123">
        <v>7400.87</v>
      </c>
      <c r="J124" s="92">
        <v>11206.57</v>
      </c>
      <c r="K124" s="85">
        <f>SUM(G124:J124)</f>
        <v>23335.439999999999</v>
      </c>
      <c r="L124" s="86">
        <f>+F124-K124</f>
        <v>56664.56</v>
      </c>
    </row>
    <row r="125" spans="1:12" s="50" customFormat="1" ht="24" customHeight="1" x14ac:dyDescent="0.3">
      <c r="A125" s="88">
        <f>+A124+1</f>
        <v>64</v>
      </c>
      <c r="B125" s="121" t="s">
        <v>289</v>
      </c>
      <c r="C125" s="39" t="s">
        <v>471</v>
      </c>
      <c r="D125" s="122" t="s">
        <v>57</v>
      </c>
      <c r="E125" s="121" t="s">
        <v>135</v>
      </c>
      <c r="F125" s="123">
        <v>80000</v>
      </c>
      <c r="G125" s="90">
        <f>F125*2.87%</f>
        <v>2296</v>
      </c>
      <c r="H125" s="90">
        <f>+F125*3.04%</f>
        <v>2432</v>
      </c>
      <c r="I125" s="123">
        <v>7400.87</v>
      </c>
      <c r="J125" s="92">
        <v>25</v>
      </c>
      <c r="K125" s="85">
        <f>SUM(G125:J125)</f>
        <v>12153.869999999999</v>
      </c>
      <c r="L125" s="86">
        <f>+F125-K125</f>
        <v>67846.13</v>
      </c>
    </row>
    <row r="126" spans="1:12" s="42" customFormat="1" ht="30" customHeight="1" x14ac:dyDescent="0.3">
      <c r="A126" s="88">
        <f>+A125+1</f>
        <v>65</v>
      </c>
      <c r="B126" s="121" t="s">
        <v>297</v>
      </c>
      <c r="C126" s="39" t="s">
        <v>471</v>
      </c>
      <c r="D126" s="122" t="s">
        <v>57</v>
      </c>
      <c r="E126" s="121" t="s">
        <v>135</v>
      </c>
      <c r="F126" s="123">
        <v>80000</v>
      </c>
      <c r="G126" s="90">
        <f>F126*2.87%</f>
        <v>2296</v>
      </c>
      <c r="H126" s="90">
        <f>+F126*3.04%</f>
        <v>2432</v>
      </c>
      <c r="I126" s="123">
        <v>7400.87</v>
      </c>
      <c r="J126" s="92">
        <v>25</v>
      </c>
      <c r="K126" s="85">
        <f>SUM(G126:J126)</f>
        <v>12153.869999999999</v>
      </c>
      <c r="L126" s="86">
        <f>+F126-K126</f>
        <v>67846.13</v>
      </c>
    </row>
    <row r="127" spans="1:12" s="56" customFormat="1" ht="30" customHeight="1" thickBot="1" x14ac:dyDescent="0.35">
      <c r="A127" s="245" t="s">
        <v>139</v>
      </c>
      <c r="B127" s="246"/>
      <c r="C127" s="246"/>
      <c r="D127" s="246"/>
      <c r="E127" s="247"/>
      <c r="F127" s="40">
        <f t="shared" ref="F127:L127" si="32">SUM(F123:F126)</f>
        <v>330000</v>
      </c>
      <c r="G127" s="40">
        <f t="shared" si="32"/>
        <v>9471</v>
      </c>
      <c r="H127" s="40">
        <f t="shared" si="32"/>
        <v>10032</v>
      </c>
      <c r="I127" s="40">
        <f t="shared" si="32"/>
        <v>31955.73</v>
      </c>
      <c r="J127" s="40">
        <f t="shared" si="32"/>
        <v>22814.379999999997</v>
      </c>
      <c r="K127" s="40">
        <f t="shared" si="32"/>
        <v>74273.109999999986</v>
      </c>
      <c r="L127" s="40">
        <f t="shared" si="32"/>
        <v>255726.89</v>
      </c>
    </row>
    <row r="128" spans="1:12" s="56" customFormat="1" ht="30" customHeight="1" thickBot="1" x14ac:dyDescent="0.35">
      <c r="A128" s="251" t="s">
        <v>187</v>
      </c>
      <c r="B128" s="252"/>
      <c r="C128" s="252"/>
      <c r="D128" s="252"/>
      <c r="E128" s="252"/>
      <c r="F128" s="252"/>
      <c r="G128" s="252"/>
      <c r="H128" s="252"/>
      <c r="I128" s="252"/>
      <c r="J128" s="252"/>
      <c r="K128" s="252"/>
      <c r="L128" s="253"/>
    </row>
    <row r="129" spans="1:12" s="56" customFormat="1" ht="30" customHeight="1" x14ac:dyDescent="0.3">
      <c r="A129" s="39">
        <f>A126+1</f>
        <v>66</v>
      </c>
      <c r="B129" s="121" t="s">
        <v>207</v>
      </c>
      <c r="C129" s="39" t="s">
        <v>472</v>
      </c>
      <c r="D129" s="122" t="s">
        <v>57</v>
      </c>
      <c r="E129" s="121" t="s">
        <v>136</v>
      </c>
      <c r="F129" s="123">
        <v>90000</v>
      </c>
      <c r="G129" s="123">
        <f>F129*2.87%</f>
        <v>2583</v>
      </c>
      <c r="H129" s="90">
        <f>+F129*3.04%</f>
        <v>2736</v>
      </c>
      <c r="I129" s="90">
        <v>9753.1200000000008</v>
      </c>
      <c r="J129" s="92">
        <v>4721.7700000000004</v>
      </c>
      <c r="K129" s="85">
        <f>SUM(G129:J129)</f>
        <v>19793.89</v>
      </c>
      <c r="L129" s="86">
        <f>+F129-K129</f>
        <v>70206.11</v>
      </c>
    </row>
    <row r="130" spans="1:12" s="56" customFormat="1" ht="30" customHeight="1" x14ac:dyDescent="0.3">
      <c r="A130" s="39">
        <f>+A129+1</f>
        <v>67</v>
      </c>
      <c r="B130" s="121" t="s">
        <v>580</v>
      </c>
      <c r="C130" s="39" t="s">
        <v>471</v>
      </c>
      <c r="D130" s="122" t="s">
        <v>57</v>
      </c>
      <c r="E130" s="121" t="s">
        <v>136</v>
      </c>
      <c r="F130" s="123">
        <v>90000</v>
      </c>
      <c r="G130" s="123">
        <f>F130*2.87%</f>
        <v>2583</v>
      </c>
      <c r="H130" s="90">
        <f>+F130*3.04%</f>
        <v>2736</v>
      </c>
      <c r="I130" s="123">
        <v>9753.1200000000008</v>
      </c>
      <c r="J130" s="92">
        <v>18622.96</v>
      </c>
      <c r="K130" s="85">
        <f>SUM(G130:J130)</f>
        <v>33695.08</v>
      </c>
      <c r="L130" s="86">
        <f>+F130-K130</f>
        <v>56304.92</v>
      </c>
    </row>
    <row r="131" spans="1:12" s="50" customFormat="1" ht="30" customHeight="1" x14ac:dyDescent="0.3">
      <c r="A131" s="39">
        <f>+A130+1</f>
        <v>68</v>
      </c>
      <c r="B131" s="121" t="s">
        <v>291</v>
      </c>
      <c r="C131" s="39" t="s">
        <v>472</v>
      </c>
      <c r="D131" s="122" t="s">
        <v>57</v>
      </c>
      <c r="E131" s="121" t="s">
        <v>136</v>
      </c>
      <c r="F131" s="123">
        <v>85000</v>
      </c>
      <c r="G131" s="123">
        <f>F131*2.87%</f>
        <v>2439.5</v>
      </c>
      <c r="H131" s="90">
        <f>+F131*3.04%</f>
        <v>2584</v>
      </c>
      <c r="I131" s="90">
        <v>8576.99</v>
      </c>
      <c r="J131" s="92">
        <v>951.92</v>
      </c>
      <c r="K131" s="85">
        <f>SUM(G131:J131)</f>
        <v>14552.41</v>
      </c>
      <c r="L131" s="86">
        <f>+F131-K131</f>
        <v>70447.59</v>
      </c>
    </row>
    <row r="132" spans="1:12" ht="30" customHeight="1" x14ac:dyDescent="0.3">
      <c r="A132" s="39">
        <f>+A131+1</f>
        <v>69</v>
      </c>
      <c r="B132" s="121" t="s">
        <v>215</v>
      </c>
      <c r="C132" s="39" t="s">
        <v>471</v>
      </c>
      <c r="D132" s="122" t="s">
        <v>57</v>
      </c>
      <c r="E132" s="121" t="s">
        <v>136</v>
      </c>
      <c r="F132" s="123">
        <v>80000</v>
      </c>
      <c r="G132" s="90">
        <v>2296</v>
      </c>
      <c r="H132" s="90">
        <v>2432</v>
      </c>
      <c r="I132" s="90">
        <v>7063.34</v>
      </c>
      <c r="J132" s="92">
        <v>16181.81</v>
      </c>
      <c r="K132" s="85">
        <f>SUM(G132:J132)</f>
        <v>27973.15</v>
      </c>
      <c r="L132" s="86">
        <f>+F132-K132</f>
        <v>52026.85</v>
      </c>
    </row>
    <row r="133" spans="1:12" s="42" customFormat="1" ht="30" customHeight="1" x14ac:dyDescent="0.3">
      <c r="A133" s="245" t="s">
        <v>139</v>
      </c>
      <c r="B133" s="246"/>
      <c r="C133" s="246"/>
      <c r="D133" s="246"/>
      <c r="E133" s="247"/>
      <c r="F133" s="40">
        <f t="shared" ref="F133:L133" si="33">SUM(F129:F132)</f>
        <v>345000</v>
      </c>
      <c r="G133" s="40">
        <f t="shared" si="33"/>
        <v>9901.5</v>
      </c>
      <c r="H133" s="40">
        <f t="shared" si="33"/>
        <v>10488</v>
      </c>
      <c r="I133" s="40">
        <f t="shared" si="33"/>
        <v>35146.570000000007</v>
      </c>
      <c r="J133" s="40">
        <f t="shared" si="33"/>
        <v>40478.46</v>
      </c>
      <c r="K133" s="40">
        <f t="shared" si="33"/>
        <v>96014.53</v>
      </c>
      <c r="L133" s="40">
        <f t="shared" si="33"/>
        <v>248985.47</v>
      </c>
    </row>
    <row r="134" spans="1:12" s="42" customFormat="1" ht="30" customHeight="1" thickBot="1" x14ac:dyDescent="0.35">
      <c r="A134" s="4"/>
      <c r="B134" s="25"/>
      <c r="C134" s="4"/>
      <c r="D134" s="25"/>
      <c r="E134" s="25"/>
      <c r="F134" s="2"/>
      <c r="G134" s="1"/>
      <c r="H134" s="1"/>
      <c r="I134" s="1"/>
      <c r="J134" s="1"/>
      <c r="K134" s="1"/>
      <c r="L134" s="1"/>
    </row>
    <row r="135" spans="1:12" s="56" customFormat="1" ht="30" customHeight="1" thickBot="1" x14ac:dyDescent="0.35">
      <c r="A135" s="251" t="s">
        <v>188</v>
      </c>
      <c r="B135" s="252"/>
      <c r="C135" s="252"/>
      <c r="D135" s="252"/>
      <c r="E135" s="252"/>
      <c r="F135" s="252"/>
      <c r="G135" s="252"/>
      <c r="H135" s="252"/>
      <c r="I135" s="252"/>
      <c r="J135" s="252"/>
      <c r="K135" s="252"/>
      <c r="L135" s="253"/>
    </row>
    <row r="136" spans="1:12" s="50" customFormat="1" ht="30" customHeight="1" x14ac:dyDescent="0.3">
      <c r="A136" s="88">
        <f>+A132+1</f>
        <v>70</v>
      </c>
      <c r="B136" s="89" t="s">
        <v>115</v>
      </c>
      <c r="C136" s="88" t="s">
        <v>472</v>
      </c>
      <c r="D136" s="93" t="s">
        <v>57</v>
      </c>
      <c r="E136" s="89" t="s">
        <v>135</v>
      </c>
      <c r="F136" s="90">
        <v>90000</v>
      </c>
      <c r="G136" s="90">
        <f t="shared" ref="G136:G141" si="34">F136*2.87%</f>
        <v>2583</v>
      </c>
      <c r="H136" s="90">
        <f t="shared" ref="H136:H141" si="35">+F136*3.04%</f>
        <v>2736</v>
      </c>
      <c r="I136" s="90">
        <v>9753.1200000000008</v>
      </c>
      <c r="J136" s="92">
        <v>25</v>
      </c>
      <c r="K136" s="85">
        <f t="shared" ref="K136" si="36">SUM(G136:J136)</f>
        <v>15097.12</v>
      </c>
      <c r="L136" s="86">
        <f t="shared" ref="L136" si="37">+F136-K136</f>
        <v>74902.880000000005</v>
      </c>
    </row>
    <row r="137" spans="1:12" s="56" customFormat="1" ht="30" customHeight="1" x14ac:dyDescent="0.3">
      <c r="A137" s="88">
        <f>+A136+1</f>
        <v>71</v>
      </c>
      <c r="B137" s="121" t="s">
        <v>66</v>
      </c>
      <c r="C137" s="39" t="s">
        <v>472</v>
      </c>
      <c r="D137" s="122" t="s">
        <v>57</v>
      </c>
      <c r="E137" s="121" t="s">
        <v>136</v>
      </c>
      <c r="F137" s="123">
        <v>90000</v>
      </c>
      <c r="G137" s="123">
        <f t="shared" si="34"/>
        <v>2583</v>
      </c>
      <c r="H137" s="90">
        <f t="shared" si="35"/>
        <v>2736</v>
      </c>
      <c r="I137" s="123">
        <v>9078.06</v>
      </c>
      <c r="J137" s="92">
        <v>2825.24</v>
      </c>
      <c r="K137" s="85">
        <f>SUM(G137:J137)</f>
        <v>17222.3</v>
      </c>
      <c r="L137" s="86">
        <f>+F137-K137</f>
        <v>72777.7</v>
      </c>
    </row>
    <row r="138" spans="1:12" s="56" customFormat="1" ht="30" customHeight="1" x14ac:dyDescent="0.3">
      <c r="A138" s="39">
        <f>+A137+1</f>
        <v>72</v>
      </c>
      <c r="B138" s="121" t="s">
        <v>5</v>
      </c>
      <c r="C138" s="39" t="s">
        <v>472</v>
      </c>
      <c r="D138" s="122" t="s">
        <v>57</v>
      </c>
      <c r="E138" s="121" t="s">
        <v>136</v>
      </c>
      <c r="F138" s="123">
        <v>90000</v>
      </c>
      <c r="G138" s="123">
        <f t="shared" si="34"/>
        <v>2583</v>
      </c>
      <c r="H138" s="90">
        <f t="shared" si="35"/>
        <v>2736</v>
      </c>
      <c r="I138" s="90">
        <v>9753.1200000000008</v>
      </c>
      <c r="J138" s="86">
        <v>11891.85</v>
      </c>
      <c r="K138" s="85">
        <f>SUM(G138:J138)</f>
        <v>26963.97</v>
      </c>
      <c r="L138" s="86">
        <f>+F138-K138</f>
        <v>63036.03</v>
      </c>
    </row>
    <row r="139" spans="1:12" s="56" customFormat="1" ht="30" customHeight="1" x14ac:dyDescent="0.3">
      <c r="A139" s="88">
        <f>+A138+1</f>
        <v>73</v>
      </c>
      <c r="B139" s="121" t="s">
        <v>293</v>
      </c>
      <c r="C139" s="39" t="s">
        <v>472</v>
      </c>
      <c r="D139" s="122" t="s">
        <v>57</v>
      </c>
      <c r="E139" s="121" t="s">
        <v>135</v>
      </c>
      <c r="F139" s="123">
        <v>80000</v>
      </c>
      <c r="G139" s="123">
        <f t="shared" si="34"/>
        <v>2296</v>
      </c>
      <c r="H139" s="90">
        <f t="shared" si="35"/>
        <v>2432</v>
      </c>
      <c r="I139" s="90">
        <v>7400.87</v>
      </c>
      <c r="J139" s="92">
        <v>25</v>
      </c>
      <c r="K139" s="85">
        <f>SUM(G139:J139)</f>
        <v>12153.869999999999</v>
      </c>
      <c r="L139" s="86">
        <f>+F139-K139</f>
        <v>67846.13</v>
      </c>
    </row>
    <row r="140" spans="1:12" ht="30" customHeight="1" x14ac:dyDescent="0.3">
      <c r="A140" s="88">
        <f>+A139+1</f>
        <v>74</v>
      </c>
      <c r="B140" s="121" t="s">
        <v>294</v>
      </c>
      <c r="C140" s="39" t="s">
        <v>471</v>
      </c>
      <c r="D140" s="122" t="s">
        <v>57</v>
      </c>
      <c r="E140" s="121" t="s">
        <v>135</v>
      </c>
      <c r="F140" s="123">
        <v>80000</v>
      </c>
      <c r="G140" s="123">
        <f t="shared" si="34"/>
        <v>2296</v>
      </c>
      <c r="H140" s="90">
        <f t="shared" si="35"/>
        <v>2432</v>
      </c>
      <c r="I140" s="90">
        <v>7400.87</v>
      </c>
      <c r="J140" s="92">
        <v>25</v>
      </c>
      <c r="K140" s="85">
        <f>SUM(G140:J140)</f>
        <v>12153.869999999999</v>
      </c>
      <c r="L140" s="86">
        <f>+F140-K140</f>
        <v>67846.13</v>
      </c>
    </row>
    <row r="141" spans="1:12" s="42" customFormat="1" ht="30" customHeight="1" x14ac:dyDescent="0.3">
      <c r="A141" s="88">
        <f>+A140+1</f>
        <v>75</v>
      </c>
      <c r="B141" s="121" t="s">
        <v>295</v>
      </c>
      <c r="C141" s="39" t="s">
        <v>472</v>
      </c>
      <c r="D141" s="122" t="s">
        <v>57</v>
      </c>
      <c r="E141" s="121" t="s">
        <v>136</v>
      </c>
      <c r="F141" s="123">
        <v>80000</v>
      </c>
      <c r="G141" s="123">
        <f t="shared" si="34"/>
        <v>2296</v>
      </c>
      <c r="H141" s="90">
        <f t="shared" si="35"/>
        <v>2432</v>
      </c>
      <c r="I141" s="123">
        <v>7400.87</v>
      </c>
      <c r="J141" s="92">
        <v>25</v>
      </c>
      <c r="K141" s="85">
        <f>SUM(G141:J141)</f>
        <v>12153.869999999999</v>
      </c>
      <c r="L141" s="86">
        <f>+F141-K141</f>
        <v>67846.13</v>
      </c>
    </row>
    <row r="142" spans="1:12" s="56" customFormat="1" ht="30" customHeight="1" x14ac:dyDescent="0.3">
      <c r="A142" s="245" t="s">
        <v>139</v>
      </c>
      <c r="B142" s="246"/>
      <c r="C142" s="246"/>
      <c r="D142" s="246"/>
      <c r="E142" s="247"/>
      <c r="F142" s="40">
        <f t="shared" ref="F142:L142" si="38">SUM(F136:F141)</f>
        <v>510000</v>
      </c>
      <c r="G142" s="40">
        <f t="shared" si="38"/>
        <v>14637</v>
      </c>
      <c r="H142" s="40">
        <f t="shared" si="38"/>
        <v>15504</v>
      </c>
      <c r="I142" s="40">
        <f t="shared" si="38"/>
        <v>50786.910000000011</v>
      </c>
      <c r="J142" s="40">
        <f t="shared" si="38"/>
        <v>14817.09</v>
      </c>
      <c r="K142" s="40">
        <f t="shared" si="38"/>
        <v>95744.999999999985</v>
      </c>
      <c r="L142" s="40">
        <f t="shared" si="38"/>
        <v>414255</v>
      </c>
    </row>
    <row r="143" spans="1:12" s="95" customFormat="1" ht="30" customHeight="1" thickBot="1" x14ac:dyDescent="0.35">
      <c r="A143" s="4"/>
      <c r="B143" s="25"/>
      <c r="C143" s="4"/>
      <c r="D143" s="25"/>
      <c r="E143" s="25"/>
      <c r="F143" s="2"/>
      <c r="G143" s="1"/>
      <c r="H143" s="1"/>
      <c r="I143" s="1"/>
      <c r="J143" s="1"/>
      <c r="K143" s="1"/>
      <c r="L143" s="1"/>
    </row>
    <row r="144" spans="1:12" s="50" customFormat="1" ht="30" customHeight="1" thickBot="1" x14ac:dyDescent="0.35">
      <c r="A144" s="251" t="s">
        <v>189</v>
      </c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3"/>
    </row>
    <row r="145" spans="1:12" ht="30" customHeight="1" x14ac:dyDescent="0.3">
      <c r="A145" s="88">
        <f>+A141+1</f>
        <v>76</v>
      </c>
      <c r="B145" s="89" t="s">
        <v>296</v>
      </c>
      <c r="C145" s="88" t="s">
        <v>472</v>
      </c>
      <c r="D145" s="93" t="s">
        <v>57</v>
      </c>
      <c r="E145" s="89" t="s">
        <v>136</v>
      </c>
      <c r="F145" s="90">
        <v>90000</v>
      </c>
      <c r="G145" s="90">
        <f>F145*2.87%</f>
        <v>2583</v>
      </c>
      <c r="H145" s="90">
        <f>+F145*3.04%</f>
        <v>2736</v>
      </c>
      <c r="I145" s="90">
        <v>9415.59</v>
      </c>
      <c r="J145" s="92">
        <v>1415.12</v>
      </c>
      <c r="K145" s="85">
        <f>SUM(G145:J145)</f>
        <v>16149.71</v>
      </c>
      <c r="L145" s="86">
        <f>+F145-K145</f>
        <v>73850.290000000008</v>
      </c>
    </row>
    <row r="146" spans="1:12" s="42" customFormat="1" ht="30" customHeight="1" x14ac:dyDescent="0.3">
      <c r="A146" s="88">
        <f>+A145+1</f>
        <v>77</v>
      </c>
      <c r="B146" s="121" t="s">
        <v>208</v>
      </c>
      <c r="C146" s="39" t="s">
        <v>471</v>
      </c>
      <c r="D146" s="121" t="s">
        <v>57</v>
      </c>
      <c r="E146" s="121" t="s">
        <v>135</v>
      </c>
      <c r="F146" s="123">
        <v>90000</v>
      </c>
      <c r="G146" s="90">
        <f>F146*2.87%</f>
        <v>2583</v>
      </c>
      <c r="H146" s="90">
        <f>+F146*3.04%</f>
        <v>2736</v>
      </c>
      <c r="I146" s="123">
        <v>9753.1200000000008</v>
      </c>
      <c r="J146" s="92">
        <v>25</v>
      </c>
      <c r="K146" s="85">
        <f>SUM(G146:J146)</f>
        <v>15097.12</v>
      </c>
      <c r="L146" s="86">
        <f>+F146-K146</f>
        <v>74902.880000000005</v>
      </c>
    </row>
    <row r="147" spans="1:12" s="56" customFormat="1" ht="30" customHeight="1" x14ac:dyDescent="0.3">
      <c r="A147" s="245" t="s">
        <v>139</v>
      </c>
      <c r="B147" s="246"/>
      <c r="C147" s="246"/>
      <c r="D147" s="246"/>
      <c r="E147" s="247"/>
      <c r="F147" s="40">
        <f t="shared" ref="F147:L147" si="39">SUM(F145:F146)</f>
        <v>180000</v>
      </c>
      <c r="G147" s="40">
        <f t="shared" si="39"/>
        <v>5166</v>
      </c>
      <c r="H147" s="40">
        <f t="shared" si="39"/>
        <v>5472</v>
      </c>
      <c r="I147" s="40">
        <f t="shared" si="39"/>
        <v>19168.71</v>
      </c>
      <c r="J147" s="40">
        <f t="shared" si="39"/>
        <v>1440.12</v>
      </c>
      <c r="K147" s="40">
        <f t="shared" si="39"/>
        <v>31246.83</v>
      </c>
      <c r="L147" s="40">
        <f t="shared" si="39"/>
        <v>148753.17000000001</v>
      </c>
    </row>
    <row r="148" spans="1:12" s="56" customFormat="1" ht="30" customHeight="1" thickBot="1" x14ac:dyDescent="0.35">
      <c r="A148" s="4"/>
      <c r="B148" s="25"/>
      <c r="C148" s="4"/>
      <c r="D148" s="25"/>
      <c r="E148" s="25"/>
      <c r="F148" s="2"/>
      <c r="G148" s="1"/>
      <c r="H148" s="1"/>
      <c r="I148" s="1"/>
      <c r="J148" s="1"/>
      <c r="K148" s="1"/>
      <c r="L148" s="1"/>
    </row>
    <row r="149" spans="1:12" s="56" customFormat="1" ht="30" customHeight="1" thickBot="1" x14ac:dyDescent="0.35">
      <c r="A149" s="251" t="s">
        <v>190</v>
      </c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3"/>
    </row>
    <row r="150" spans="1:12" s="56" customFormat="1" ht="30" customHeight="1" x14ac:dyDescent="0.3">
      <c r="A150" s="83">
        <f>+A146+1</f>
        <v>78</v>
      </c>
      <c r="B150" s="126" t="s">
        <v>298</v>
      </c>
      <c r="C150" s="136" t="s">
        <v>471</v>
      </c>
      <c r="D150" s="137" t="s">
        <v>299</v>
      </c>
      <c r="E150" s="121" t="s">
        <v>136</v>
      </c>
      <c r="F150" s="120">
        <v>126500</v>
      </c>
      <c r="G150" s="90">
        <v>3630.55</v>
      </c>
      <c r="H150" s="90">
        <v>3845.6</v>
      </c>
      <c r="I150" s="90">
        <v>18001.3</v>
      </c>
      <c r="J150" s="92">
        <v>1495.12</v>
      </c>
      <c r="K150" s="85">
        <f t="shared" ref="K150:K154" si="40">SUM(G150:J150)</f>
        <v>26972.569999999996</v>
      </c>
      <c r="L150" s="86">
        <f t="shared" ref="L150:L154" si="41">+F150-K150</f>
        <v>99527.430000000008</v>
      </c>
    </row>
    <row r="151" spans="1:12" s="56" customFormat="1" ht="30" customHeight="1" x14ac:dyDescent="0.3">
      <c r="A151" s="88">
        <f>A150+1</f>
        <v>79</v>
      </c>
      <c r="B151" s="121" t="s">
        <v>300</v>
      </c>
      <c r="C151" s="39" t="s">
        <v>472</v>
      </c>
      <c r="D151" s="122" t="s">
        <v>57</v>
      </c>
      <c r="E151" s="121" t="s">
        <v>136</v>
      </c>
      <c r="F151" s="123">
        <v>90000</v>
      </c>
      <c r="G151" s="123">
        <f>F151*2.87%</f>
        <v>2583</v>
      </c>
      <c r="H151" s="90">
        <f>+F151*3.04%</f>
        <v>2736</v>
      </c>
      <c r="I151" s="90">
        <v>9753.1200000000008</v>
      </c>
      <c r="J151" s="92">
        <v>45</v>
      </c>
      <c r="K151" s="85">
        <f t="shared" si="40"/>
        <v>15117.12</v>
      </c>
      <c r="L151" s="86">
        <f t="shared" si="41"/>
        <v>74882.880000000005</v>
      </c>
    </row>
    <row r="152" spans="1:12" s="50" customFormat="1" ht="30" customHeight="1" x14ac:dyDescent="0.3">
      <c r="A152" s="88">
        <f>+A151+1</f>
        <v>80</v>
      </c>
      <c r="B152" s="121" t="s">
        <v>301</v>
      </c>
      <c r="C152" s="39" t="s">
        <v>472</v>
      </c>
      <c r="D152" s="122" t="s">
        <v>57</v>
      </c>
      <c r="E152" s="121" t="s">
        <v>136</v>
      </c>
      <c r="F152" s="123">
        <v>90000</v>
      </c>
      <c r="G152" s="123">
        <f>F152*2.87%</f>
        <v>2583</v>
      </c>
      <c r="H152" s="90">
        <f>+F152*3.04%</f>
        <v>2736</v>
      </c>
      <c r="I152" s="90">
        <v>9753.1200000000008</v>
      </c>
      <c r="J152" s="92">
        <v>85</v>
      </c>
      <c r="K152" s="85">
        <f t="shared" si="40"/>
        <v>15157.12</v>
      </c>
      <c r="L152" s="86">
        <f t="shared" si="41"/>
        <v>74842.880000000005</v>
      </c>
    </row>
    <row r="153" spans="1:12" ht="29.25" customHeight="1" x14ac:dyDescent="0.3">
      <c r="A153" s="83">
        <f>+A152+1</f>
        <v>81</v>
      </c>
      <c r="B153" s="121" t="s">
        <v>156</v>
      </c>
      <c r="C153" s="39" t="s">
        <v>472</v>
      </c>
      <c r="D153" s="122" t="s">
        <v>57</v>
      </c>
      <c r="E153" s="121" t="s">
        <v>136</v>
      </c>
      <c r="F153" s="123">
        <v>80000</v>
      </c>
      <c r="G153" s="123">
        <f>F153*2.87%</f>
        <v>2296</v>
      </c>
      <c r="H153" s="90">
        <f>+F153*3.04%</f>
        <v>2432</v>
      </c>
      <c r="I153" s="90">
        <v>7400.87</v>
      </c>
      <c r="J153" s="92">
        <v>1025</v>
      </c>
      <c r="K153" s="85">
        <f t="shared" si="40"/>
        <v>13153.869999999999</v>
      </c>
      <c r="L153" s="86">
        <f t="shared" si="41"/>
        <v>66846.13</v>
      </c>
    </row>
    <row r="154" spans="1:12" ht="29.25" customHeight="1" x14ac:dyDescent="0.3">
      <c r="A154" s="88">
        <f>+A153+1</f>
        <v>82</v>
      </c>
      <c r="B154" s="121" t="s">
        <v>78</v>
      </c>
      <c r="C154" s="39" t="s">
        <v>471</v>
      </c>
      <c r="D154" s="122" t="s">
        <v>57</v>
      </c>
      <c r="E154" s="121" t="s">
        <v>136</v>
      </c>
      <c r="F154" s="123">
        <v>80000</v>
      </c>
      <c r="G154" s="123">
        <f>F154*2.87%</f>
        <v>2296</v>
      </c>
      <c r="H154" s="90">
        <f>+F154*3.04%</f>
        <v>2432</v>
      </c>
      <c r="I154" s="123">
        <v>7063.19</v>
      </c>
      <c r="J154" s="92">
        <v>1375.12</v>
      </c>
      <c r="K154" s="85">
        <f t="shared" si="40"/>
        <v>13166.309999999998</v>
      </c>
      <c r="L154" s="86">
        <f t="shared" si="41"/>
        <v>66833.69</v>
      </c>
    </row>
    <row r="155" spans="1:12" s="56" customFormat="1" ht="30" customHeight="1" x14ac:dyDescent="0.3">
      <c r="A155" s="245" t="s">
        <v>139</v>
      </c>
      <c r="B155" s="246"/>
      <c r="C155" s="246"/>
      <c r="D155" s="246"/>
      <c r="E155" s="247"/>
      <c r="F155" s="40">
        <f t="shared" ref="F155:L155" si="42">SUM(F150:F154)</f>
        <v>466500</v>
      </c>
      <c r="G155" s="40">
        <f t="shared" si="42"/>
        <v>13388.55</v>
      </c>
      <c r="H155" s="40">
        <f t="shared" si="42"/>
        <v>14181.6</v>
      </c>
      <c r="I155" s="40">
        <f t="shared" si="42"/>
        <v>51971.600000000006</v>
      </c>
      <c r="J155" s="40">
        <f t="shared" si="42"/>
        <v>4025.24</v>
      </c>
      <c r="K155" s="40">
        <f t="shared" si="42"/>
        <v>83566.989999999991</v>
      </c>
      <c r="L155" s="40">
        <f t="shared" si="42"/>
        <v>382933.01</v>
      </c>
    </row>
    <row r="156" spans="1:12" s="50" customFormat="1" ht="47.4" customHeight="1" thickBot="1" x14ac:dyDescent="0.35">
      <c r="A156" s="53"/>
      <c r="B156" s="53"/>
      <c r="C156" s="53"/>
      <c r="D156" s="53"/>
      <c r="E156" s="53"/>
      <c r="F156" s="43"/>
      <c r="G156" s="43"/>
      <c r="H156" s="43"/>
      <c r="I156" s="43"/>
      <c r="J156" s="43"/>
      <c r="K156" s="43"/>
      <c r="L156" s="43"/>
    </row>
    <row r="157" spans="1:12" s="50" customFormat="1" ht="37.5" customHeight="1" thickBot="1" x14ac:dyDescent="0.35">
      <c r="A157" s="248" t="s">
        <v>191</v>
      </c>
      <c r="B157" s="249"/>
      <c r="C157" s="249"/>
      <c r="D157" s="249"/>
      <c r="E157" s="249"/>
      <c r="F157" s="249"/>
      <c r="G157" s="249"/>
      <c r="H157" s="249"/>
      <c r="I157" s="249"/>
      <c r="J157" s="249"/>
      <c r="K157" s="249"/>
      <c r="L157" s="250"/>
    </row>
    <row r="158" spans="1:12" customFormat="1" ht="27" customHeight="1" x14ac:dyDescent="0.3">
      <c r="A158" s="88">
        <f>+A154+1</f>
        <v>83</v>
      </c>
      <c r="B158" s="121" t="s">
        <v>79</v>
      </c>
      <c r="C158" s="39" t="s">
        <v>472</v>
      </c>
      <c r="D158" s="122" t="s">
        <v>221</v>
      </c>
      <c r="E158" s="121" t="s">
        <v>136</v>
      </c>
      <c r="F158" s="123">
        <v>148500</v>
      </c>
      <c r="G158" s="90">
        <v>4261.95</v>
      </c>
      <c r="H158" s="90">
        <v>4514.3999999999996</v>
      </c>
      <c r="I158" s="90">
        <v>23513.78</v>
      </c>
      <c r="J158" s="92">
        <v>7527.87</v>
      </c>
      <c r="K158" s="85">
        <f>SUM(G158:J158)</f>
        <v>39818</v>
      </c>
      <c r="L158" s="92">
        <f>+F158-K158</f>
        <v>108682</v>
      </c>
    </row>
    <row r="159" spans="1:12" s="42" customFormat="1" ht="30" customHeight="1" x14ac:dyDescent="0.3">
      <c r="A159" s="39">
        <f>+A158+1</f>
        <v>84</v>
      </c>
      <c r="B159" s="121" t="s">
        <v>519</v>
      </c>
      <c r="C159" s="39" t="s">
        <v>472</v>
      </c>
      <c r="D159" s="122" t="s">
        <v>73</v>
      </c>
      <c r="E159" s="121" t="s">
        <v>253</v>
      </c>
      <c r="F159" s="123">
        <v>35000</v>
      </c>
      <c r="G159" s="123">
        <f>F159*2.87%</f>
        <v>1004.5</v>
      </c>
      <c r="H159" s="90">
        <f>+F159*3.04%</f>
        <v>1064</v>
      </c>
      <c r="I159" s="90"/>
      <c r="J159" s="92">
        <v>25</v>
      </c>
      <c r="K159" s="85">
        <f>SUM(G159:J159)</f>
        <v>2093.5</v>
      </c>
      <c r="L159" s="92">
        <f>+F159-K159</f>
        <v>32906.5</v>
      </c>
    </row>
    <row r="160" spans="1:12" s="56" customFormat="1" ht="30" customHeight="1" x14ac:dyDescent="0.3">
      <c r="A160" s="245" t="s">
        <v>139</v>
      </c>
      <c r="B160" s="246"/>
      <c r="C160" s="246"/>
      <c r="D160" s="246"/>
      <c r="E160" s="247"/>
      <c r="F160" s="40">
        <f>SUM(F158:F159)</f>
        <v>183500</v>
      </c>
      <c r="G160" s="40">
        <f t="shared" ref="G160:L160" si="43">SUM(G158:G159)</f>
        <v>5266.45</v>
      </c>
      <c r="H160" s="40">
        <f t="shared" si="43"/>
        <v>5578.4</v>
      </c>
      <c r="I160" s="40">
        <f t="shared" si="43"/>
        <v>23513.78</v>
      </c>
      <c r="J160" s="40">
        <f t="shared" si="43"/>
        <v>7552.87</v>
      </c>
      <c r="K160" s="40">
        <f t="shared" si="43"/>
        <v>41911.5</v>
      </c>
      <c r="L160" s="40">
        <f t="shared" si="43"/>
        <v>141588.5</v>
      </c>
    </row>
    <row r="161" spans="1:12" s="56" customFormat="1" ht="30" customHeight="1" thickBot="1" x14ac:dyDescent="0.35">
      <c r="A161"/>
      <c r="B161"/>
      <c r="C161" s="152"/>
      <c r="D161"/>
      <c r="E161"/>
      <c r="F161"/>
      <c r="G161"/>
      <c r="H161"/>
      <c r="I161"/>
      <c r="J161"/>
      <c r="K161"/>
      <c r="L161"/>
    </row>
    <row r="162" spans="1:12" s="56" customFormat="1" ht="30" customHeight="1" thickBot="1" x14ac:dyDescent="0.35">
      <c r="A162" s="251" t="s">
        <v>192</v>
      </c>
      <c r="B162" s="252"/>
      <c r="C162" s="252"/>
      <c r="D162" s="252"/>
      <c r="E162" s="252"/>
      <c r="F162" s="252"/>
      <c r="G162" s="252"/>
      <c r="H162" s="252"/>
      <c r="I162" s="252"/>
      <c r="J162" s="252"/>
      <c r="K162" s="252"/>
      <c r="L162" s="253"/>
    </row>
    <row r="163" spans="1:12" s="56" customFormat="1" ht="30" customHeight="1" x14ac:dyDescent="0.3">
      <c r="A163" s="88">
        <f>+A159+1</f>
        <v>85</v>
      </c>
      <c r="B163" s="89" t="s">
        <v>59</v>
      </c>
      <c r="C163" s="88" t="s">
        <v>472</v>
      </c>
      <c r="D163" s="89" t="s">
        <v>57</v>
      </c>
      <c r="E163" s="89" t="s">
        <v>136</v>
      </c>
      <c r="F163" s="90">
        <v>102000</v>
      </c>
      <c r="G163" s="90">
        <f>F163*2.87%</f>
        <v>2927.4</v>
      </c>
      <c r="H163" s="90">
        <f>+F163*3.04%</f>
        <v>3100.8</v>
      </c>
      <c r="I163" s="123">
        <v>12575.82</v>
      </c>
      <c r="J163" s="92">
        <v>105</v>
      </c>
      <c r="K163" s="85">
        <f>SUM(G163:J163)</f>
        <v>18709.02</v>
      </c>
      <c r="L163" s="86">
        <f>+F163-K163</f>
        <v>83290.98</v>
      </c>
    </row>
    <row r="164" spans="1:12" s="34" customFormat="1" ht="30" customHeight="1" x14ac:dyDescent="0.3">
      <c r="A164" s="88">
        <f>+A163+1</f>
        <v>86</v>
      </c>
      <c r="B164" s="121" t="s">
        <v>209</v>
      </c>
      <c r="C164" s="39" t="s">
        <v>472</v>
      </c>
      <c r="D164" s="122" t="s">
        <v>57</v>
      </c>
      <c r="E164" s="121" t="s">
        <v>136</v>
      </c>
      <c r="F164" s="123">
        <v>100000</v>
      </c>
      <c r="G164" s="123">
        <f>F164*2.87%</f>
        <v>2870</v>
      </c>
      <c r="H164" s="90">
        <f>+F164*3.04%</f>
        <v>3040</v>
      </c>
      <c r="I164" s="90">
        <v>11430.31</v>
      </c>
      <c r="J164" s="92">
        <v>2725.24</v>
      </c>
      <c r="K164" s="85">
        <f>SUM(G164:J164)</f>
        <v>20065.549999999996</v>
      </c>
      <c r="L164" s="86">
        <f>+F164-K164</f>
        <v>79934.450000000012</v>
      </c>
    </row>
    <row r="165" spans="1:12" s="42" customFormat="1" ht="30" customHeight="1" x14ac:dyDescent="0.3">
      <c r="A165" s="88">
        <f>+A164+1</f>
        <v>87</v>
      </c>
      <c r="B165" s="121" t="s">
        <v>303</v>
      </c>
      <c r="C165" s="39" t="s">
        <v>472</v>
      </c>
      <c r="D165" s="122" t="s">
        <v>57</v>
      </c>
      <c r="E165" s="121" t="s">
        <v>136</v>
      </c>
      <c r="F165" s="123">
        <v>95000</v>
      </c>
      <c r="G165" s="123">
        <f>F165*2.87%</f>
        <v>2726.5</v>
      </c>
      <c r="H165" s="90">
        <f>+F165*3.04%</f>
        <v>2888</v>
      </c>
      <c r="I165" s="90">
        <v>10929.24</v>
      </c>
      <c r="J165" s="92">
        <v>85</v>
      </c>
      <c r="K165" s="85">
        <f>SUM(G165:J165)</f>
        <v>16628.739999999998</v>
      </c>
      <c r="L165" s="86">
        <f>+F165-K165</f>
        <v>78371.260000000009</v>
      </c>
    </row>
    <row r="166" spans="1:12" s="42" customFormat="1" ht="30" customHeight="1" x14ac:dyDescent="0.3">
      <c r="A166" s="88">
        <f>+A165+1</f>
        <v>88</v>
      </c>
      <c r="B166" s="121" t="s">
        <v>304</v>
      </c>
      <c r="C166" s="39" t="s">
        <v>471</v>
      </c>
      <c r="D166" s="122" t="s">
        <v>57</v>
      </c>
      <c r="E166" s="121" t="s">
        <v>136</v>
      </c>
      <c r="F166" s="123">
        <v>90000</v>
      </c>
      <c r="G166" s="123">
        <f>F166*2.87%</f>
        <v>2583</v>
      </c>
      <c r="H166" s="90">
        <f>F166*3.04%</f>
        <v>2736</v>
      </c>
      <c r="I166" s="123">
        <v>9753.1200000000008</v>
      </c>
      <c r="J166" s="92">
        <v>25</v>
      </c>
      <c r="K166" s="85">
        <f>SUM(G166:J166)</f>
        <v>15097.12</v>
      </c>
      <c r="L166" s="86">
        <f>+F166-K166</f>
        <v>74902.880000000005</v>
      </c>
    </row>
    <row r="167" spans="1:12" s="42" customFormat="1" ht="30" customHeight="1" x14ac:dyDescent="0.3">
      <c r="A167" s="83">
        <f>+A166+1</f>
        <v>89</v>
      </c>
      <c r="B167" s="121" t="s">
        <v>53</v>
      </c>
      <c r="C167" s="39" t="s">
        <v>471</v>
      </c>
      <c r="D167" s="121" t="s">
        <v>57</v>
      </c>
      <c r="E167" s="121" t="s">
        <v>135</v>
      </c>
      <c r="F167" s="123">
        <v>80000</v>
      </c>
      <c r="G167" s="123">
        <f>F167*2.87%</f>
        <v>2296</v>
      </c>
      <c r="H167" s="90">
        <f>+F167*3.04%</f>
        <v>2432</v>
      </c>
      <c r="I167" s="123">
        <v>7063.34</v>
      </c>
      <c r="J167" s="92">
        <v>1515.12</v>
      </c>
      <c r="K167" s="85">
        <f>SUM(G167:J167)</f>
        <v>13306.46</v>
      </c>
      <c r="L167" s="86">
        <f>+F167-K167</f>
        <v>66693.540000000008</v>
      </c>
    </row>
    <row r="168" spans="1:12" s="42" customFormat="1" ht="30" customHeight="1" x14ac:dyDescent="0.3">
      <c r="A168" s="245" t="s">
        <v>139</v>
      </c>
      <c r="B168" s="246"/>
      <c r="C168" s="246"/>
      <c r="D168" s="246"/>
      <c r="E168" s="247"/>
      <c r="F168" s="40">
        <f>SUM(F163:F167)</f>
        <v>467000</v>
      </c>
      <c r="G168" s="40">
        <f t="shared" ref="G168:L168" si="44">SUM(G163:G167)</f>
        <v>13402.9</v>
      </c>
      <c r="H168" s="40">
        <f t="shared" si="44"/>
        <v>14196.8</v>
      </c>
      <c r="I168" s="40">
        <f t="shared" si="44"/>
        <v>51751.83</v>
      </c>
      <c r="J168" s="40">
        <f t="shared" si="44"/>
        <v>4455.3599999999997</v>
      </c>
      <c r="K168" s="40">
        <f t="shared" si="44"/>
        <v>83806.889999999985</v>
      </c>
      <c r="L168" s="40">
        <f t="shared" si="44"/>
        <v>383193.11</v>
      </c>
    </row>
    <row r="169" spans="1:12" s="56" customFormat="1" ht="30" customHeight="1" thickBot="1" x14ac:dyDescent="0.35">
      <c r="A169" s="42"/>
      <c r="B169" s="42"/>
      <c r="C169" s="44"/>
      <c r="D169" s="42"/>
      <c r="E169" s="42"/>
      <c r="F169" s="42"/>
      <c r="G169" s="42"/>
      <c r="H169" s="42"/>
      <c r="I169" s="42"/>
      <c r="J169" s="42"/>
      <c r="K169" s="42"/>
      <c r="L169" s="42"/>
    </row>
    <row r="170" spans="1:12" s="42" customFormat="1" ht="30" customHeight="1" thickBot="1" x14ac:dyDescent="0.35">
      <c r="A170" s="248" t="s">
        <v>318</v>
      </c>
      <c r="B170" s="249"/>
      <c r="C170" s="249"/>
      <c r="D170" s="249"/>
      <c r="E170" s="249"/>
      <c r="F170" s="249"/>
      <c r="G170" s="249"/>
      <c r="H170" s="249"/>
      <c r="I170" s="249"/>
      <c r="J170" s="249"/>
      <c r="K170" s="249"/>
      <c r="L170" s="250"/>
    </row>
    <row r="171" spans="1:12" s="42" customFormat="1" ht="30" customHeight="1" thickBot="1" x14ac:dyDescent="0.35">
      <c r="A171" s="248" t="s">
        <v>319</v>
      </c>
      <c r="B171" s="249"/>
      <c r="C171" s="249"/>
      <c r="D171" s="249"/>
      <c r="E171" s="249"/>
      <c r="F171" s="249"/>
      <c r="G171" s="249"/>
      <c r="H171" s="249"/>
      <c r="I171" s="249"/>
      <c r="J171" s="249"/>
      <c r="K171" s="249"/>
      <c r="L171" s="250"/>
    </row>
    <row r="172" spans="1:12" s="50" customFormat="1" ht="27" customHeight="1" x14ac:dyDescent="0.3">
      <c r="A172" s="88">
        <f>A167+1</f>
        <v>90</v>
      </c>
      <c r="B172" s="121" t="s">
        <v>306</v>
      </c>
      <c r="C172" s="39" t="s">
        <v>472</v>
      </c>
      <c r="D172" s="140" t="s">
        <v>305</v>
      </c>
      <c r="E172" s="121" t="s">
        <v>135</v>
      </c>
      <c r="F172" s="123">
        <v>90000</v>
      </c>
      <c r="G172" s="123">
        <f>F172*2.87%</f>
        <v>2583</v>
      </c>
      <c r="H172" s="90">
        <f>+F172*3.04%</f>
        <v>2736</v>
      </c>
      <c r="I172" s="123">
        <v>9753.1200000000008</v>
      </c>
      <c r="J172" s="92">
        <v>25</v>
      </c>
      <c r="K172" s="85">
        <f>SUM(G172:J172)</f>
        <v>15097.12</v>
      </c>
      <c r="L172" s="92">
        <f>+F172-K172</f>
        <v>74902.880000000005</v>
      </c>
    </row>
    <row r="173" spans="1:12" s="56" customFormat="1" ht="30" customHeight="1" x14ac:dyDescent="0.3">
      <c r="A173" s="245" t="s">
        <v>139</v>
      </c>
      <c r="B173" s="246"/>
      <c r="C173" s="246"/>
      <c r="D173" s="246"/>
      <c r="E173" s="247"/>
      <c r="F173" s="40">
        <f t="shared" ref="F173:L173" si="45">SUM(F172:F172)</f>
        <v>90000</v>
      </c>
      <c r="G173" s="40">
        <f t="shared" si="45"/>
        <v>2583</v>
      </c>
      <c r="H173" s="40">
        <f t="shared" si="45"/>
        <v>2736</v>
      </c>
      <c r="I173" s="40">
        <f t="shared" si="45"/>
        <v>9753.1200000000008</v>
      </c>
      <c r="J173" s="40">
        <f t="shared" si="45"/>
        <v>25</v>
      </c>
      <c r="K173" s="40">
        <f t="shared" si="45"/>
        <v>15097.12</v>
      </c>
      <c r="L173" s="40">
        <f t="shared" si="45"/>
        <v>74902.880000000005</v>
      </c>
    </row>
    <row r="174" spans="1:12" s="42" customFormat="1" ht="30" customHeight="1" thickBot="1" x14ac:dyDescent="0.35">
      <c r="C174" s="44"/>
    </row>
    <row r="175" spans="1:12" s="42" customFormat="1" ht="24" customHeight="1" thickBot="1" x14ac:dyDescent="0.35">
      <c r="A175" s="248" t="s">
        <v>103</v>
      </c>
      <c r="B175" s="249"/>
      <c r="C175" s="249"/>
      <c r="D175" s="249"/>
      <c r="E175" s="249"/>
      <c r="F175" s="249"/>
      <c r="G175" s="249"/>
      <c r="H175" s="249"/>
      <c r="I175" s="249"/>
      <c r="J175" s="249"/>
      <c r="K175" s="249"/>
      <c r="L175" s="250"/>
    </row>
    <row r="176" spans="1:12" s="56" customFormat="1" ht="39" customHeight="1" x14ac:dyDescent="0.3">
      <c r="A176" s="88">
        <f>+A172+1</f>
        <v>91</v>
      </c>
      <c r="B176" s="121" t="s">
        <v>84</v>
      </c>
      <c r="C176" s="39" t="s">
        <v>471</v>
      </c>
      <c r="D176" s="140" t="s">
        <v>623</v>
      </c>
      <c r="E176" s="121" t="s">
        <v>135</v>
      </c>
      <c r="F176" s="120">
        <v>80000</v>
      </c>
      <c r="G176" s="85">
        <f>F176*2.87%</f>
        <v>2296</v>
      </c>
      <c r="H176" s="85">
        <f>+F176*3.04%</f>
        <v>2432</v>
      </c>
      <c r="I176" s="123">
        <v>7400.87</v>
      </c>
      <c r="J176" s="92">
        <v>125</v>
      </c>
      <c r="K176" s="85">
        <f>SUM(G176:J176)</f>
        <v>12253.869999999999</v>
      </c>
      <c r="L176" s="92">
        <f>+F176-K176</f>
        <v>67746.13</v>
      </c>
    </row>
    <row r="177" spans="1:12" s="56" customFormat="1" ht="30" customHeight="1" thickBot="1" x14ac:dyDescent="0.35">
      <c r="A177" s="245" t="s">
        <v>139</v>
      </c>
      <c r="B177" s="246"/>
      <c r="C177" s="246"/>
      <c r="D177" s="246"/>
      <c r="E177" s="247"/>
      <c r="F177" s="40">
        <f t="shared" ref="F177:L177" si="46">SUM(F176:F176)</f>
        <v>80000</v>
      </c>
      <c r="G177" s="40">
        <f t="shared" si="46"/>
        <v>2296</v>
      </c>
      <c r="H177" s="40">
        <f t="shared" si="46"/>
        <v>2432</v>
      </c>
      <c r="I177" s="40">
        <f t="shared" si="46"/>
        <v>7400.87</v>
      </c>
      <c r="J177" s="40">
        <f t="shared" si="46"/>
        <v>125</v>
      </c>
      <c r="K177" s="40">
        <f t="shared" si="46"/>
        <v>12253.869999999999</v>
      </c>
      <c r="L177" s="40">
        <f t="shared" si="46"/>
        <v>67746.13</v>
      </c>
    </row>
    <row r="178" spans="1:12" s="56" customFormat="1" ht="30" customHeight="1" thickBot="1" x14ac:dyDescent="0.35">
      <c r="A178" s="248" t="s">
        <v>104</v>
      </c>
      <c r="B178" s="249"/>
      <c r="C178" s="249"/>
      <c r="D178" s="249"/>
      <c r="E178" s="249"/>
      <c r="F178" s="249"/>
      <c r="G178" s="249"/>
      <c r="H178" s="249"/>
      <c r="I178" s="249"/>
      <c r="J178" s="249"/>
      <c r="K178" s="249"/>
      <c r="L178" s="250"/>
    </row>
    <row r="179" spans="1:12" s="42" customFormat="1" ht="30" customHeight="1" x14ac:dyDescent="0.3">
      <c r="A179" s="83">
        <f>+A176+1</f>
        <v>92</v>
      </c>
      <c r="B179" s="126" t="s">
        <v>307</v>
      </c>
      <c r="C179" s="136" t="s">
        <v>472</v>
      </c>
      <c r="D179" s="137" t="s">
        <v>525</v>
      </c>
      <c r="E179" s="121" t="s">
        <v>136</v>
      </c>
      <c r="F179" s="120">
        <v>170500</v>
      </c>
      <c r="G179" s="90">
        <v>4893.3500000000004</v>
      </c>
      <c r="H179" s="90">
        <v>4943.8</v>
      </c>
      <c r="I179" s="123">
        <v>28411.05</v>
      </c>
      <c r="J179" s="92">
        <v>1375.12</v>
      </c>
      <c r="K179" s="85">
        <f>SUM(G179:J179)</f>
        <v>39623.32</v>
      </c>
      <c r="L179" s="92">
        <f>+F179-K179</f>
        <v>130876.68</v>
      </c>
    </row>
    <row r="180" spans="1:12" s="42" customFormat="1" ht="25.5" customHeight="1" x14ac:dyDescent="0.3">
      <c r="A180" s="83">
        <f>+A179+1</f>
        <v>93</v>
      </c>
      <c r="B180" s="126" t="s">
        <v>14</v>
      </c>
      <c r="C180" s="136" t="s">
        <v>472</v>
      </c>
      <c r="D180" s="164" t="s">
        <v>120</v>
      </c>
      <c r="E180" s="126" t="s">
        <v>217</v>
      </c>
      <c r="F180" s="120">
        <v>135000</v>
      </c>
      <c r="G180" s="120">
        <f>F180*2.87%</f>
        <v>3874.5</v>
      </c>
      <c r="H180" s="120">
        <f>+F180*3.04%</f>
        <v>4104</v>
      </c>
      <c r="I180" s="120">
        <v>20338.240000000002</v>
      </c>
      <c r="J180" s="124">
        <v>25</v>
      </c>
      <c r="K180" s="120">
        <f>SUM(G180:J180)</f>
        <v>28341.74</v>
      </c>
      <c r="L180" s="124">
        <f>+F180-K180</f>
        <v>106658.26</v>
      </c>
    </row>
    <row r="181" spans="1:12" s="42" customFormat="1" ht="27" customHeight="1" x14ac:dyDescent="0.3">
      <c r="A181" s="88">
        <f>+A180+1</f>
        <v>94</v>
      </c>
      <c r="B181" s="121" t="s">
        <v>309</v>
      </c>
      <c r="C181" s="39" t="s">
        <v>472</v>
      </c>
      <c r="D181" s="121" t="s">
        <v>73</v>
      </c>
      <c r="E181" s="121" t="s">
        <v>136</v>
      </c>
      <c r="F181" s="123">
        <v>50000</v>
      </c>
      <c r="G181" s="90">
        <f>F181*2.87%</f>
        <v>1435</v>
      </c>
      <c r="H181" s="90">
        <f>+F181*3.04%</f>
        <v>1520</v>
      </c>
      <c r="I181" s="90">
        <v>1651.48</v>
      </c>
      <c r="J181" s="86">
        <v>13975.13</v>
      </c>
      <c r="K181" s="85">
        <f>SUM(G181:J181)</f>
        <v>18581.61</v>
      </c>
      <c r="L181" s="92">
        <f>+F181-K181</f>
        <v>31418.39</v>
      </c>
    </row>
    <row r="182" spans="1:12" s="56" customFormat="1" ht="30" customHeight="1" x14ac:dyDescent="0.3">
      <c r="A182" s="245" t="s">
        <v>139</v>
      </c>
      <c r="B182" s="246"/>
      <c r="C182" s="246"/>
      <c r="D182" s="246"/>
      <c r="E182" s="247"/>
      <c r="F182" s="40">
        <f t="shared" ref="F182:L182" si="47">SUM(F179:F181)</f>
        <v>355500</v>
      </c>
      <c r="G182" s="40">
        <f t="shared" si="47"/>
        <v>10202.85</v>
      </c>
      <c r="H182" s="40">
        <f t="shared" si="47"/>
        <v>10567.8</v>
      </c>
      <c r="I182" s="40">
        <f t="shared" si="47"/>
        <v>50400.770000000004</v>
      </c>
      <c r="J182" s="40">
        <f t="shared" si="47"/>
        <v>15375.25</v>
      </c>
      <c r="K182" s="40">
        <f t="shared" si="47"/>
        <v>86546.67</v>
      </c>
      <c r="L182" s="40">
        <f t="shared" si="47"/>
        <v>268953.33</v>
      </c>
    </row>
    <row r="183" spans="1:12" s="56" customFormat="1" ht="30" customHeight="1" thickBot="1" x14ac:dyDescent="0.35">
      <c r="A183" s="53"/>
      <c r="B183" s="53"/>
      <c r="C183" s="53"/>
      <c r="D183" s="53"/>
      <c r="E183" s="53"/>
      <c r="F183"/>
      <c r="G183"/>
      <c r="H183"/>
      <c r="I183"/>
      <c r="J183"/>
      <c r="K183"/>
      <c r="L183"/>
    </row>
    <row r="184" spans="1:12" s="56" customFormat="1" ht="30" customHeight="1" thickBot="1" x14ac:dyDescent="0.35">
      <c r="A184" s="248" t="s">
        <v>317</v>
      </c>
      <c r="B184" s="249"/>
      <c r="C184" s="249"/>
      <c r="D184" s="249"/>
      <c r="E184" s="249"/>
      <c r="F184" s="249"/>
      <c r="G184" s="249"/>
      <c r="H184" s="249"/>
      <c r="I184" s="249"/>
      <c r="J184" s="249"/>
      <c r="K184" s="249"/>
      <c r="L184" s="250"/>
    </row>
    <row r="185" spans="1:12" s="56" customFormat="1" ht="30" customHeight="1" x14ac:dyDescent="0.3">
      <c r="A185" s="83">
        <f>A181+1</f>
        <v>95</v>
      </c>
      <c r="B185" s="121" t="s">
        <v>15</v>
      </c>
      <c r="C185" s="136" t="s">
        <v>472</v>
      </c>
      <c r="D185" s="137" t="s">
        <v>656</v>
      </c>
      <c r="E185" s="121" t="s">
        <v>135</v>
      </c>
      <c r="F185" s="123">
        <v>110000</v>
      </c>
      <c r="G185" s="123">
        <f>F185*2.87%</f>
        <v>3157</v>
      </c>
      <c r="H185" s="90">
        <f>+F185*3.04%</f>
        <v>3344</v>
      </c>
      <c r="I185" s="123">
        <v>14457.69</v>
      </c>
      <c r="J185" s="86">
        <v>25</v>
      </c>
      <c r="K185" s="85">
        <f>SUM(G185:J185)</f>
        <v>20983.690000000002</v>
      </c>
      <c r="L185" s="86">
        <f>+F185-K185</f>
        <v>89016.31</v>
      </c>
    </row>
    <row r="186" spans="1:12" s="42" customFormat="1" ht="30" customHeight="1" x14ac:dyDescent="0.3">
      <c r="A186" s="88">
        <f>A185+1</f>
        <v>96</v>
      </c>
      <c r="B186" s="89" t="s">
        <v>65</v>
      </c>
      <c r="C186" s="88" t="s">
        <v>472</v>
      </c>
      <c r="D186" s="93" t="s">
        <v>654</v>
      </c>
      <c r="E186" s="89" t="s">
        <v>135</v>
      </c>
      <c r="F186" s="90">
        <v>100000</v>
      </c>
      <c r="G186" s="90">
        <f>F186*2.87%</f>
        <v>2870</v>
      </c>
      <c r="H186" s="90">
        <f>+F186*3.04%</f>
        <v>3040</v>
      </c>
      <c r="I186" s="90">
        <v>11767.84</v>
      </c>
      <c r="J186" s="92">
        <v>1375.12</v>
      </c>
      <c r="K186" s="85">
        <f>SUM(G186:J186)</f>
        <v>19052.96</v>
      </c>
      <c r="L186" s="86">
        <f>+F186-K186</f>
        <v>80947.040000000008</v>
      </c>
    </row>
    <row r="187" spans="1:12" s="42" customFormat="1" ht="33" customHeight="1" x14ac:dyDescent="0.3">
      <c r="A187" s="88">
        <f>+A186+1</f>
        <v>97</v>
      </c>
      <c r="B187" s="89" t="s">
        <v>276</v>
      </c>
      <c r="C187" s="88" t="s">
        <v>472</v>
      </c>
      <c r="D187" s="93" t="s">
        <v>57</v>
      </c>
      <c r="E187" s="89" t="s">
        <v>135</v>
      </c>
      <c r="F187" s="90">
        <v>85000</v>
      </c>
      <c r="G187" s="90">
        <f>F187*2.87%</f>
        <v>2439.5</v>
      </c>
      <c r="H187" s="90">
        <f>+F187*3.04%</f>
        <v>2584</v>
      </c>
      <c r="I187" s="90">
        <v>8576.99</v>
      </c>
      <c r="J187" s="92">
        <v>3120</v>
      </c>
      <c r="K187" s="85">
        <f>SUM(G187:J187)</f>
        <v>16720.489999999998</v>
      </c>
      <c r="L187" s="86">
        <f>+F187-K187</f>
        <v>68279.510000000009</v>
      </c>
    </row>
    <row r="188" spans="1:12" s="56" customFormat="1" ht="30" customHeight="1" x14ac:dyDescent="0.3">
      <c r="A188" s="83">
        <f>A187+1</f>
        <v>98</v>
      </c>
      <c r="B188" s="190" t="s">
        <v>312</v>
      </c>
      <c r="C188" s="191" t="s">
        <v>472</v>
      </c>
      <c r="D188" s="122" t="s">
        <v>311</v>
      </c>
      <c r="E188" s="192" t="s">
        <v>136</v>
      </c>
      <c r="F188" s="123">
        <v>80000</v>
      </c>
      <c r="G188" s="123">
        <f>F188*2.87%</f>
        <v>2296</v>
      </c>
      <c r="H188" s="90">
        <f>+F188*3.04%</f>
        <v>2432</v>
      </c>
      <c r="I188" s="90">
        <v>7400.87</v>
      </c>
      <c r="J188" s="92">
        <v>25</v>
      </c>
      <c r="K188" s="85">
        <f>SUM(G188:J188)</f>
        <v>12153.869999999999</v>
      </c>
      <c r="L188" s="86">
        <f>+F188-K188</f>
        <v>67846.13</v>
      </c>
    </row>
    <row r="189" spans="1:12" s="56" customFormat="1" ht="30" customHeight="1" x14ac:dyDescent="0.3">
      <c r="A189" s="245" t="s">
        <v>139</v>
      </c>
      <c r="B189" s="246"/>
      <c r="C189" s="246"/>
      <c r="D189" s="246"/>
      <c r="E189" s="247"/>
      <c r="F189" s="40">
        <f t="shared" ref="F189:L189" si="48">SUM(F185:F188)</f>
        <v>375000</v>
      </c>
      <c r="G189" s="40">
        <f t="shared" si="48"/>
        <v>10762.5</v>
      </c>
      <c r="H189" s="40">
        <f t="shared" si="48"/>
        <v>11400</v>
      </c>
      <c r="I189" s="40">
        <f t="shared" si="48"/>
        <v>42203.39</v>
      </c>
      <c r="J189" s="40">
        <f t="shared" si="48"/>
        <v>4545.12</v>
      </c>
      <c r="K189" s="40">
        <f t="shared" si="48"/>
        <v>68911.009999999995</v>
      </c>
      <c r="L189" s="40">
        <f t="shared" si="48"/>
        <v>306088.99</v>
      </c>
    </row>
    <row r="190" spans="1:12" s="95" customFormat="1" ht="30" customHeight="1" thickBot="1" x14ac:dyDescent="0.35">
      <c r="A190" s="44"/>
      <c r="B190" s="51"/>
      <c r="C190" s="155"/>
      <c r="D190" s="51"/>
      <c r="E190" s="51"/>
      <c r="F190" s="52"/>
      <c r="G190" s="42"/>
      <c r="H190" s="42"/>
      <c r="I190" s="42"/>
      <c r="J190" s="42"/>
      <c r="K190" s="42"/>
      <c r="L190" s="42"/>
    </row>
    <row r="191" spans="1:12" s="56" customFormat="1" ht="30" customHeight="1" thickBot="1" x14ac:dyDescent="0.35">
      <c r="A191" s="248" t="s">
        <v>105</v>
      </c>
      <c r="B191" s="249"/>
      <c r="C191" s="249"/>
      <c r="D191" s="249"/>
      <c r="E191" s="249"/>
      <c r="F191" s="249"/>
      <c r="G191" s="249"/>
      <c r="H191" s="249"/>
      <c r="I191" s="249"/>
      <c r="J191" s="249"/>
      <c r="K191" s="249"/>
      <c r="L191" s="250"/>
    </row>
    <row r="192" spans="1:12" s="95" customFormat="1" ht="30" customHeight="1" x14ac:dyDescent="0.3">
      <c r="A192" s="88">
        <f>+A188+1</f>
        <v>99</v>
      </c>
      <c r="B192" s="121" t="s">
        <v>82</v>
      </c>
      <c r="C192" s="39" t="s">
        <v>471</v>
      </c>
      <c r="D192" s="122" t="s">
        <v>313</v>
      </c>
      <c r="E192" s="121" t="s">
        <v>136</v>
      </c>
      <c r="F192" s="123">
        <v>90000</v>
      </c>
      <c r="G192" s="90">
        <f t="shared" ref="G192:G197" si="49">F192*2.87%</f>
        <v>2583</v>
      </c>
      <c r="H192" s="90">
        <f t="shared" ref="H192:H197" si="50">+F192*3.04%</f>
        <v>2736</v>
      </c>
      <c r="I192" s="123">
        <v>9415.59</v>
      </c>
      <c r="J192" s="92">
        <v>1375.12</v>
      </c>
      <c r="K192" s="85">
        <f t="shared" ref="K192:K197" si="51">SUM(G192:J192)</f>
        <v>16109.71</v>
      </c>
      <c r="L192" s="86">
        <f t="shared" ref="L192:L197" si="52">+F192-K192</f>
        <v>73890.290000000008</v>
      </c>
    </row>
    <row r="193" spans="1:12" s="42" customFormat="1" ht="30" customHeight="1" x14ac:dyDescent="0.3">
      <c r="A193" s="88">
        <f t="shared" ref="A193:A198" si="53">+A192+1</f>
        <v>100</v>
      </c>
      <c r="B193" s="126" t="s">
        <v>81</v>
      </c>
      <c r="C193" s="136" t="s">
        <v>472</v>
      </c>
      <c r="D193" s="137" t="s">
        <v>313</v>
      </c>
      <c r="E193" s="126" t="s">
        <v>135</v>
      </c>
      <c r="F193" s="123">
        <v>90000</v>
      </c>
      <c r="G193" s="90">
        <f t="shared" si="49"/>
        <v>2583</v>
      </c>
      <c r="H193" s="90">
        <f t="shared" si="50"/>
        <v>2736</v>
      </c>
      <c r="I193" s="123">
        <v>9753.1200000000008</v>
      </c>
      <c r="J193" s="86">
        <v>3025</v>
      </c>
      <c r="K193" s="85">
        <f t="shared" si="51"/>
        <v>18097.120000000003</v>
      </c>
      <c r="L193" s="86">
        <f t="shared" si="52"/>
        <v>71902.880000000005</v>
      </c>
    </row>
    <row r="194" spans="1:12" s="56" customFormat="1" ht="30" customHeight="1" x14ac:dyDescent="0.3">
      <c r="A194" s="88">
        <f t="shared" si="53"/>
        <v>101</v>
      </c>
      <c r="B194" s="121" t="s">
        <v>97</v>
      </c>
      <c r="C194" s="39" t="s">
        <v>472</v>
      </c>
      <c r="D194" s="122" t="s">
        <v>313</v>
      </c>
      <c r="E194" s="121" t="s">
        <v>135</v>
      </c>
      <c r="F194" s="123">
        <v>80000</v>
      </c>
      <c r="G194" s="90">
        <f t="shared" si="49"/>
        <v>2296</v>
      </c>
      <c r="H194" s="90">
        <f t="shared" si="50"/>
        <v>2432</v>
      </c>
      <c r="I194" s="123">
        <v>7400.87</v>
      </c>
      <c r="J194" s="92">
        <v>25</v>
      </c>
      <c r="K194" s="85">
        <f t="shared" si="51"/>
        <v>12153.869999999999</v>
      </c>
      <c r="L194" s="86">
        <f t="shared" si="52"/>
        <v>67846.13</v>
      </c>
    </row>
    <row r="195" spans="1:12" s="56" customFormat="1" ht="30" customHeight="1" x14ac:dyDescent="0.3">
      <c r="A195" s="88">
        <f t="shared" si="53"/>
        <v>102</v>
      </c>
      <c r="B195" s="121" t="s">
        <v>315</v>
      </c>
      <c r="C195" s="39" t="s">
        <v>472</v>
      </c>
      <c r="D195" s="122" t="s">
        <v>313</v>
      </c>
      <c r="E195" s="121" t="s">
        <v>135</v>
      </c>
      <c r="F195" s="123">
        <v>80000</v>
      </c>
      <c r="G195" s="90">
        <f t="shared" si="49"/>
        <v>2296</v>
      </c>
      <c r="H195" s="90">
        <f t="shared" si="50"/>
        <v>2432</v>
      </c>
      <c r="I195" s="123">
        <v>7400.87</v>
      </c>
      <c r="J195" s="92">
        <v>25</v>
      </c>
      <c r="K195" s="85">
        <f t="shared" si="51"/>
        <v>12153.869999999999</v>
      </c>
      <c r="L195" s="86">
        <f t="shared" si="52"/>
        <v>67846.13</v>
      </c>
    </row>
    <row r="196" spans="1:12" s="42" customFormat="1" ht="31.5" customHeight="1" x14ac:dyDescent="0.3">
      <c r="A196" s="88">
        <f t="shared" si="53"/>
        <v>103</v>
      </c>
      <c r="B196" s="121" t="s">
        <v>80</v>
      </c>
      <c r="C196" s="39" t="s">
        <v>472</v>
      </c>
      <c r="D196" s="122" t="s">
        <v>313</v>
      </c>
      <c r="E196" s="121" t="s">
        <v>135</v>
      </c>
      <c r="F196" s="123">
        <v>90000</v>
      </c>
      <c r="G196" s="90">
        <f t="shared" si="49"/>
        <v>2583</v>
      </c>
      <c r="H196" s="90">
        <f t="shared" si="50"/>
        <v>2736</v>
      </c>
      <c r="I196" s="123">
        <v>9753.1200000000008</v>
      </c>
      <c r="J196" s="92">
        <v>2025</v>
      </c>
      <c r="K196" s="85">
        <f t="shared" si="51"/>
        <v>17097.120000000003</v>
      </c>
      <c r="L196" s="86">
        <f t="shared" si="52"/>
        <v>72902.880000000005</v>
      </c>
    </row>
    <row r="197" spans="1:12" s="42" customFormat="1" ht="33" customHeight="1" x14ac:dyDescent="0.3">
      <c r="A197" s="88">
        <f t="shared" si="53"/>
        <v>104</v>
      </c>
      <c r="B197" s="121" t="s">
        <v>287</v>
      </c>
      <c r="C197" s="39" t="s">
        <v>472</v>
      </c>
      <c r="D197" s="122" t="s">
        <v>313</v>
      </c>
      <c r="E197" s="121" t="s">
        <v>135</v>
      </c>
      <c r="F197" s="123">
        <v>80000</v>
      </c>
      <c r="G197" s="90">
        <f t="shared" si="49"/>
        <v>2296</v>
      </c>
      <c r="H197" s="90">
        <f t="shared" si="50"/>
        <v>2432</v>
      </c>
      <c r="I197" s="123">
        <v>7400.87</v>
      </c>
      <c r="J197" s="92">
        <v>25</v>
      </c>
      <c r="K197" s="85">
        <f t="shared" si="51"/>
        <v>12153.869999999999</v>
      </c>
      <c r="L197" s="86">
        <f t="shared" si="52"/>
        <v>67846.13</v>
      </c>
    </row>
    <row r="198" spans="1:12" s="56" customFormat="1" ht="30" customHeight="1" x14ac:dyDescent="0.3">
      <c r="A198" s="83">
        <f t="shared" si="53"/>
        <v>105</v>
      </c>
      <c r="B198" s="188" t="s">
        <v>310</v>
      </c>
      <c r="C198" s="189" t="s">
        <v>472</v>
      </c>
      <c r="D198" s="122" t="s">
        <v>313</v>
      </c>
      <c r="E198" s="121" t="s">
        <v>135</v>
      </c>
      <c r="F198" s="123">
        <v>80000</v>
      </c>
      <c r="G198" s="123">
        <f>F198*2.87%</f>
        <v>2296</v>
      </c>
      <c r="H198" s="90">
        <f>+F198*3.04%</f>
        <v>2432</v>
      </c>
      <c r="I198" s="125">
        <v>6725.81</v>
      </c>
      <c r="J198" s="92">
        <v>2745.24</v>
      </c>
      <c r="K198" s="85">
        <f>SUM(G198:J198)</f>
        <v>14199.050000000001</v>
      </c>
      <c r="L198" s="86">
        <f>+F198-K198</f>
        <v>65800.95</v>
      </c>
    </row>
    <row r="199" spans="1:12" s="42" customFormat="1" ht="37.5" customHeight="1" x14ac:dyDescent="0.3">
      <c r="A199" s="245" t="s">
        <v>139</v>
      </c>
      <c r="B199" s="246"/>
      <c r="C199" s="246"/>
      <c r="D199" s="246"/>
      <c r="E199" s="247"/>
      <c r="F199" s="40">
        <f>SUM(F192:F198)</f>
        <v>590000</v>
      </c>
      <c r="G199" s="40">
        <f t="shared" ref="G199:L199" si="54">SUM(G192:G198)</f>
        <v>16933</v>
      </c>
      <c r="H199" s="40">
        <f t="shared" si="54"/>
        <v>17936</v>
      </c>
      <c r="I199" s="40">
        <f t="shared" si="54"/>
        <v>57850.25</v>
      </c>
      <c r="J199" s="40">
        <f t="shared" si="54"/>
        <v>9245.36</v>
      </c>
      <c r="K199" s="40">
        <f t="shared" si="54"/>
        <v>101964.61</v>
      </c>
      <c r="L199" s="40">
        <f t="shared" si="54"/>
        <v>488035.39000000007</v>
      </c>
    </row>
    <row r="200" spans="1:12" s="42" customFormat="1" ht="28.5" customHeight="1" thickBot="1" x14ac:dyDescent="0.35">
      <c r="A200" s="53"/>
      <c r="B200" s="53"/>
      <c r="C200" s="53"/>
      <c r="D200" s="53"/>
      <c r="E200" s="53"/>
      <c r="F200"/>
      <c r="G200"/>
      <c r="H200"/>
      <c r="I200"/>
      <c r="J200"/>
      <c r="K200"/>
      <c r="L200"/>
    </row>
    <row r="201" spans="1:12" s="42" customFormat="1" ht="30" customHeight="1" thickBot="1" x14ac:dyDescent="0.35">
      <c r="A201" s="248" t="s">
        <v>225</v>
      </c>
      <c r="B201" s="249"/>
      <c r="C201" s="249"/>
      <c r="D201" s="249"/>
      <c r="E201" s="249"/>
      <c r="F201" s="249"/>
      <c r="G201" s="249"/>
      <c r="H201" s="249"/>
      <c r="I201" s="249"/>
      <c r="J201" s="249"/>
      <c r="K201" s="249"/>
      <c r="L201" s="250"/>
    </row>
    <row r="202" spans="1:12" s="56" customFormat="1" ht="30" customHeight="1" x14ac:dyDescent="0.3">
      <c r="A202" s="136">
        <f>+A198+1</f>
        <v>106</v>
      </c>
      <c r="B202" s="126" t="s">
        <v>201</v>
      </c>
      <c r="C202" s="136" t="s">
        <v>472</v>
      </c>
      <c r="D202" s="126" t="s">
        <v>316</v>
      </c>
      <c r="E202" s="126" t="s">
        <v>135</v>
      </c>
      <c r="F202" s="150">
        <v>42000</v>
      </c>
      <c r="G202" s="85">
        <f>F202*2.87%</f>
        <v>1205.4000000000001</v>
      </c>
      <c r="H202" s="85">
        <f>+F202*3.04%</f>
        <v>1276.8</v>
      </c>
      <c r="I202" s="151">
        <v>724.92</v>
      </c>
      <c r="J202" s="86">
        <v>11290.95</v>
      </c>
      <c r="K202" s="85">
        <f>SUM(G202:J202)</f>
        <v>14498.07</v>
      </c>
      <c r="L202" s="86">
        <f>+F202-K202</f>
        <v>27501.93</v>
      </c>
    </row>
    <row r="203" spans="1:12" s="42" customFormat="1" ht="30" customHeight="1" x14ac:dyDescent="0.3">
      <c r="A203" s="245" t="s">
        <v>139</v>
      </c>
      <c r="B203" s="246"/>
      <c r="C203" s="246"/>
      <c r="D203" s="246"/>
      <c r="E203" s="247"/>
      <c r="F203" s="40">
        <f t="shared" ref="F203:L203" si="55">+F202</f>
        <v>42000</v>
      </c>
      <c r="G203" s="40">
        <f t="shared" si="55"/>
        <v>1205.4000000000001</v>
      </c>
      <c r="H203" s="40">
        <f t="shared" si="55"/>
        <v>1276.8</v>
      </c>
      <c r="I203" s="40">
        <f t="shared" si="55"/>
        <v>724.92</v>
      </c>
      <c r="J203" s="40">
        <f t="shared" si="55"/>
        <v>11290.95</v>
      </c>
      <c r="K203" s="40">
        <f t="shared" si="55"/>
        <v>14498.07</v>
      </c>
      <c r="L203" s="40">
        <f t="shared" si="55"/>
        <v>27501.93</v>
      </c>
    </row>
    <row r="204" spans="1:12" s="42" customFormat="1" ht="30" customHeight="1" thickBot="1" x14ac:dyDescent="0.35">
      <c r="A204" s="53"/>
      <c r="B204" s="53"/>
      <c r="C204" s="53"/>
      <c r="D204" s="53"/>
      <c r="E204" s="53"/>
      <c r="F204" s="67"/>
      <c r="G204"/>
      <c r="H204"/>
      <c r="I204"/>
      <c r="J204"/>
      <c r="K204"/>
      <c r="L204"/>
    </row>
    <row r="205" spans="1:12" s="56" customFormat="1" ht="30" customHeight="1" thickBot="1" x14ac:dyDescent="0.35">
      <c r="A205" s="248" t="s">
        <v>320</v>
      </c>
      <c r="B205" s="249"/>
      <c r="C205" s="249"/>
      <c r="D205" s="249"/>
      <c r="E205" s="249"/>
      <c r="F205" s="249"/>
      <c r="G205" s="249"/>
      <c r="H205" s="249"/>
      <c r="I205" s="249"/>
      <c r="J205" s="249"/>
      <c r="K205" s="249"/>
      <c r="L205" s="250"/>
    </row>
    <row r="206" spans="1:12" s="87" customFormat="1" ht="30" customHeight="1" x14ac:dyDescent="0.3">
      <c r="A206" s="83">
        <f>+A202+1</f>
        <v>107</v>
      </c>
      <c r="B206" s="126" t="s">
        <v>11</v>
      </c>
      <c r="C206" s="136" t="s">
        <v>472</v>
      </c>
      <c r="D206" s="137" t="s">
        <v>125</v>
      </c>
      <c r="E206" s="126" t="s">
        <v>135</v>
      </c>
      <c r="F206" s="120">
        <v>190000</v>
      </c>
      <c r="G206" s="120">
        <f>F206*2.87%</f>
        <v>5453</v>
      </c>
      <c r="H206" s="85">
        <f>162625*3.04%</f>
        <v>4943.8</v>
      </c>
      <c r="I206" s="85">
        <v>33483.67</v>
      </c>
      <c r="J206" s="86">
        <v>25</v>
      </c>
      <c r="K206" s="85">
        <f>SUM(G206:J206)</f>
        <v>43905.47</v>
      </c>
      <c r="L206" s="86">
        <f>+F206-K206</f>
        <v>146094.53</v>
      </c>
    </row>
    <row r="207" spans="1:12" s="42" customFormat="1" ht="30" customHeight="1" thickBot="1" x14ac:dyDescent="0.35">
      <c r="A207" s="245" t="s">
        <v>139</v>
      </c>
      <c r="B207" s="246"/>
      <c r="C207" s="246"/>
      <c r="D207" s="246"/>
      <c r="E207" s="247"/>
      <c r="F207" s="40">
        <f t="shared" ref="F207:L207" si="56">+F206</f>
        <v>190000</v>
      </c>
      <c r="G207" s="40">
        <f t="shared" si="56"/>
        <v>5453</v>
      </c>
      <c r="H207" s="40">
        <f t="shared" si="56"/>
        <v>4943.8</v>
      </c>
      <c r="I207" s="40">
        <f t="shared" si="56"/>
        <v>33483.67</v>
      </c>
      <c r="J207" s="40">
        <f t="shared" si="56"/>
        <v>25</v>
      </c>
      <c r="K207" s="40">
        <f t="shared" si="56"/>
        <v>43905.47</v>
      </c>
      <c r="L207" s="40">
        <f t="shared" si="56"/>
        <v>146094.53</v>
      </c>
    </row>
    <row r="208" spans="1:12" s="42" customFormat="1" ht="30" customHeight="1" thickBot="1" x14ac:dyDescent="0.35">
      <c r="A208" s="254" t="s">
        <v>321</v>
      </c>
      <c r="B208" s="255"/>
      <c r="C208" s="255"/>
      <c r="D208" s="255"/>
      <c r="E208" s="255"/>
      <c r="F208" s="255"/>
      <c r="G208" s="255"/>
      <c r="H208" s="255"/>
      <c r="I208" s="255"/>
      <c r="J208" s="255"/>
      <c r="K208" s="255"/>
      <c r="L208" s="256"/>
    </row>
    <row r="209" spans="1:12" s="50" customFormat="1" ht="30" customHeight="1" x14ac:dyDescent="0.3">
      <c r="A209" s="83">
        <f>+A206+1</f>
        <v>108</v>
      </c>
      <c r="B209" s="126" t="s">
        <v>12</v>
      </c>
      <c r="C209" s="136" t="s">
        <v>472</v>
      </c>
      <c r="D209" s="164" t="s">
        <v>126</v>
      </c>
      <c r="E209" s="121" t="s">
        <v>135</v>
      </c>
      <c r="F209" s="120">
        <v>135000</v>
      </c>
      <c r="G209" s="85">
        <f>F209*2.87%</f>
        <v>3874.5</v>
      </c>
      <c r="H209" s="85">
        <f>+F209*3.04%</f>
        <v>4104</v>
      </c>
      <c r="I209" s="123">
        <v>20338.240000000002</v>
      </c>
      <c r="J209" s="86">
        <v>2025</v>
      </c>
      <c r="K209" s="85">
        <f>SUM(G209:J209)</f>
        <v>30341.74</v>
      </c>
      <c r="L209" s="86">
        <f>+F209-K209</f>
        <v>104658.26</v>
      </c>
    </row>
    <row r="210" spans="1:12" s="43" customFormat="1" ht="30" customHeight="1" x14ac:dyDescent="0.3">
      <c r="A210" s="88">
        <f>+A209+1</f>
        <v>109</v>
      </c>
      <c r="B210" s="121" t="s">
        <v>322</v>
      </c>
      <c r="C210" s="39" t="s">
        <v>471</v>
      </c>
      <c r="D210" s="121" t="s">
        <v>127</v>
      </c>
      <c r="E210" s="121" t="s">
        <v>136</v>
      </c>
      <c r="F210" s="123">
        <v>70000</v>
      </c>
      <c r="G210" s="90">
        <f>F210*2.87%</f>
        <v>2009</v>
      </c>
      <c r="H210" s="90">
        <f>+F210*3.04%</f>
        <v>2128</v>
      </c>
      <c r="I210" s="85">
        <v>5368.48</v>
      </c>
      <c r="J210" s="86">
        <v>3546.99</v>
      </c>
      <c r="K210" s="85">
        <f>SUM(G210:J210)</f>
        <v>13052.47</v>
      </c>
      <c r="L210" s="86">
        <f>+F210-K210</f>
        <v>56947.53</v>
      </c>
    </row>
    <row r="211" spans="1:12" s="56" customFormat="1" ht="30" customHeight="1" x14ac:dyDescent="0.3">
      <c r="A211" s="83">
        <f>+A210+1</f>
        <v>110</v>
      </c>
      <c r="B211" s="121" t="s">
        <v>384</v>
      </c>
      <c r="C211" s="39" t="s">
        <v>472</v>
      </c>
      <c r="D211" s="121" t="s">
        <v>597</v>
      </c>
      <c r="E211" s="121" t="s">
        <v>135</v>
      </c>
      <c r="F211" s="123">
        <v>45000</v>
      </c>
      <c r="G211" s="90">
        <f>F211*2.87%</f>
        <v>1291.5</v>
      </c>
      <c r="H211" s="90">
        <f>+F211*3.04%</f>
        <v>1368</v>
      </c>
      <c r="I211" s="90">
        <v>1148.33</v>
      </c>
      <c r="J211" s="86">
        <v>25</v>
      </c>
      <c r="K211" s="120">
        <f>SUM(G211:J211)</f>
        <v>3832.83</v>
      </c>
      <c r="L211" s="92">
        <f>+F211-K211</f>
        <v>41167.17</v>
      </c>
    </row>
    <row r="212" spans="1:12" s="42" customFormat="1" ht="30" customHeight="1" x14ac:dyDescent="0.3">
      <c r="A212" s="245" t="s">
        <v>139</v>
      </c>
      <c r="B212" s="246"/>
      <c r="C212" s="246"/>
      <c r="D212" s="246"/>
      <c r="E212" s="247"/>
      <c r="F212" s="40">
        <f t="shared" ref="F212:L212" si="57">SUM(F209:F211)</f>
        <v>250000</v>
      </c>
      <c r="G212" s="40">
        <f t="shared" si="57"/>
        <v>7175</v>
      </c>
      <c r="H212" s="40">
        <f t="shared" si="57"/>
        <v>7600</v>
      </c>
      <c r="I212" s="40">
        <f t="shared" si="57"/>
        <v>26855.050000000003</v>
      </c>
      <c r="J212" s="40">
        <f t="shared" si="57"/>
        <v>5596.99</v>
      </c>
      <c r="K212" s="40">
        <f t="shared" si="57"/>
        <v>47227.040000000001</v>
      </c>
      <c r="L212" s="40">
        <f t="shared" si="57"/>
        <v>202772.95999999996</v>
      </c>
    </row>
    <row r="213" spans="1:12" s="42" customFormat="1" ht="30" customHeight="1" thickBot="1" x14ac:dyDescent="0.35">
      <c r="A213" s="47"/>
      <c r="B213" s="45"/>
      <c r="C213" s="47"/>
      <c r="D213" s="46"/>
      <c r="E213" s="46"/>
      <c r="G213" s="35"/>
      <c r="H213" s="35"/>
      <c r="I213" s="35"/>
      <c r="J213" s="35"/>
      <c r="K213" s="35"/>
      <c r="L213" s="35"/>
    </row>
    <row r="214" spans="1:12" s="42" customFormat="1" ht="30" customHeight="1" thickBot="1" x14ac:dyDescent="0.35">
      <c r="A214" s="254" t="s">
        <v>323</v>
      </c>
      <c r="B214" s="255"/>
      <c r="C214" s="255"/>
      <c r="D214" s="255"/>
      <c r="E214" s="255"/>
      <c r="F214" s="255"/>
      <c r="G214" s="255"/>
      <c r="H214" s="255"/>
      <c r="I214" s="255"/>
      <c r="J214" s="255"/>
      <c r="K214" s="255"/>
      <c r="L214" s="256"/>
    </row>
    <row r="215" spans="1:12" s="56" customFormat="1" ht="30" customHeight="1" x14ac:dyDescent="0.3">
      <c r="A215" s="88">
        <f>+A211+1</f>
        <v>111</v>
      </c>
      <c r="B215" s="121" t="s">
        <v>324</v>
      </c>
      <c r="C215" s="39" t="s">
        <v>471</v>
      </c>
      <c r="D215" s="121" t="s">
        <v>106</v>
      </c>
      <c r="E215" s="121" t="s">
        <v>217</v>
      </c>
      <c r="F215" s="123">
        <v>100000</v>
      </c>
      <c r="G215" s="123">
        <f>F215*2.87%</f>
        <v>2870</v>
      </c>
      <c r="H215" s="123">
        <f>+F215*3.04%</f>
        <v>3040</v>
      </c>
      <c r="I215" s="123">
        <v>12105.37</v>
      </c>
      <c r="J215" s="86">
        <v>25</v>
      </c>
      <c r="K215" s="85">
        <f>SUM(G215:J215)</f>
        <v>18040.370000000003</v>
      </c>
      <c r="L215" s="86">
        <f>+F215-K215</f>
        <v>81959.63</v>
      </c>
    </row>
    <row r="216" spans="1:12" s="95" customFormat="1" ht="30" customHeight="1" x14ac:dyDescent="0.3">
      <c r="A216" s="245" t="s">
        <v>139</v>
      </c>
      <c r="B216" s="246"/>
      <c r="C216" s="246"/>
      <c r="D216" s="246"/>
      <c r="E216" s="247"/>
      <c r="F216" s="40">
        <f t="shared" ref="F216:L216" si="58">SUM(F215)</f>
        <v>100000</v>
      </c>
      <c r="G216" s="40">
        <f t="shared" si="58"/>
        <v>2870</v>
      </c>
      <c r="H216" s="40">
        <f t="shared" si="58"/>
        <v>3040</v>
      </c>
      <c r="I216" s="40">
        <f t="shared" si="58"/>
        <v>12105.37</v>
      </c>
      <c r="J216" s="40">
        <f t="shared" si="58"/>
        <v>25</v>
      </c>
      <c r="K216" s="40">
        <f t="shared" si="58"/>
        <v>18040.370000000003</v>
      </c>
      <c r="L216" s="40">
        <f t="shared" si="58"/>
        <v>81959.63</v>
      </c>
    </row>
    <row r="217" spans="1:12" s="95" customFormat="1" ht="30" customHeight="1" thickBot="1" x14ac:dyDescent="0.35">
      <c r="A217" s="53"/>
      <c r="B217" s="53"/>
      <c r="C217" s="53"/>
      <c r="D217" s="53"/>
      <c r="E217" s="53"/>
      <c r="F217" s="43"/>
      <c r="G217" s="43"/>
      <c r="H217" s="43"/>
      <c r="I217" s="43"/>
      <c r="J217" s="43"/>
      <c r="K217" s="43"/>
      <c r="L217" s="43"/>
    </row>
    <row r="218" spans="1:12" s="42" customFormat="1" ht="30" customHeight="1" thickBot="1" x14ac:dyDescent="0.35">
      <c r="A218" s="254" t="s">
        <v>506</v>
      </c>
      <c r="B218" s="255"/>
      <c r="C218" s="255"/>
      <c r="D218" s="255"/>
      <c r="E218" s="255"/>
      <c r="F218" s="255"/>
      <c r="G218" s="255"/>
      <c r="H218" s="255"/>
      <c r="I218" s="255"/>
      <c r="J218" s="255"/>
      <c r="K218" s="255"/>
      <c r="L218" s="256"/>
    </row>
    <row r="219" spans="1:12" s="42" customFormat="1" ht="30" customHeight="1" x14ac:dyDescent="0.3">
      <c r="A219" s="88">
        <f>+A215+1</f>
        <v>112</v>
      </c>
      <c r="B219" s="121" t="s">
        <v>13</v>
      </c>
      <c r="C219" s="39" t="s">
        <v>471</v>
      </c>
      <c r="D219" s="140" t="s">
        <v>106</v>
      </c>
      <c r="E219" s="121" t="s">
        <v>217</v>
      </c>
      <c r="F219" s="123">
        <v>85000</v>
      </c>
      <c r="G219" s="90">
        <v>2439.5</v>
      </c>
      <c r="H219" s="90">
        <v>2584</v>
      </c>
      <c r="I219" s="123">
        <v>8239.44</v>
      </c>
      <c r="J219" s="86">
        <v>5370.12</v>
      </c>
      <c r="K219" s="85">
        <f>SUM(G219:J219)</f>
        <v>18633.060000000001</v>
      </c>
      <c r="L219" s="86">
        <f>+F219-K219</f>
        <v>66366.94</v>
      </c>
    </row>
    <row r="220" spans="1:12" s="87" customFormat="1" ht="30" customHeight="1" x14ac:dyDescent="0.3">
      <c r="A220" s="245" t="s">
        <v>139</v>
      </c>
      <c r="B220" s="246"/>
      <c r="C220" s="246"/>
      <c r="D220" s="246"/>
      <c r="E220" s="247"/>
      <c r="F220" s="40">
        <f t="shared" ref="F220:L220" si="59">SUM(F219)</f>
        <v>85000</v>
      </c>
      <c r="G220" s="40">
        <f t="shared" si="59"/>
        <v>2439.5</v>
      </c>
      <c r="H220" s="40">
        <f t="shared" si="59"/>
        <v>2584</v>
      </c>
      <c r="I220" s="40">
        <f t="shared" si="59"/>
        <v>8239.44</v>
      </c>
      <c r="J220" s="40">
        <f t="shared" si="59"/>
        <v>5370.12</v>
      </c>
      <c r="K220" s="40">
        <f t="shared" si="59"/>
        <v>18633.060000000001</v>
      </c>
      <c r="L220" s="40">
        <f t="shared" si="59"/>
        <v>66366.94</v>
      </c>
    </row>
    <row r="221" spans="1:12" s="95" customFormat="1" ht="30" customHeight="1" x14ac:dyDescent="0.3">
      <c r="A221" s="53"/>
      <c r="B221" s="53"/>
      <c r="C221" s="53"/>
      <c r="D221" s="53"/>
      <c r="E221" s="53"/>
      <c r="F221" s="43"/>
      <c r="G221" s="43"/>
      <c r="H221" s="43"/>
      <c r="I221" s="43"/>
      <c r="J221" s="43"/>
      <c r="K221" s="43"/>
      <c r="L221" s="43"/>
    </row>
    <row r="222" spans="1:12" s="42" customFormat="1" ht="30" customHeight="1" thickBot="1" x14ac:dyDescent="0.35">
      <c r="C222" s="44"/>
    </row>
    <row r="223" spans="1:12" s="42" customFormat="1" ht="30" customHeight="1" thickBot="1" x14ac:dyDescent="0.35">
      <c r="A223" s="248" t="s">
        <v>326</v>
      </c>
      <c r="B223" s="249"/>
      <c r="C223" s="249"/>
      <c r="D223" s="249"/>
      <c r="E223" s="249"/>
      <c r="F223" s="249"/>
      <c r="G223" s="249"/>
      <c r="H223" s="249"/>
      <c r="I223" s="249"/>
      <c r="J223" s="249"/>
      <c r="K223" s="249"/>
      <c r="L223" s="250"/>
    </row>
    <row r="224" spans="1:12" s="42" customFormat="1" ht="30" customHeight="1" x14ac:dyDescent="0.3">
      <c r="A224" s="83">
        <f>+A219+1</f>
        <v>113</v>
      </c>
      <c r="B224" s="126" t="s">
        <v>327</v>
      </c>
      <c r="C224" s="136" t="s">
        <v>472</v>
      </c>
      <c r="D224" s="164" t="s">
        <v>328</v>
      </c>
      <c r="E224" s="121" t="s">
        <v>135</v>
      </c>
      <c r="F224" s="120">
        <v>135000</v>
      </c>
      <c r="G224" s="85">
        <f>F224*2.87%</f>
        <v>3874.5</v>
      </c>
      <c r="H224" s="85">
        <f>F224*3.04%</f>
        <v>4104</v>
      </c>
      <c r="I224" s="85">
        <v>20000.71</v>
      </c>
      <c r="J224" s="86">
        <v>1375.12</v>
      </c>
      <c r="K224" s="85">
        <f>SUM(G224:J224)</f>
        <v>29354.329999999998</v>
      </c>
      <c r="L224" s="85">
        <f>+F224-K224</f>
        <v>105645.67</v>
      </c>
    </row>
    <row r="225" spans="1:12" s="56" customFormat="1" ht="30" customHeight="1" x14ac:dyDescent="0.3">
      <c r="A225" s="88">
        <f>+A224+1</f>
        <v>114</v>
      </c>
      <c r="B225" s="121" t="s">
        <v>16</v>
      </c>
      <c r="C225" s="39" t="s">
        <v>472</v>
      </c>
      <c r="D225" s="121" t="s">
        <v>329</v>
      </c>
      <c r="E225" s="121" t="s">
        <v>136</v>
      </c>
      <c r="F225" s="123">
        <v>70000</v>
      </c>
      <c r="G225" s="90">
        <f>F225*2.87%</f>
        <v>2009</v>
      </c>
      <c r="H225" s="90">
        <f>+F225*3.04%</f>
        <v>2128</v>
      </c>
      <c r="I225" s="90">
        <v>4558.3999999999996</v>
      </c>
      <c r="J225" s="86">
        <v>5675.36</v>
      </c>
      <c r="K225" s="85">
        <f>SUM(G225:J225)</f>
        <v>14370.759999999998</v>
      </c>
      <c r="L225" s="85">
        <f>+F225-K225</f>
        <v>55629.240000000005</v>
      </c>
    </row>
    <row r="226" spans="1:12" s="99" customFormat="1" ht="30" customHeight="1" x14ac:dyDescent="0.3">
      <c r="A226" s="245" t="s">
        <v>139</v>
      </c>
      <c r="B226" s="246"/>
      <c r="C226" s="246"/>
      <c r="D226" s="246"/>
      <c r="E226" s="247"/>
      <c r="F226" s="40">
        <f t="shared" ref="F226:L226" si="60">SUM(F224:F225)</f>
        <v>205000</v>
      </c>
      <c r="G226" s="40">
        <f t="shared" si="60"/>
        <v>5883.5</v>
      </c>
      <c r="H226" s="40">
        <f t="shared" si="60"/>
        <v>6232</v>
      </c>
      <c r="I226" s="40">
        <f t="shared" si="60"/>
        <v>24559.11</v>
      </c>
      <c r="J226" s="40">
        <f t="shared" si="60"/>
        <v>7050.48</v>
      </c>
      <c r="K226" s="40">
        <f t="shared" si="60"/>
        <v>43725.09</v>
      </c>
      <c r="L226" s="40">
        <f t="shared" si="60"/>
        <v>161274.91</v>
      </c>
    </row>
    <row r="227" spans="1:12" s="99" customFormat="1" ht="30" customHeight="1" thickBot="1" x14ac:dyDescent="0.35">
      <c r="A227" s="53"/>
      <c r="B227" s="53"/>
      <c r="C227" s="53"/>
      <c r="D227" s="53"/>
      <c r="E227" s="53"/>
      <c r="F227"/>
      <c r="G227"/>
      <c r="H227"/>
      <c r="I227"/>
      <c r="J227"/>
      <c r="K227"/>
      <c r="L227"/>
    </row>
    <row r="228" spans="1:12" s="42" customFormat="1" ht="30" customHeight="1" thickBot="1" x14ac:dyDescent="0.35">
      <c r="A228" s="248" t="s">
        <v>330</v>
      </c>
      <c r="B228" s="249"/>
      <c r="C228" s="249"/>
      <c r="D228" s="249"/>
      <c r="E228" s="249"/>
      <c r="F228" s="249"/>
      <c r="G228" s="249"/>
      <c r="H228" s="249"/>
      <c r="I228" s="249"/>
      <c r="J228" s="249"/>
      <c r="K228" s="249"/>
      <c r="L228" s="250"/>
    </row>
    <row r="229" spans="1:12" s="42" customFormat="1" ht="30" customHeight="1" x14ac:dyDescent="0.3">
      <c r="A229" s="88">
        <f>+A225+1</f>
        <v>115</v>
      </c>
      <c r="B229" s="121" t="s">
        <v>123</v>
      </c>
      <c r="C229" s="39" t="s">
        <v>472</v>
      </c>
      <c r="D229" s="121" t="s">
        <v>124</v>
      </c>
      <c r="E229" s="121" t="s">
        <v>136</v>
      </c>
      <c r="F229" s="123">
        <v>100000</v>
      </c>
      <c r="G229" s="90">
        <f>F229*2.87%</f>
        <v>2870</v>
      </c>
      <c r="H229" s="90">
        <f>+F229*3.04%</f>
        <v>3040</v>
      </c>
      <c r="I229" s="123">
        <v>12105.37</v>
      </c>
      <c r="J229" s="86">
        <v>2025</v>
      </c>
      <c r="K229" s="85">
        <f>SUM(G229:J229)</f>
        <v>20040.370000000003</v>
      </c>
      <c r="L229" s="85">
        <f>+F229-K229</f>
        <v>79959.63</v>
      </c>
    </row>
    <row r="230" spans="1:12" s="56" customFormat="1" ht="30" customHeight="1" x14ac:dyDescent="0.3">
      <c r="A230" s="88">
        <f>+A229+1</f>
        <v>116</v>
      </c>
      <c r="B230" s="121" t="s">
        <v>331</v>
      </c>
      <c r="C230" s="39" t="s">
        <v>471</v>
      </c>
      <c r="D230" s="121" t="s">
        <v>27</v>
      </c>
      <c r="E230" s="121" t="s">
        <v>217</v>
      </c>
      <c r="F230" s="123">
        <v>35000</v>
      </c>
      <c r="G230" s="90">
        <v>1004.5</v>
      </c>
      <c r="H230" s="90">
        <v>1064</v>
      </c>
      <c r="I230" s="90"/>
      <c r="J230" s="86">
        <v>911.92</v>
      </c>
      <c r="K230" s="85">
        <f>SUM(G230:J230)</f>
        <v>2980.42</v>
      </c>
      <c r="L230" s="85">
        <f>+F230-K230</f>
        <v>32019.58</v>
      </c>
    </row>
    <row r="231" spans="1:12" s="56" customFormat="1" ht="30" customHeight="1" x14ac:dyDescent="0.3">
      <c r="A231" s="245" t="s">
        <v>139</v>
      </c>
      <c r="B231" s="246"/>
      <c r="C231" s="246"/>
      <c r="D231" s="246"/>
      <c r="E231" s="247"/>
      <c r="F231" s="40">
        <f t="shared" ref="F231:L231" si="61">SUM(F229:F230)</f>
        <v>135000</v>
      </c>
      <c r="G231" s="40">
        <f t="shared" si="61"/>
        <v>3874.5</v>
      </c>
      <c r="H231" s="40">
        <f t="shared" si="61"/>
        <v>4104</v>
      </c>
      <c r="I231" s="40">
        <f t="shared" si="61"/>
        <v>12105.37</v>
      </c>
      <c r="J231" s="40">
        <f t="shared" si="61"/>
        <v>2936.92</v>
      </c>
      <c r="K231" s="40">
        <f t="shared" si="61"/>
        <v>23020.79</v>
      </c>
      <c r="L231" s="40">
        <f t="shared" si="61"/>
        <v>111979.21</v>
      </c>
    </row>
    <row r="232" spans="1:12" s="42" customFormat="1" ht="30" customHeight="1" thickBot="1" x14ac:dyDescent="0.35">
      <c r="A232" s="44"/>
      <c r="B232" s="51"/>
      <c r="C232" s="155"/>
      <c r="D232" s="51"/>
      <c r="E232" s="51"/>
      <c r="F232" s="52"/>
    </row>
    <row r="233" spans="1:12" s="42" customFormat="1" ht="30" customHeight="1" thickBot="1" x14ac:dyDescent="0.35">
      <c r="A233" s="248" t="s">
        <v>240</v>
      </c>
      <c r="B233" s="249"/>
      <c r="C233" s="249"/>
      <c r="D233" s="249"/>
      <c r="E233" s="249"/>
      <c r="F233" s="249"/>
      <c r="G233" s="249"/>
      <c r="H233" s="249"/>
      <c r="I233" s="249"/>
      <c r="J233" s="249"/>
      <c r="K233" s="249"/>
      <c r="L233" s="250"/>
    </row>
    <row r="234" spans="1:12" s="42" customFormat="1" ht="30" customHeight="1" x14ac:dyDescent="0.3">
      <c r="A234" s="39">
        <f>+A230+1</f>
        <v>117</v>
      </c>
      <c r="B234" s="170" t="s">
        <v>18</v>
      </c>
      <c r="C234" s="39" t="s">
        <v>471</v>
      </c>
      <c r="D234" s="140" t="s">
        <v>332</v>
      </c>
      <c r="E234" s="170" t="s">
        <v>135</v>
      </c>
      <c r="F234" s="141">
        <v>100000</v>
      </c>
      <c r="G234" s="97">
        <f>F234*2.87%</f>
        <v>2870</v>
      </c>
      <c r="H234" s="97">
        <f>+F234*3.04%</f>
        <v>3040</v>
      </c>
      <c r="I234" s="123">
        <v>12105.37</v>
      </c>
      <c r="J234" s="86">
        <v>25</v>
      </c>
      <c r="K234" s="98">
        <f>SUM(G234:J234)</f>
        <v>18040.370000000003</v>
      </c>
      <c r="L234" s="98">
        <f>+F234-K234</f>
        <v>81959.63</v>
      </c>
    </row>
    <row r="235" spans="1:12" s="42" customFormat="1" ht="30" customHeight="1" x14ac:dyDescent="0.3">
      <c r="A235" s="245" t="s">
        <v>139</v>
      </c>
      <c r="B235" s="246"/>
      <c r="C235" s="246"/>
      <c r="D235" s="246"/>
      <c r="E235" s="247"/>
      <c r="F235" s="40">
        <f t="shared" ref="F235:L235" si="62">SUM(F234:F234)</f>
        <v>100000</v>
      </c>
      <c r="G235" s="40">
        <f t="shared" si="62"/>
        <v>2870</v>
      </c>
      <c r="H235" s="40">
        <f t="shared" si="62"/>
        <v>3040</v>
      </c>
      <c r="I235" s="40">
        <f t="shared" si="62"/>
        <v>12105.37</v>
      </c>
      <c r="J235" s="40">
        <f t="shared" si="62"/>
        <v>25</v>
      </c>
      <c r="K235" s="40">
        <f t="shared" si="62"/>
        <v>18040.370000000003</v>
      </c>
      <c r="L235" s="40">
        <f t="shared" si="62"/>
        <v>81959.63</v>
      </c>
    </row>
    <row r="236" spans="1:12" s="42" customFormat="1" ht="30" customHeight="1" x14ac:dyDescent="0.3">
      <c r="A236" s="53"/>
      <c r="B236" s="53"/>
      <c r="C236" s="53"/>
      <c r="D236" s="53"/>
      <c r="E236" s="53"/>
      <c r="F236" s="43"/>
      <c r="G236" s="43"/>
      <c r="H236" s="43"/>
      <c r="I236" s="43"/>
      <c r="J236" s="43"/>
      <c r="K236" s="43"/>
      <c r="L236" s="43"/>
    </row>
    <row r="237" spans="1:12" s="42" customFormat="1" ht="30" customHeight="1" thickBot="1" x14ac:dyDescent="0.35">
      <c r="A237" s="44"/>
      <c r="B237" s="51"/>
      <c r="C237" s="155"/>
      <c r="D237" s="51"/>
      <c r="E237" s="51"/>
      <c r="F237" s="52"/>
    </row>
    <row r="238" spans="1:12" s="42" customFormat="1" ht="30" customHeight="1" x14ac:dyDescent="0.3">
      <c r="A238" s="262" t="s">
        <v>226</v>
      </c>
      <c r="B238" s="263"/>
      <c r="C238" s="263"/>
      <c r="D238" s="263"/>
      <c r="E238" s="263"/>
      <c r="F238" s="263"/>
      <c r="G238" s="263"/>
      <c r="H238" s="263"/>
      <c r="I238" s="263"/>
      <c r="J238" s="263"/>
      <c r="K238" s="263"/>
      <c r="L238" s="264"/>
    </row>
    <row r="239" spans="1:12" s="42" customFormat="1" ht="30" customHeight="1" x14ac:dyDescent="0.3">
      <c r="A239" s="88">
        <f>+A234+1</f>
        <v>118</v>
      </c>
      <c r="B239" s="121" t="s">
        <v>333</v>
      </c>
      <c r="C239" s="39" t="s">
        <v>472</v>
      </c>
      <c r="D239" s="121" t="s">
        <v>27</v>
      </c>
      <c r="E239" s="192" t="s">
        <v>253</v>
      </c>
      <c r="F239" s="123">
        <v>40000</v>
      </c>
      <c r="G239" s="90">
        <f>F239*2.87%</f>
        <v>1148</v>
      </c>
      <c r="H239" s="90">
        <f>+F239*3.04%</f>
        <v>1216</v>
      </c>
      <c r="I239" s="90"/>
      <c r="J239" s="90">
        <v>8184.38</v>
      </c>
      <c r="K239" s="85">
        <f>SUM(G239:J239)</f>
        <v>10548.380000000001</v>
      </c>
      <c r="L239" s="85">
        <f>+F239-K239</f>
        <v>29451.62</v>
      </c>
    </row>
    <row r="240" spans="1:12" s="56" customFormat="1" ht="30" customHeight="1" x14ac:dyDescent="0.3">
      <c r="A240" s="88">
        <f>+A239+1</f>
        <v>119</v>
      </c>
      <c r="B240" s="121" t="s">
        <v>101</v>
      </c>
      <c r="C240" s="136" t="s">
        <v>472</v>
      </c>
      <c r="D240" s="126" t="s">
        <v>334</v>
      </c>
      <c r="E240" s="121" t="s">
        <v>253</v>
      </c>
      <c r="F240" s="123">
        <v>35000</v>
      </c>
      <c r="G240" s="90">
        <f>F240*2.87%</f>
        <v>1004.5</v>
      </c>
      <c r="H240" s="90">
        <f>F240*3.04%</f>
        <v>1064</v>
      </c>
      <c r="I240" s="5"/>
      <c r="J240" s="86">
        <v>1025</v>
      </c>
      <c r="K240" s="85">
        <f>SUM(G240:J240)</f>
        <v>3093.5</v>
      </c>
      <c r="L240" s="85">
        <f>+F240-K240</f>
        <v>31906.5</v>
      </c>
    </row>
    <row r="241" spans="1:12" s="42" customFormat="1" ht="30" customHeight="1" x14ac:dyDescent="0.3">
      <c r="A241" s="245" t="s">
        <v>139</v>
      </c>
      <c r="B241" s="246"/>
      <c r="C241" s="246"/>
      <c r="D241" s="246"/>
      <c r="E241" s="247"/>
      <c r="F241" s="40">
        <f t="shared" ref="F241:L241" si="63">SUM(F239:F240)</f>
        <v>75000</v>
      </c>
      <c r="G241" s="40">
        <f t="shared" si="63"/>
        <v>2152.5</v>
      </c>
      <c r="H241" s="40">
        <f t="shared" si="63"/>
        <v>2280</v>
      </c>
      <c r="I241" s="40">
        <f t="shared" si="63"/>
        <v>0</v>
      </c>
      <c r="J241" s="40">
        <f t="shared" si="63"/>
        <v>9209.380000000001</v>
      </c>
      <c r="K241" s="40">
        <f t="shared" si="63"/>
        <v>13641.880000000001</v>
      </c>
      <c r="L241" s="40">
        <f t="shared" si="63"/>
        <v>61358.119999999995</v>
      </c>
    </row>
    <row r="242" spans="1:12" s="42" customFormat="1" ht="30" customHeight="1" thickBot="1" x14ac:dyDescent="0.35">
      <c r="A242" s="54"/>
      <c r="B242" s="48"/>
      <c r="C242" s="53"/>
      <c r="D242" s="55"/>
      <c r="E242" s="55"/>
      <c r="F242" s="43"/>
      <c r="G242" s="43"/>
      <c r="H242" s="43"/>
      <c r="I242" s="43"/>
      <c r="J242" s="43"/>
      <c r="K242" s="43"/>
      <c r="L242" s="43"/>
    </row>
    <row r="243" spans="1:12" s="42" customFormat="1" ht="30" customHeight="1" thickBot="1" x14ac:dyDescent="0.35">
      <c r="A243" s="248" t="s">
        <v>96</v>
      </c>
      <c r="B243" s="249"/>
      <c r="C243" s="249"/>
      <c r="D243" s="249"/>
      <c r="E243" s="249"/>
      <c r="F243" s="249"/>
      <c r="G243" s="249"/>
      <c r="H243" s="249"/>
      <c r="I243" s="249"/>
      <c r="J243" s="249"/>
      <c r="K243" s="249"/>
      <c r="L243" s="250"/>
    </row>
    <row r="244" spans="1:12" s="56" customFormat="1" ht="30" customHeight="1" x14ac:dyDescent="0.3">
      <c r="A244" s="88">
        <f>+A240+1</f>
        <v>120</v>
      </c>
      <c r="B244" s="121" t="s">
        <v>10</v>
      </c>
      <c r="C244" s="39" t="s">
        <v>472</v>
      </c>
      <c r="D244" s="121" t="s">
        <v>107</v>
      </c>
      <c r="E244" s="121" t="s">
        <v>136</v>
      </c>
      <c r="F244" s="123">
        <v>50000</v>
      </c>
      <c r="G244" s="123">
        <f>F244*2.87%</f>
        <v>1435</v>
      </c>
      <c r="H244" s="90">
        <f>+F244*3.04%</f>
        <v>1520</v>
      </c>
      <c r="I244" s="90">
        <v>199.98</v>
      </c>
      <c r="J244" s="86">
        <v>125</v>
      </c>
      <c r="K244" s="85">
        <f>SUM(G244:J244)</f>
        <v>3279.98</v>
      </c>
      <c r="L244" s="85">
        <f>+F244-K244</f>
        <v>46720.02</v>
      </c>
    </row>
    <row r="245" spans="1:12" s="56" customFormat="1" ht="30" customHeight="1" x14ac:dyDescent="0.3">
      <c r="A245" s="245" t="s">
        <v>139</v>
      </c>
      <c r="B245" s="246"/>
      <c r="C245" s="246"/>
      <c r="D245" s="246"/>
      <c r="E245" s="247"/>
      <c r="F245" s="40">
        <f t="shared" ref="F245:L245" si="64">SUM(F244:F244)</f>
        <v>50000</v>
      </c>
      <c r="G245" s="40">
        <f t="shared" si="64"/>
        <v>1435</v>
      </c>
      <c r="H245" s="40">
        <f t="shared" si="64"/>
        <v>1520</v>
      </c>
      <c r="I245" s="40">
        <f t="shared" si="64"/>
        <v>199.98</v>
      </c>
      <c r="J245" s="40">
        <f t="shared" si="64"/>
        <v>125</v>
      </c>
      <c r="K245" s="40">
        <f t="shared" si="64"/>
        <v>3279.98</v>
      </c>
      <c r="L245" s="40">
        <f t="shared" si="64"/>
        <v>46720.02</v>
      </c>
    </row>
    <row r="246" spans="1:12" s="56" customFormat="1" ht="30" customHeight="1" thickBot="1" x14ac:dyDescent="0.35">
      <c r="A246" s="53"/>
      <c r="B246" s="53"/>
      <c r="C246" s="53"/>
      <c r="D246" s="53"/>
      <c r="E246" s="53"/>
      <c r="F246"/>
      <c r="G246"/>
      <c r="H246"/>
      <c r="I246"/>
      <c r="J246"/>
      <c r="K246"/>
      <c r="L246"/>
    </row>
    <row r="247" spans="1:12" s="42" customFormat="1" ht="30" customHeight="1" thickBot="1" x14ac:dyDescent="0.35">
      <c r="A247" s="248" t="s">
        <v>193</v>
      </c>
      <c r="B247" s="249"/>
      <c r="C247" s="249"/>
      <c r="D247" s="249"/>
      <c r="E247" s="249"/>
      <c r="F247" s="249"/>
      <c r="G247" s="249"/>
      <c r="H247" s="249"/>
      <c r="I247" s="249"/>
      <c r="J247" s="249"/>
      <c r="K247" s="249"/>
      <c r="L247" s="250"/>
    </row>
    <row r="248" spans="1:12" s="56" customFormat="1" ht="30" customHeight="1" x14ac:dyDescent="0.3">
      <c r="A248" s="83">
        <f>+A244+1</f>
        <v>121</v>
      </c>
      <c r="B248" s="84" t="s">
        <v>7</v>
      </c>
      <c r="C248" s="83" t="s">
        <v>472</v>
      </c>
      <c r="D248" s="84" t="s">
        <v>6</v>
      </c>
      <c r="E248" s="84" t="s">
        <v>136</v>
      </c>
      <c r="F248" s="85">
        <v>54500</v>
      </c>
      <c r="G248" s="85">
        <f>F248*2.87%</f>
        <v>1564.15</v>
      </c>
      <c r="H248" s="85">
        <f>+F248*3.04%</f>
        <v>1656.8</v>
      </c>
      <c r="I248" s="85">
        <v>975.21</v>
      </c>
      <c r="J248" s="86">
        <v>2825.24</v>
      </c>
      <c r="K248" s="85">
        <f>SUM(G248:J248)</f>
        <v>7021.4</v>
      </c>
      <c r="L248" s="85">
        <f>+F248-K248</f>
        <v>47478.6</v>
      </c>
    </row>
    <row r="249" spans="1:12" s="50" customFormat="1" ht="30" customHeight="1" x14ac:dyDescent="0.3">
      <c r="A249" s="83">
        <f>+A248+1</f>
        <v>122</v>
      </c>
      <c r="B249" s="126" t="s">
        <v>17</v>
      </c>
      <c r="C249" s="136" t="s">
        <v>472</v>
      </c>
      <c r="D249" s="126" t="s">
        <v>337</v>
      </c>
      <c r="E249" s="126" t="s">
        <v>135</v>
      </c>
      <c r="F249" s="120">
        <v>50000</v>
      </c>
      <c r="G249" s="120">
        <f>F249*2.87%</f>
        <v>1435</v>
      </c>
      <c r="H249" s="85">
        <f>+F249*3.04%</f>
        <v>1520</v>
      </c>
      <c r="I249" s="85">
        <v>0</v>
      </c>
      <c r="J249" s="86">
        <v>11375.12</v>
      </c>
      <c r="K249" s="90">
        <f>SUM(G249:J249)</f>
        <v>14330.12</v>
      </c>
      <c r="L249" s="90">
        <f>+F249-K249</f>
        <v>35669.879999999997</v>
      </c>
    </row>
    <row r="250" spans="1:12" s="42" customFormat="1" ht="30" customHeight="1" x14ac:dyDescent="0.3">
      <c r="A250" s="39">
        <f>+A249+1</f>
        <v>123</v>
      </c>
      <c r="B250" s="121" t="s">
        <v>600</v>
      </c>
      <c r="C250" s="39" t="s">
        <v>471</v>
      </c>
      <c r="D250" s="121" t="s">
        <v>216</v>
      </c>
      <c r="E250" s="121" t="s">
        <v>253</v>
      </c>
      <c r="F250" s="123">
        <v>50000</v>
      </c>
      <c r="G250" s="123">
        <f>F250*2.87%</f>
        <v>1435</v>
      </c>
      <c r="H250" s="123">
        <f>+F250*3.04%</f>
        <v>1520</v>
      </c>
      <c r="I250" s="123">
        <v>1854</v>
      </c>
      <c r="J250" s="125">
        <v>25</v>
      </c>
      <c r="K250" s="120">
        <f>SUM(G250:J250)</f>
        <v>4834</v>
      </c>
      <c r="L250" s="120">
        <f>+F250-K250</f>
        <v>45166</v>
      </c>
    </row>
    <row r="251" spans="1:12" s="95" customFormat="1" ht="30" customHeight="1" x14ac:dyDescent="0.3">
      <c r="A251" s="88">
        <f>+A250+1</f>
        <v>124</v>
      </c>
      <c r="B251" s="89" t="s">
        <v>336</v>
      </c>
      <c r="C251" s="88" t="s">
        <v>471</v>
      </c>
      <c r="D251" s="89" t="s">
        <v>6</v>
      </c>
      <c r="E251" s="89" t="s">
        <v>136</v>
      </c>
      <c r="F251" s="90">
        <v>49500</v>
      </c>
      <c r="G251" s="90">
        <f>F251*2.87%</f>
        <v>1420.65</v>
      </c>
      <c r="H251" s="90">
        <f>+F251*3.04%</f>
        <v>1504.8</v>
      </c>
      <c r="I251" s="90">
        <v>1783.43</v>
      </c>
      <c r="J251" s="86">
        <v>285</v>
      </c>
      <c r="K251" s="85">
        <f>SUM(G251:J251)</f>
        <v>4993.88</v>
      </c>
      <c r="L251" s="85">
        <f>+F251-K251</f>
        <v>44506.12</v>
      </c>
    </row>
    <row r="252" spans="1:12" s="56" customFormat="1" ht="30" customHeight="1" x14ac:dyDescent="0.3">
      <c r="A252" s="245" t="s">
        <v>139</v>
      </c>
      <c r="B252" s="246"/>
      <c r="C252" s="246"/>
      <c r="D252" s="246"/>
      <c r="E252" s="247"/>
      <c r="F252" s="40">
        <f t="shared" ref="F252:L252" si="65">SUM(F248:F251)</f>
        <v>204000</v>
      </c>
      <c r="G252" s="40">
        <f t="shared" si="65"/>
        <v>5854.7999999999993</v>
      </c>
      <c r="H252" s="40">
        <f t="shared" si="65"/>
        <v>6201.6</v>
      </c>
      <c r="I252" s="40">
        <f t="shared" si="65"/>
        <v>4612.6400000000003</v>
      </c>
      <c r="J252" s="40">
        <f t="shared" si="65"/>
        <v>14510.36</v>
      </c>
      <c r="K252" s="40">
        <f t="shared" si="65"/>
        <v>31179.4</v>
      </c>
      <c r="L252" s="40">
        <f t="shared" si="65"/>
        <v>172820.6</v>
      </c>
    </row>
    <row r="253" spans="1:12" s="56" customFormat="1" ht="30" customHeight="1" thickBot="1" x14ac:dyDescent="0.35">
      <c r="A253" s="47"/>
      <c r="B253" s="45"/>
      <c r="C253" s="47"/>
      <c r="D253" s="45"/>
      <c r="E253" s="45"/>
      <c r="F253" s="42"/>
      <c r="G253" s="42"/>
      <c r="H253" s="42"/>
      <c r="I253" s="42"/>
      <c r="J253" s="42"/>
      <c r="K253" s="42"/>
      <c r="L253" s="41"/>
    </row>
    <row r="254" spans="1:12" s="42" customFormat="1" ht="30" customHeight="1" thickBot="1" x14ac:dyDescent="0.35">
      <c r="A254" s="248" t="s">
        <v>194</v>
      </c>
      <c r="B254" s="249"/>
      <c r="C254" s="249"/>
      <c r="D254" s="249"/>
      <c r="E254" s="249"/>
      <c r="F254" s="249"/>
      <c r="G254" s="249"/>
      <c r="H254" s="249"/>
      <c r="I254" s="249"/>
      <c r="J254" s="249"/>
      <c r="K254" s="249"/>
      <c r="L254" s="250"/>
    </row>
    <row r="255" spans="1:12" s="42" customFormat="1" ht="30" customHeight="1" x14ac:dyDescent="0.3">
      <c r="A255" s="88">
        <f>+A251+1</f>
        <v>125</v>
      </c>
      <c r="B255" s="121" t="s">
        <v>211</v>
      </c>
      <c r="C255" s="39" t="s">
        <v>471</v>
      </c>
      <c r="D255" s="121" t="s">
        <v>9</v>
      </c>
      <c r="E255" s="121" t="s">
        <v>136</v>
      </c>
      <c r="F255" s="123">
        <v>80000</v>
      </c>
      <c r="G255" s="123">
        <f>F255*2.87%</f>
        <v>2296</v>
      </c>
      <c r="H255" s="90">
        <f>+F255*3.04%</f>
        <v>2432</v>
      </c>
      <c r="I255" s="123">
        <v>7400.87</v>
      </c>
      <c r="J255" s="86">
        <v>4661.4799999999996</v>
      </c>
      <c r="K255" s="85">
        <f>SUM(G255:J255)</f>
        <v>16790.349999999999</v>
      </c>
      <c r="L255" s="86">
        <f>+F255-K255</f>
        <v>63209.65</v>
      </c>
    </row>
    <row r="256" spans="1:12" s="56" customFormat="1" ht="30" customHeight="1" x14ac:dyDescent="0.3">
      <c r="A256" s="83">
        <f>+A255+1</f>
        <v>126</v>
      </c>
      <c r="B256" s="126" t="s">
        <v>335</v>
      </c>
      <c r="C256" s="136" t="s">
        <v>471</v>
      </c>
      <c r="D256" s="126" t="s">
        <v>216</v>
      </c>
      <c r="E256" s="126" t="s">
        <v>253</v>
      </c>
      <c r="F256" s="120">
        <v>60000</v>
      </c>
      <c r="G256" s="193">
        <f>F256*2.87%</f>
        <v>1722</v>
      </c>
      <c r="H256" s="98">
        <f>+F256*3.04%</f>
        <v>1824</v>
      </c>
      <c r="I256" s="98">
        <v>3486.68</v>
      </c>
      <c r="J256" s="86">
        <v>25</v>
      </c>
      <c r="K256" s="98">
        <f>SUM(G256:J256)</f>
        <v>7057.68</v>
      </c>
      <c r="L256" s="98">
        <f>+F256-K256</f>
        <v>52942.32</v>
      </c>
    </row>
    <row r="257" spans="1:12" s="56" customFormat="1" ht="30" customHeight="1" x14ac:dyDescent="0.3">
      <c r="A257" s="245" t="s">
        <v>139</v>
      </c>
      <c r="B257" s="246"/>
      <c r="C257" s="246"/>
      <c r="D257" s="246"/>
      <c r="E257" s="247"/>
      <c r="F257" s="40">
        <f t="shared" ref="F257:L257" si="66">SUM(F255:F256)</f>
        <v>140000</v>
      </c>
      <c r="G257" s="40">
        <f t="shared" si="66"/>
        <v>4018</v>
      </c>
      <c r="H257" s="40">
        <f t="shared" si="66"/>
        <v>4256</v>
      </c>
      <c r="I257" s="40">
        <f t="shared" si="66"/>
        <v>10887.55</v>
      </c>
      <c r="J257" s="40">
        <f t="shared" si="66"/>
        <v>4686.4799999999996</v>
      </c>
      <c r="K257" s="40">
        <f t="shared" si="66"/>
        <v>23848.03</v>
      </c>
      <c r="L257" s="40">
        <f t="shared" si="66"/>
        <v>116151.97</v>
      </c>
    </row>
    <row r="258" spans="1:12" s="42" customFormat="1" ht="30" customHeight="1" thickBot="1" x14ac:dyDescent="0.35">
      <c r="A258" s="47"/>
      <c r="B258" s="45"/>
      <c r="C258" s="47"/>
      <c r="D258" s="45"/>
      <c r="E258" s="45"/>
      <c r="L258" s="41"/>
    </row>
    <row r="259" spans="1:12" s="42" customFormat="1" ht="30" customHeight="1" thickBot="1" x14ac:dyDescent="0.35">
      <c r="A259" s="251" t="s">
        <v>339</v>
      </c>
      <c r="B259" s="252"/>
      <c r="C259" s="252"/>
      <c r="D259" s="252"/>
      <c r="E259" s="252"/>
      <c r="F259" s="252"/>
      <c r="G259" s="252"/>
      <c r="H259" s="252"/>
      <c r="I259" s="252"/>
      <c r="J259" s="252"/>
      <c r="K259" s="252"/>
      <c r="L259" s="253"/>
    </row>
    <row r="260" spans="1:12" s="42" customFormat="1" ht="30" customHeight="1" x14ac:dyDescent="0.3">
      <c r="A260" s="88">
        <f>+A256+1</f>
        <v>127</v>
      </c>
      <c r="B260" s="121" t="s">
        <v>4</v>
      </c>
      <c r="C260" s="39" t="s">
        <v>471</v>
      </c>
      <c r="D260" s="121" t="s">
        <v>505</v>
      </c>
      <c r="E260" s="121" t="s">
        <v>136</v>
      </c>
      <c r="F260" s="123">
        <v>105000</v>
      </c>
      <c r="G260" s="123">
        <f>F260*2.87%</f>
        <v>3013.5</v>
      </c>
      <c r="H260" s="90">
        <f>+F260*3.04%</f>
        <v>3192</v>
      </c>
      <c r="I260" s="123">
        <v>12606.43</v>
      </c>
      <c r="J260" s="86">
        <v>2825.24</v>
      </c>
      <c r="K260" s="85">
        <f>+G260+H260+J260+I260</f>
        <v>21637.17</v>
      </c>
      <c r="L260" s="86">
        <f>+F260-K260</f>
        <v>83362.83</v>
      </c>
    </row>
    <row r="261" spans="1:12" s="95" customFormat="1" ht="30" customHeight="1" x14ac:dyDescent="0.3">
      <c r="A261" s="83">
        <f>+A260+1</f>
        <v>128</v>
      </c>
      <c r="B261" s="126" t="s">
        <v>346</v>
      </c>
      <c r="C261" s="136" t="s">
        <v>471</v>
      </c>
      <c r="D261" s="137" t="s">
        <v>73</v>
      </c>
      <c r="E261" s="121" t="s">
        <v>253</v>
      </c>
      <c r="F261" s="123">
        <v>40000</v>
      </c>
      <c r="G261" s="90">
        <f>F261*2.87%</f>
        <v>1148</v>
      </c>
      <c r="H261" s="90">
        <f>+F261*3.04%</f>
        <v>1216</v>
      </c>
      <c r="I261" s="90"/>
      <c r="J261" s="86">
        <v>25</v>
      </c>
      <c r="K261" s="85">
        <f>SUM(G261:J261)</f>
        <v>2389</v>
      </c>
      <c r="L261" s="86">
        <f>+F261-K261</f>
        <v>37611</v>
      </c>
    </row>
    <row r="262" spans="1:12" s="56" customFormat="1" ht="30" customHeight="1" x14ac:dyDescent="0.3">
      <c r="A262" s="245" t="s">
        <v>139</v>
      </c>
      <c r="B262" s="246"/>
      <c r="C262" s="246"/>
      <c r="D262" s="246"/>
      <c r="E262" s="247"/>
      <c r="F262" s="40">
        <f t="shared" ref="F262:L262" si="67">SUM(F260:F261)</f>
        <v>145000</v>
      </c>
      <c r="G262" s="40">
        <f t="shared" si="67"/>
        <v>4161.5</v>
      </c>
      <c r="H262" s="40">
        <f t="shared" si="67"/>
        <v>4408</v>
      </c>
      <c r="I262" s="40">
        <f t="shared" si="67"/>
        <v>12606.43</v>
      </c>
      <c r="J262" s="40">
        <f t="shared" si="67"/>
        <v>2850.24</v>
      </c>
      <c r="K262" s="40">
        <f t="shared" si="67"/>
        <v>24026.17</v>
      </c>
      <c r="L262" s="40">
        <f t="shared" si="67"/>
        <v>120973.83</v>
      </c>
    </row>
    <row r="263" spans="1:12" s="56" customFormat="1" ht="30" customHeight="1" thickBot="1" x14ac:dyDescent="0.35">
      <c r="A263" s="53"/>
      <c r="B263" s="53"/>
      <c r="C263" s="53"/>
      <c r="D263" s="53"/>
      <c r="E263" s="53"/>
      <c r="F263"/>
      <c r="G263"/>
      <c r="H263"/>
      <c r="I263"/>
      <c r="J263"/>
      <c r="K263"/>
      <c r="L263"/>
    </row>
    <row r="264" spans="1:12" s="42" customFormat="1" ht="30" customHeight="1" thickBot="1" x14ac:dyDescent="0.35">
      <c r="A264" s="254" t="s">
        <v>340</v>
      </c>
      <c r="B264" s="255"/>
      <c r="C264" s="255"/>
      <c r="D264" s="255"/>
      <c r="E264" s="255"/>
      <c r="F264" s="255"/>
      <c r="G264" s="255"/>
      <c r="H264" s="255"/>
      <c r="I264" s="255"/>
      <c r="J264" s="255"/>
      <c r="K264" s="255"/>
      <c r="L264" s="256"/>
    </row>
    <row r="265" spans="1:12" s="42" customFormat="1" ht="30" customHeight="1" x14ac:dyDescent="0.3">
      <c r="A265" s="83">
        <f>+A261+1</f>
        <v>129</v>
      </c>
      <c r="B265" s="126" t="s">
        <v>22</v>
      </c>
      <c r="C265" s="136" t="s">
        <v>471</v>
      </c>
      <c r="D265" s="164" t="s">
        <v>341</v>
      </c>
      <c r="E265" s="121" t="s">
        <v>135</v>
      </c>
      <c r="F265" s="120">
        <v>135000</v>
      </c>
      <c r="G265" s="85">
        <f>F265*2.87%</f>
        <v>3874.5</v>
      </c>
      <c r="H265" s="85">
        <f>+F265*3.04%</f>
        <v>4104</v>
      </c>
      <c r="I265" s="123">
        <v>20338.240000000002</v>
      </c>
      <c r="J265" s="86">
        <v>125</v>
      </c>
      <c r="K265" s="85">
        <f>SUM(G265:J265)</f>
        <v>28441.74</v>
      </c>
      <c r="L265" s="86">
        <f>+F265-K265</f>
        <v>106558.26</v>
      </c>
    </row>
    <row r="266" spans="1:12" s="42" customFormat="1" ht="30" customHeight="1" x14ac:dyDescent="0.3">
      <c r="A266" s="88">
        <f>+A265+1</f>
        <v>130</v>
      </c>
      <c r="B266" s="121" t="s">
        <v>342</v>
      </c>
      <c r="C266" s="39" t="s">
        <v>471</v>
      </c>
      <c r="D266" s="121" t="s">
        <v>93</v>
      </c>
      <c r="E266" s="121" t="s">
        <v>135</v>
      </c>
      <c r="F266" s="123">
        <v>90000</v>
      </c>
      <c r="G266" s="90">
        <f>F266*2.87%</f>
        <v>2583</v>
      </c>
      <c r="H266" s="90">
        <f>+F266*3.04%</f>
        <v>2736</v>
      </c>
      <c r="I266" s="123">
        <v>9753.1200000000008</v>
      </c>
      <c r="J266" s="86">
        <v>25</v>
      </c>
      <c r="K266" s="85">
        <f>SUM(G266:J266)</f>
        <v>15097.12</v>
      </c>
      <c r="L266" s="86">
        <f>+F266-K266</f>
        <v>74902.880000000005</v>
      </c>
    </row>
    <row r="267" spans="1:12" s="56" customFormat="1" ht="30" customHeight="1" x14ac:dyDescent="0.3">
      <c r="A267" s="88">
        <f>+A266+1</f>
        <v>131</v>
      </c>
      <c r="B267" s="121" t="s">
        <v>21</v>
      </c>
      <c r="C267" s="39" t="s">
        <v>471</v>
      </c>
      <c r="D267" s="140" t="s">
        <v>343</v>
      </c>
      <c r="E267" s="121" t="s">
        <v>136</v>
      </c>
      <c r="F267" s="90">
        <v>68000</v>
      </c>
      <c r="G267" s="90">
        <f>F267*2.87%</f>
        <v>1951.6</v>
      </c>
      <c r="H267" s="90">
        <f>+F267*3.04%</f>
        <v>2067.1999999999998</v>
      </c>
      <c r="I267" s="123">
        <v>4992.12</v>
      </c>
      <c r="J267" s="86">
        <f>9143.65+25+100</f>
        <v>9268.65</v>
      </c>
      <c r="K267" s="85">
        <f>SUM(G267:J267)</f>
        <v>18279.57</v>
      </c>
      <c r="L267" s="86">
        <f>+F267-K267</f>
        <v>49720.43</v>
      </c>
    </row>
    <row r="268" spans="1:12" s="95" customFormat="1" ht="30" customHeight="1" x14ac:dyDescent="0.3">
      <c r="A268" s="245" t="s">
        <v>139</v>
      </c>
      <c r="B268" s="246"/>
      <c r="C268" s="246"/>
      <c r="D268" s="246"/>
      <c r="E268" s="247"/>
      <c r="F268" s="40">
        <f t="shared" ref="F268:L268" si="68">SUM(F265:F267)</f>
        <v>293000</v>
      </c>
      <c r="G268" s="40">
        <f t="shared" si="68"/>
        <v>8409.1</v>
      </c>
      <c r="H268" s="40">
        <f t="shared" si="68"/>
        <v>8907.2000000000007</v>
      </c>
      <c r="I268" s="40">
        <f t="shared" si="68"/>
        <v>35083.480000000003</v>
      </c>
      <c r="J268" s="40">
        <f t="shared" si="68"/>
        <v>9418.65</v>
      </c>
      <c r="K268" s="40">
        <f t="shared" si="68"/>
        <v>61818.43</v>
      </c>
      <c r="L268" s="40">
        <f t="shared" si="68"/>
        <v>231181.57</v>
      </c>
    </row>
    <row r="269" spans="1:12" s="56" customFormat="1" ht="30" customHeight="1" thickBot="1" x14ac:dyDescent="0.35">
      <c r="A269" s="53"/>
      <c r="B269" s="53"/>
      <c r="C269" s="53"/>
      <c r="D269" s="53"/>
      <c r="E269" s="53"/>
      <c r="F269"/>
      <c r="G269"/>
      <c r="H269"/>
      <c r="I269"/>
      <c r="J269"/>
      <c r="K269"/>
      <c r="L269"/>
    </row>
    <row r="270" spans="1:12" s="42" customFormat="1" ht="30" customHeight="1" thickBot="1" x14ac:dyDescent="0.35">
      <c r="A270" s="254" t="s">
        <v>345</v>
      </c>
      <c r="B270" s="255"/>
      <c r="C270" s="255"/>
      <c r="D270" s="255"/>
      <c r="E270" s="255"/>
      <c r="F270" s="255"/>
      <c r="G270" s="255"/>
      <c r="H270" s="255"/>
      <c r="I270" s="255"/>
      <c r="J270" s="255"/>
      <c r="K270" s="255"/>
      <c r="L270" s="256"/>
    </row>
    <row r="271" spans="1:12" s="42" customFormat="1" ht="30" customHeight="1" x14ac:dyDescent="0.3">
      <c r="A271" s="88">
        <f>+A267+1</f>
        <v>132</v>
      </c>
      <c r="B271" s="121" t="s">
        <v>344</v>
      </c>
      <c r="C271" s="39" t="s">
        <v>471</v>
      </c>
      <c r="D271" s="121" t="s">
        <v>108</v>
      </c>
      <c r="E271" s="121" t="s">
        <v>136</v>
      </c>
      <c r="F271" s="123">
        <v>90000</v>
      </c>
      <c r="G271" s="123">
        <f>F271*2.87%</f>
        <v>2583</v>
      </c>
      <c r="H271" s="123">
        <f>+F271*3.04%</f>
        <v>2736</v>
      </c>
      <c r="I271" s="90">
        <v>9415.59</v>
      </c>
      <c r="J271" s="86">
        <v>1375.12</v>
      </c>
      <c r="K271" s="85">
        <f>SUM(G271:J271)</f>
        <v>16109.71</v>
      </c>
      <c r="L271" s="86">
        <f>+F271-K271</f>
        <v>73890.290000000008</v>
      </c>
    </row>
    <row r="272" spans="1:12" s="56" customFormat="1" ht="30" customHeight="1" x14ac:dyDescent="0.3">
      <c r="A272" s="88">
        <f>+A271+1</f>
        <v>133</v>
      </c>
      <c r="B272" s="121" t="s">
        <v>20</v>
      </c>
      <c r="C272" s="39" t="s">
        <v>471</v>
      </c>
      <c r="D272" s="140" t="s">
        <v>343</v>
      </c>
      <c r="E272" s="121" t="s">
        <v>136</v>
      </c>
      <c r="F272" s="123">
        <v>68000</v>
      </c>
      <c r="G272" s="90">
        <f>F272*2.87%</f>
        <v>1951.6</v>
      </c>
      <c r="H272" s="90">
        <f>+F272*3.04%</f>
        <v>2067.1999999999998</v>
      </c>
      <c r="I272" s="123">
        <v>4992.12</v>
      </c>
      <c r="J272" s="86">
        <v>15321.23</v>
      </c>
      <c r="K272" s="85">
        <f>SUM(G272:J272)</f>
        <v>24332.15</v>
      </c>
      <c r="L272" s="86">
        <f>+F272-K272</f>
        <v>43667.85</v>
      </c>
    </row>
    <row r="273" spans="1:12" s="56" customFormat="1" ht="30" customHeight="1" x14ac:dyDescent="0.3">
      <c r="A273" s="245" t="s">
        <v>139</v>
      </c>
      <c r="B273" s="246"/>
      <c r="C273" s="246"/>
      <c r="D273" s="246"/>
      <c r="E273" s="247"/>
      <c r="F273" s="40">
        <f t="shared" ref="F273:L273" si="69">SUM(F271:F272)</f>
        <v>158000</v>
      </c>
      <c r="G273" s="40">
        <f t="shared" si="69"/>
        <v>4534.6000000000004</v>
      </c>
      <c r="H273" s="40">
        <f t="shared" si="69"/>
        <v>4803.2</v>
      </c>
      <c r="I273" s="40">
        <f t="shared" si="69"/>
        <v>14407.71</v>
      </c>
      <c r="J273" s="40">
        <f t="shared" si="69"/>
        <v>16696.349999999999</v>
      </c>
      <c r="K273" s="40">
        <f t="shared" si="69"/>
        <v>40441.86</v>
      </c>
      <c r="L273" s="40">
        <f t="shared" si="69"/>
        <v>117558.14000000001</v>
      </c>
    </row>
    <row r="274" spans="1:12" s="56" customFormat="1" ht="30" customHeight="1" thickBot="1" x14ac:dyDescent="0.35">
      <c r="A274" s="53"/>
      <c r="B274" s="53"/>
      <c r="C274" s="53"/>
      <c r="D274" s="53"/>
      <c r="E274" s="53"/>
      <c r="F274" s="43"/>
      <c r="G274" s="43"/>
      <c r="H274" s="43"/>
      <c r="I274" s="43"/>
      <c r="J274" s="43"/>
      <c r="K274" s="43"/>
      <c r="L274" s="43"/>
    </row>
    <row r="275" spans="1:12" s="56" customFormat="1" ht="30" customHeight="1" thickBot="1" x14ac:dyDescent="0.35">
      <c r="A275" s="254" t="s">
        <v>254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6"/>
    </row>
    <row r="276" spans="1:12" s="42" customFormat="1" ht="30" customHeight="1" x14ac:dyDescent="0.3">
      <c r="A276" s="88">
        <f>+A272+1</f>
        <v>134</v>
      </c>
      <c r="B276" s="121" t="s">
        <v>25</v>
      </c>
      <c r="C276" s="39" t="s">
        <v>471</v>
      </c>
      <c r="D276" s="121" t="s">
        <v>469</v>
      </c>
      <c r="E276" s="121" t="s">
        <v>135</v>
      </c>
      <c r="F276" s="123">
        <v>120000</v>
      </c>
      <c r="G276" s="123">
        <f>F276*2.87%</f>
        <v>3444</v>
      </c>
      <c r="H276" s="90">
        <f>+F276*3.04%</f>
        <v>3648</v>
      </c>
      <c r="I276" s="90">
        <v>16809.87</v>
      </c>
      <c r="J276" s="86">
        <v>125</v>
      </c>
      <c r="K276" s="85">
        <f>SUM(G276:J276)</f>
        <v>24026.87</v>
      </c>
      <c r="L276" s="86">
        <f>+F276-K276</f>
        <v>95973.13</v>
      </c>
    </row>
    <row r="277" spans="1:12" s="42" customFormat="1" ht="30" customHeight="1" x14ac:dyDescent="0.3">
      <c r="A277" s="88">
        <f>+A276+1</f>
        <v>135</v>
      </c>
      <c r="B277" s="121" t="s">
        <v>255</v>
      </c>
      <c r="C277" s="39" t="s">
        <v>471</v>
      </c>
      <c r="D277" s="121" t="s">
        <v>23</v>
      </c>
      <c r="E277" s="121" t="s">
        <v>136</v>
      </c>
      <c r="F277" s="123">
        <v>65000</v>
      </c>
      <c r="G277" s="123">
        <f>F277*2.87%</f>
        <v>1865.5</v>
      </c>
      <c r="H277" s="90">
        <f>+F277*3.04%</f>
        <v>1976</v>
      </c>
      <c r="I277" s="123">
        <v>4157.55</v>
      </c>
      <c r="J277" s="86">
        <f>14760.62+20+25+1350.12</f>
        <v>16155.740000000002</v>
      </c>
      <c r="K277" s="85">
        <f>SUM(G277:J277)</f>
        <v>24154.79</v>
      </c>
      <c r="L277" s="86">
        <f>+F277-K277</f>
        <v>40845.21</v>
      </c>
    </row>
    <row r="278" spans="1:12" s="42" customFormat="1" ht="30" customHeight="1" x14ac:dyDescent="0.3">
      <c r="A278" s="88">
        <f>+A277+1</f>
        <v>136</v>
      </c>
      <c r="B278" s="121" t="s">
        <v>91</v>
      </c>
      <c r="C278" s="39" t="s">
        <v>471</v>
      </c>
      <c r="D278" s="121" t="s">
        <v>23</v>
      </c>
      <c r="E278" s="121" t="s">
        <v>136</v>
      </c>
      <c r="F278" s="123">
        <v>60000</v>
      </c>
      <c r="G278" s="123">
        <f>F278*2.87%</f>
        <v>1722</v>
      </c>
      <c r="H278" s="90">
        <f>+F278*3.04%</f>
        <v>1824</v>
      </c>
      <c r="I278" s="90">
        <v>3486.68</v>
      </c>
      <c r="J278" s="86">
        <v>25</v>
      </c>
      <c r="K278" s="85">
        <f>SUM(G278:J278)</f>
        <v>7057.68</v>
      </c>
      <c r="L278" s="86">
        <f>+F278-K278</f>
        <v>52942.32</v>
      </c>
    </row>
    <row r="279" spans="1:12" s="42" customFormat="1" ht="30" customHeight="1" x14ac:dyDescent="0.3">
      <c r="A279" s="88">
        <f>+A278+1</f>
        <v>137</v>
      </c>
      <c r="B279" s="121" t="s">
        <v>516</v>
      </c>
      <c r="C279" s="39" t="s">
        <v>471</v>
      </c>
      <c r="D279" s="121" t="s">
        <v>23</v>
      </c>
      <c r="E279" s="121" t="s">
        <v>136</v>
      </c>
      <c r="F279" s="123">
        <v>60000</v>
      </c>
      <c r="G279" s="123">
        <f>F279*2.87%</f>
        <v>1722</v>
      </c>
      <c r="H279" s="90">
        <f>+F279*3.04%</f>
        <v>1824</v>
      </c>
      <c r="I279" s="90">
        <v>2946.63</v>
      </c>
      <c r="J279" s="86">
        <v>2825.24</v>
      </c>
      <c r="K279" s="85">
        <f>SUM(G279:J279)</f>
        <v>9317.869999999999</v>
      </c>
      <c r="L279" s="86">
        <f>+F279-K279</f>
        <v>50682.130000000005</v>
      </c>
    </row>
    <row r="280" spans="1:12" s="42" customFormat="1" ht="30" customHeight="1" x14ac:dyDescent="0.3">
      <c r="A280" s="245" t="s">
        <v>139</v>
      </c>
      <c r="B280" s="246"/>
      <c r="C280" s="246"/>
      <c r="D280" s="246"/>
      <c r="E280" s="247"/>
      <c r="F280" s="40">
        <f t="shared" ref="F280:L280" si="70">SUM(F276:F279)</f>
        <v>305000</v>
      </c>
      <c r="G280" s="40">
        <f t="shared" si="70"/>
        <v>8753.5</v>
      </c>
      <c r="H280" s="40">
        <f t="shared" si="70"/>
        <v>9272</v>
      </c>
      <c r="I280" s="40">
        <f t="shared" si="70"/>
        <v>27400.73</v>
      </c>
      <c r="J280" s="40">
        <f t="shared" si="70"/>
        <v>19130.980000000003</v>
      </c>
      <c r="K280" s="40">
        <f t="shared" si="70"/>
        <v>64557.210000000006</v>
      </c>
      <c r="L280" s="40">
        <f t="shared" si="70"/>
        <v>240442.79</v>
      </c>
    </row>
    <row r="281" spans="1:12" s="56" customFormat="1" ht="30" customHeight="1" thickBot="1" x14ac:dyDescent="0.35">
      <c r="A281" s="53"/>
      <c r="B281" s="53"/>
      <c r="C281" s="53"/>
      <c r="D281" s="53"/>
      <c r="E281" s="53"/>
      <c r="F281" s="43"/>
      <c r="G281" s="43"/>
      <c r="H281" s="43"/>
      <c r="I281" s="43"/>
      <c r="J281" s="43"/>
      <c r="K281" s="43"/>
      <c r="L281" s="43"/>
    </row>
    <row r="282" spans="1:12" s="42" customFormat="1" ht="30" customHeight="1" thickBot="1" x14ac:dyDescent="0.35">
      <c r="A282" s="251" t="s">
        <v>26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3"/>
    </row>
    <row r="283" spans="1:12" customFormat="1" ht="30" customHeight="1" x14ac:dyDescent="0.3">
      <c r="A283" s="88">
        <f>+A279+1</f>
        <v>138</v>
      </c>
      <c r="B283" s="121" t="s">
        <v>19</v>
      </c>
      <c r="C283" s="39" t="s">
        <v>472</v>
      </c>
      <c r="D283" s="121" t="s">
        <v>107</v>
      </c>
      <c r="E283" s="121" t="s">
        <v>136</v>
      </c>
      <c r="F283" s="123">
        <v>50000</v>
      </c>
      <c r="G283" s="123">
        <f>F283*2.87%</f>
        <v>1435</v>
      </c>
      <c r="H283" s="90">
        <f>+F283*3.04%</f>
        <v>1520</v>
      </c>
      <c r="I283" s="90"/>
      <c r="J283" s="86">
        <v>1375.12</v>
      </c>
      <c r="K283" s="85">
        <f t="shared" ref="K283" si="71">SUM(G283:J283)</f>
        <v>4330.12</v>
      </c>
      <c r="L283" s="86">
        <f>+F283-K283</f>
        <v>45669.88</v>
      </c>
    </row>
    <row r="284" spans="1:12" s="56" customFormat="1" ht="30" customHeight="1" x14ac:dyDescent="0.3">
      <c r="A284" s="88">
        <f>+A283+1</f>
        <v>139</v>
      </c>
      <c r="B284" s="121" t="s">
        <v>507</v>
      </c>
      <c r="C284" s="39" t="s">
        <v>472</v>
      </c>
      <c r="D284" s="121" t="s">
        <v>508</v>
      </c>
      <c r="E284" s="121" t="s">
        <v>253</v>
      </c>
      <c r="F284" s="123">
        <v>40000</v>
      </c>
      <c r="G284" s="90">
        <f>F284*2.87%</f>
        <v>1148</v>
      </c>
      <c r="H284" s="90">
        <f>+F284*3.04%</f>
        <v>1216</v>
      </c>
      <c r="I284" s="90">
        <v>442.65</v>
      </c>
      <c r="J284" s="86">
        <v>125</v>
      </c>
      <c r="K284" s="85">
        <f>SUM(G284:J284)</f>
        <v>2931.65</v>
      </c>
      <c r="L284" s="86">
        <f>+F284-K284</f>
        <v>37068.35</v>
      </c>
    </row>
    <row r="285" spans="1:12" s="56" customFormat="1" ht="30" customHeight="1" x14ac:dyDescent="0.3">
      <c r="A285" s="245" t="s">
        <v>139</v>
      </c>
      <c r="B285" s="246"/>
      <c r="C285" s="246"/>
      <c r="D285" s="246"/>
      <c r="E285" s="247"/>
      <c r="F285" s="40">
        <f>SUM(F283:F284)</f>
        <v>90000</v>
      </c>
      <c r="G285" s="40">
        <f t="shared" ref="G285:L285" si="72">SUM(G283:G284)</f>
        <v>2583</v>
      </c>
      <c r="H285" s="40">
        <f t="shared" si="72"/>
        <v>2736</v>
      </c>
      <c r="I285" s="40">
        <f t="shared" si="72"/>
        <v>442.65</v>
      </c>
      <c r="J285" s="40">
        <f t="shared" si="72"/>
        <v>1500.12</v>
      </c>
      <c r="K285" s="40">
        <f t="shared" si="72"/>
        <v>7261.77</v>
      </c>
      <c r="L285" s="40">
        <f t="shared" si="72"/>
        <v>82738.23</v>
      </c>
    </row>
    <row r="286" spans="1:12" s="56" customFormat="1" ht="30" customHeight="1" thickBot="1" x14ac:dyDescent="0.35">
      <c r="A286"/>
      <c r="B286"/>
      <c r="C286" s="152"/>
      <c r="D286"/>
      <c r="E286"/>
      <c r="F286"/>
      <c r="G286"/>
      <c r="H286"/>
      <c r="I286"/>
      <c r="J286"/>
      <c r="K286"/>
      <c r="L286"/>
    </row>
    <row r="287" spans="1:12" s="42" customFormat="1" ht="30" customHeight="1" thickBot="1" x14ac:dyDescent="0.35">
      <c r="A287" s="248" t="s">
        <v>347</v>
      </c>
      <c r="B287" s="249"/>
      <c r="C287" s="249"/>
      <c r="D287" s="249"/>
      <c r="E287" s="249"/>
      <c r="F287" s="249"/>
      <c r="G287" s="249"/>
      <c r="H287" s="249"/>
      <c r="I287" s="249"/>
      <c r="J287" s="249"/>
      <c r="K287" s="249"/>
      <c r="L287" s="250"/>
    </row>
    <row r="288" spans="1:12" s="87" customFormat="1" ht="30" customHeight="1" x14ac:dyDescent="0.3">
      <c r="A288" s="88">
        <f>+A284+1</f>
        <v>140</v>
      </c>
      <c r="B288" s="126" t="s">
        <v>30</v>
      </c>
      <c r="C288" s="136" t="s">
        <v>472</v>
      </c>
      <c r="D288" s="137" t="s">
        <v>212</v>
      </c>
      <c r="E288" s="121" t="s">
        <v>136</v>
      </c>
      <c r="F288" s="120">
        <v>90000</v>
      </c>
      <c r="G288" s="120">
        <f>F288*2.87%</f>
        <v>2583</v>
      </c>
      <c r="H288" s="85">
        <f>+F288*3.04%</f>
        <v>2736</v>
      </c>
      <c r="I288" s="85">
        <v>9415.59</v>
      </c>
      <c r="J288" s="92">
        <v>1375.12</v>
      </c>
      <c r="K288" s="85">
        <f>SUM(G288:J288)</f>
        <v>16109.71</v>
      </c>
      <c r="L288" s="86">
        <f>+F288-K288</f>
        <v>73890.290000000008</v>
      </c>
    </row>
    <row r="289" spans="1:12" s="87" customFormat="1" ht="30" customHeight="1" x14ac:dyDescent="0.3">
      <c r="A289" s="88">
        <f>+A288+1</f>
        <v>141</v>
      </c>
      <c r="B289" s="121" t="s">
        <v>41</v>
      </c>
      <c r="C289" s="39" t="s">
        <v>472</v>
      </c>
      <c r="D289" s="121" t="s">
        <v>107</v>
      </c>
      <c r="E289" s="121" t="s">
        <v>253</v>
      </c>
      <c r="F289" s="123">
        <v>40000</v>
      </c>
      <c r="G289" s="90">
        <f>F289*2.87%</f>
        <v>1148</v>
      </c>
      <c r="H289" s="90">
        <f>+F289*3.04%</f>
        <v>1216</v>
      </c>
      <c r="I289" s="90"/>
      <c r="J289" s="92">
        <v>1898.84</v>
      </c>
      <c r="K289" s="85">
        <f t="shared" ref="K289" si="73">SUM(G289:J289)</f>
        <v>4262.84</v>
      </c>
      <c r="L289" s="86">
        <f>+F289-K289</f>
        <v>35737.160000000003</v>
      </c>
    </row>
    <row r="290" spans="1:12" s="87" customFormat="1" ht="30" customHeight="1" thickBot="1" x14ac:dyDescent="0.35">
      <c r="A290" s="245" t="s">
        <v>139</v>
      </c>
      <c r="B290" s="246"/>
      <c r="C290" s="246"/>
      <c r="D290" s="246"/>
      <c r="E290" s="247"/>
      <c r="F290" s="40">
        <f>SUM(F288:F289)</f>
        <v>130000</v>
      </c>
      <c r="G290" s="40">
        <f t="shared" ref="G290:L290" si="74">SUM(G288:G289)</f>
        <v>3731</v>
      </c>
      <c r="H290" s="40">
        <f t="shared" si="74"/>
        <v>3952</v>
      </c>
      <c r="I290" s="40">
        <f t="shared" si="74"/>
        <v>9415.59</v>
      </c>
      <c r="J290" s="40">
        <f t="shared" si="74"/>
        <v>3273.96</v>
      </c>
      <c r="K290" s="40">
        <f t="shared" si="74"/>
        <v>20372.55</v>
      </c>
      <c r="L290" s="40">
        <f t="shared" si="74"/>
        <v>109627.45000000001</v>
      </c>
    </row>
    <row r="291" spans="1:12" s="87" customFormat="1" ht="25.5" customHeight="1" thickBot="1" x14ac:dyDescent="0.35">
      <c r="A291" s="248" t="s">
        <v>348</v>
      </c>
      <c r="B291" s="249"/>
      <c r="C291" s="249"/>
      <c r="D291" s="249"/>
      <c r="E291" s="249"/>
      <c r="F291" s="249"/>
      <c r="G291" s="249"/>
      <c r="H291" s="249"/>
      <c r="I291" s="249"/>
      <c r="J291" s="249"/>
      <c r="K291" s="249"/>
      <c r="L291" s="250"/>
    </row>
    <row r="292" spans="1:12" s="94" customFormat="1" ht="30" customHeight="1" x14ac:dyDescent="0.3">
      <c r="A292" s="83">
        <f>+A289+1</f>
        <v>142</v>
      </c>
      <c r="B292" s="126" t="s">
        <v>439</v>
      </c>
      <c r="C292" s="136" t="s">
        <v>471</v>
      </c>
      <c r="D292" s="126" t="s">
        <v>349</v>
      </c>
      <c r="E292" s="121" t="s">
        <v>253</v>
      </c>
      <c r="F292" s="120">
        <v>45000</v>
      </c>
      <c r="G292" s="90">
        <f t="shared" ref="G292:G295" si="75">F292*2.87%</f>
        <v>1291.5</v>
      </c>
      <c r="H292" s="90">
        <f t="shared" ref="H292:H295" si="76">+F292*3.04%</f>
        <v>1368</v>
      </c>
      <c r="I292" s="85"/>
      <c r="J292" s="86">
        <v>2025</v>
      </c>
      <c r="K292" s="85">
        <f>SUM(G292:J292)</f>
        <v>4684.5</v>
      </c>
      <c r="L292" s="86">
        <f>+F292-K292</f>
        <v>40315.5</v>
      </c>
    </row>
    <row r="293" spans="1:12" s="99" customFormat="1" ht="30" customHeight="1" x14ac:dyDescent="0.3">
      <c r="A293" s="83">
        <f>+A292+1</f>
        <v>143</v>
      </c>
      <c r="B293" s="126" t="s">
        <v>167</v>
      </c>
      <c r="C293" s="136" t="s">
        <v>471</v>
      </c>
      <c r="D293" s="126" t="s">
        <v>349</v>
      </c>
      <c r="E293" s="121" t="s">
        <v>253</v>
      </c>
      <c r="F293" s="120">
        <v>35000</v>
      </c>
      <c r="G293" s="90">
        <f t="shared" si="75"/>
        <v>1004.5</v>
      </c>
      <c r="H293" s="90">
        <f t="shared" si="76"/>
        <v>1064</v>
      </c>
      <c r="I293" s="85"/>
      <c r="J293" s="86">
        <v>5706.82</v>
      </c>
      <c r="K293" s="85">
        <f>SUM(G293:J293)</f>
        <v>7775.32</v>
      </c>
      <c r="L293" s="86">
        <f>+F293-K293</f>
        <v>27224.68</v>
      </c>
    </row>
    <row r="294" spans="1:12" s="99" customFormat="1" ht="30" customHeight="1" x14ac:dyDescent="0.3">
      <c r="A294" s="83">
        <f>+A293+1</f>
        <v>144</v>
      </c>
      <c r="B294" s="126" t="s">
        <v>542</v>
      </c>
      <c r="C294" s="136" t="s">
        <v>471</v>
      </c>
      <c r="D294" s="126" t="s">
        <v>349</v>
      </c>
      <c r="E294" s="121" t="s">
        <v>253</v>
      </c>
      <c r="F294" s="120">
        <v>35000</v>
      </c>
      <c r="G294" s="90">
        <f>F294*2.87%</f>
        <v>1004.5</v>
      </c>
      <c r="H294" s="90">
        <f t="shared" si="76"/>
        <v>1064</v>
      </c>
      <c r="I294" s="85"/>
      <c r="J294" s="86">
        <v>8674.44</v>
      </c>
      <c r="K294" s="85">
        <f>SUM(G294:J294)</f>
        <v>10742.94</v>
      </c>
      <c r="L294" s="86">
        <f>+F294-K294</f>
        <v>24257.059999999998</v>
      </c>
    </row>
    <row r="295" spans="1:12" s="56" customFormat="1" ht="30" customHeight="1" x14ac:dyDescent="0.3">
      <c r="A295" s="83">
        <f t="shared" ref="A295:A317" si="77">+A294+1</f>
        <v>145</v>
      </c>
      <c r="B295" s="121" t="s">
        <v>33</v>
      </c>
      <c r="C295" s="39" t="s">
        <v>472</v>
      </c>
      <c r="D295" s="121" t="s">
        <v>110</v>
      </c>
      <c r="E295" s="121" t="s">
        <v>136</v>
      </c>
      <c r="F295" s="123">
        <v>28875</v>
      </c>
      <c r="G295" s="90">
        <f t="shared" si="75"/>
        <v>828.71249999999998</v>
      </c>
      <c r="H295" s="90">
        <f t="shared" si="76"/>
        <v>877.8</v>
      </c>
      <c r="I295" s="90">
        <v>0</v>
      </c>
      <c r="J295" s="92">
        <v>3204.71</v>
      </c>
      <c r="K295" s="85">
        <f>SUM(G295:J295)</f>
        <v>4911.2224999999999</v>
      </c>
      <c r="L295" s="86">
        <f>+F295-K295</f>
        <v>23963.7775</v>
      </c>
    </row>
    <row r="296" spans="1:12" s="56" customFormat="1" ht="30" customHeight="1" x14ac:dyDescent="0.3">
      <c r="A296" s="83">
        <f t="shared" si="77"/>
        <v>146</v>
      </c>
      <c r="B296" s="121" t="s">
        <v>32</v>
      </c>
      <c r="C296" s="39" t="s">
        <v>472</v>
      </c>
      <c r="D296" s="121" t="s">
        <v>110</v>
      </c>
      <c r="E296" s="121" t="s">
        <v>136</v>
      </c>
      <c r="F296" s="123">
        <v>28000</v>
      </c>
      <c r="G296" s="90">
        <f>F296*2.87%</f>
        <v>803.6</v>
      </c>
      <c r="H296" s="90">
        <f>+F296*3.04%</f>
        <v>851.2</v>
      </c>
      <c r="I296" s="90">
        <v>0</v>
      </c>
      <c r="J296" s="92">
        <v>1395.12</v>
      </c>
      <c r="K296" s="85">
        <f t="shared" ref="K296:K314" si="78">SUM(G296:J296)</f>
        <v>3049.92</v>
      </c>
      <c r="L296" s="86">
        <f t="shared" ref="L296:L314" si="79">+F296-K296</f>
        <v>24950.080000000002</v>
      </c>
    </row>
    <row r="297" spans="1:12" s="56" customFormat="1" ht="30" customHeight="1" x14ac:dyDescent="0.3">
      <c r="A297" s="83">
        <f t="shared" si="77"/>
        <v>147</v>
      </c>
      <c r="B297" s="121" t="s">
        <v>213</v>
      </c>
      <c r="C297" s="39" t="s">
        <v>472</v>
      </c>
      <c r="D297" s="121" t="s">
        <v>110</v>
      </c>
      <c r="E297" s="121" t="s">
        <v>136</v>
      </c>
      <c r="F297" s="123">
        <v>28000</v>
      </c>
      <c r="G297" s="90">
        <f t="shared" ref="G297:G317" si="80">F297*2.87%</f>
        <v>803.6</v>
      </c>
      <c r="H297" s="90">
        <f t="shared" ref="H297:H317" si="81">+F297*3.04%</f>
        <v>851.2</v>
      </c>
      <c r="I297" s="90">
        <v>0</v>
      </c>
      <c r="J297" s="92">
        <v>545</v>
      </c>
      <c r="K297" s="85">
        <f t="shared" si="78"/>
        <v>2199.8000000000002</v>
      </c>
      <c r="L297" s="86">
        <f t="shared" si="79"/>
        <v>25800.2</v>
      </c>
    </row>
    <row r="298" spans="1:12" s="56" customFormat="1" ht="30" customHeight="1" x14ac:dyDescent="0.3">
      <c r="A298" s="83">
        <f t="shared" si="77"/>
        <v>148</v>
      </c>
      <c r="B298" s="121" t="s">
        <v>350</v>
      </c>
      <c r="C298" s="39" t="s">
        <v>472</v>
      </c>
      <c r="D298" s="121" t="s">
        <v>39</v>
      </c>
      <c r="E298" s="121" t="s">
        <v>136</v>
      </c>
      <c r="F298" s="123">
        <v>28000</v>
      </c>
      <c r="G298" s="90">
        <f t="shared" si="80"/>
        <v>803.6</v>
      </c>
      <c r="H298" s="90">
        <f t="shared" si="81"/>
        <v>851.2</v>
      </c>
      <c r="I298" s="90">
        <v>0</v>
      </c>
      <c r="J298" s="92">
        <v>145</v>
      </c>
      <c r="K298" s="85">
        <f>SUM(G298:J298)</f>
        <v>1799.8000000000002</v>
      </c>
      <c r="L298" s="86">
        <f t="shared" si="79"/>
        <v>26200.2</v>
      </c>
    </row>
    <row r="299" spans="1:12" s="56" customFormat="1" ht="30" customHeight="1" x14ac:dyDescent="0.3">
      <c r="A299" s="83">
        <f t="shared" si="77"/>
        <v>149</v>
      </c>
      <c r="B299" s="121" t="s">
        <v>35</v>
      </c>
      <c r="C299" s="39" t="s">
        <v>472</v>
      </c>
      <c r="D299" s="121" t="s">
        <v>39</v>
      </c>
      <c r="E299" s="121" t="s">
        <v>253</v>
      </c>
      <c r="F299" s="123">
        <v>28000</v>
      </c>
      <c r="G299" s="90">
        <f t="shared" si="80"/>
        <v>803.6</v>
      </c>
      <c r="H299" s="90">
        <f t="shared" si="81"/>
        <v>851.2</v>
      </c>
      <c r="I299" s="90">
        <v>0</v>
      </c>
      <c r="J299" s="92">
        <v>10460.99</v>
      </c>
      <c r="K299" s="85">
        <f t="shared" si="78"/>
        <v>12115.79</v>
      </c>
      <c r="L299" s="86">
        <f t="shared" si="79"/>
        <v>15884.21</v>
      </c>
    </row>
    <row r="300" spans="1:12" s="56" customFormat="1" ht="30" customHeight="1" x14ac:dyDescent="0.3">
      <c r="A300" s="83">
        <f t="shared" si="77"/>
        <v>150</v>
      </c>
      <c r="B300" s="121" t="s">
        <v>36</v>
      </c>
      <c r="C300" s="39" t="s">
        <v>471</v>
      </c>
      <c r="D300" s="121" t="s">
        <v>39</v>
      </c>
      <c r="E300" s="121" t="s">
        <v>253</v>
      </c>
      <c r="F300" s="123">
        <v>28000</v>
      </c>
      <c r="G300" s="90">
        <f t="shared" si="80"/>
        <v>803.6</v>
      </c>
      <c r="H300" s="90">
        <f t="shared" si="81"/>
        <v>851.2</v>
      </c>
      <c r="I300" s="90">
        <v>0</v>
      </c>
      <c r="J300" s="92">
        <v>1125</v>
      </c>
      <c r="K300" s="85">
        <f t="shared" si="78"/>
        <v>2779.8</v>
      </c>
      <c r="L300" s="86">
        <f t="shared" si="79"/>
        <v>25220.2</v>
      </c>
    </row>
    <row r="301" spans="1:12" s="56" customFormat="1" ht="30" customHeight="1" x14ac:dyDescent="0.3">
      <c r="A301" s="83">
        <f t="shared" si="77"/>
        <v>151</v>
      </c>
      <c r="B301" s="121" t="s">
        <v>351</v>
      </c>
      <c r="C301" s="39" t="s">
        <v>472</v>
      </c>
      <c r="D301" s="121" t="s">
        <v>39</v>
      </c>
      <c r="E301" s="121" t="s">
        <v>136</v>
      </c>
      <c r="F301" s="123">
        <v>28000</v>
      </c>
      <c r="G301" s="90">
        <f t="shared" si="80"/>
        <v>803.6</v>
      </c>
      <c r="H301" s="90">
        <f t="shared" si="81"/>
        <v>851.2</v>
      </c>
      <c r="I301" s="90">
        <v>0</v>
      </c>
      <c r="J301" s="92">
        <v>125</v>
      </c>
      <c r="K301" s="85">
        <f t="shared" si="78"/>
        <v>1779.8000000000002</v>
      </c>
      <c r="L301" s="86">
        <f t="shared" si="79"/>
        <v>26220.2</v>
      </c>
    </row>
    <row r="302" spans="1:12" s="56" customFormat="1" ht="30" customHeight="1" x14ac:dyDescent="0.3">
      <c r="A302" s="83">
        <f t="shared" si="77"/>
        <v>152</v>
      </c>
      <c r="B302" s="121" t="s">
        <v>37</v>
      </c>
      <c r="C302" s="39" t="s">
        <v>472</v>
      </c>
      <c r="D302" s="121" t="s">
        <v>39</v>
      </c>
      <c r="E302" s="121" t="s">
        <v>136</v>
      </c>
      <c r="F302" s="123">
        <v>28000</v>
      </c>
      <c r="G302" s="90">
        <f t="shared" si="80"/>
        <v>803.6</v>
      </c>
      <c r="H302" s="90">
        <f t="shared" si="81"/>
        <v>851.2</v>
      </c>
      <c r="I302" s="90">
        <v>0</v>
      </c>
      <c r="J302" s="92">
        <v>3251.89</v>
      </c>
      <c r="K302" s="85">
        <f t="shared" si="78"/>
        <v>4906.6900000000005</v>
      </c>
      <c r="L302" s="86">
        <f t="shared" si="79"/>
        <v>23093.309999999998</v>
      </c>
    </row>
    <row r="303" spans="1:12" s="56" customFormat="1" ht="30" customHeight="1" x14ac:dyDescent="0.3">
      <c r="A303" s="83">
        <f t="shared" si="77"/>
        <v>153</v>
      </c>
      <c r="B303" s="121" t="s">
        <v>38</v>
      </c>
      <c r="C303" s="39" t="s">
        <v>471</v>
      </c>
      <c r="D303" s="121" t="s">
        <v>39</v>
      </c>
      <c r="E303" s="121" t="s">
        <v>136</v>
      </c>
      <c r="F303" s="123">
        <v>28000</v>
      </c>
      <c r="G303" s="90">
        <f t="shared" si="80"/>
        <v>803.6</v>
      </c>
      <c r="H303" s="90">
        <f t="shared" si="81"/>
        <v>851.2</v>
      </c>
      <c r="I303" s="90">
        <v>0</v>
      </c>
      <c r="J303" s="92">
        <v>25</v>
      </c>
      <c r="K303" s="85">
        <f t="shared" si="78"/>
        <v>1679.8000000000002</v>
      </c>
      <c r="L303" s="86">
        <f t="shared" si="79"/>
        <v>26320.2</v>
      </c>
    </row>
    <row r="304" spans="1:12" s="56" customFormat="1" ht="30" customHeight="1" x14ac:dyDescent="0.3">
      <c r="A304" s="83">
        <f t="shared" si="77"/>
        <v>154</v>
      </c>
      <c r="B304" s="121" t="s">
        <v>34</v>
      </c>
      <c r="C304" s="39" t="s">
        <v>471</v>
      </c>
      <c r="D304" s="121" t="s">
        <v>39</v>
      </c>
      <c r="E304" s="121" t="s">
        <v>136</v>
      </c>
      <c r="F304" s="123">
        <v>24000</v>
      </c>
      <c r="G304" s="90">
        <f t="shared" si="80"/>
        <v>688.8</v>
      </c>
      <c r="H304" s="90">
        <f t="shared" si="81"/>
        <v>729.6</v>
      </c>
      <c r="I304" s="90">
        <v>0</v>
      </c>
      <c r="J304" s="92">
        <v>7391.54</v>
      </c>
      <c r="K304" s="85">
        <f t="shared" si="78"/>
        <v>8809.94</v>
      </c>
      <c r="L304" s="86">
        <f t="shared" si="79"/>
        <v>15190.06</v>
      </c>
    </row>
    <row r="305" spans="1:12" s="35" customFormat="1" ht="28.5" customHeight="1" x14ac:dyDescent="0.3">
      <c r="A305" s="83">
        <f t="shared" si="77"/>
        <v>155</v>
      </c>
      <c r="B305" s="121" t="s">
        <v>352</v>
      </c>
      <c r="C305" s="39" t="s">
        <v>472</v>
      </c>
      <c r="D305" s="121" t="s">
        <v>39</v>
      </c>
      <c r="E305" s="121" t="s">
        <v>136</v>
      </c>
      <c r="F305" s="123">
        <v>24000</v>
      </c>
      <c r="G305" s="90">
        <f t="shared" si="80"/>
        <v>688.8</v>
      </c>
      <c r="H305" s="90">
        <f t="shared" si="81"/>
        <v>729.6</v>
      </c>
      <c r="I305" s="90"/>
      <c r="J305" s="92">
        <v>125</v>
      </c>
      <c r="K305" s="85">
        <f t="shared" si="78"/>
        <v>1543.4</v>
      </c>
      <c r="L305" s="86">
        <f t="shared" si="79"/>
        <v>22456.6</v>
      </c>
    </row>
    <row r="306" spans="1:12" s="35" customFormat="1" ht="28.5" customHeight="1" x14ac:dyDescent="0.3">
      <c r="A306" s="83">
        <f t="shared" si="77"/>
        <v>156</v>
      </c>
      <c r="B306" s="121" t="s">
        <v>353</v>
      </c>
      <c r="C306" s="39" t="s">
        <v>471</v>
      </c>
      <c r="D306" s="121" t="s">
        <v>39</v>
      </c>
      <c r="E306" s="121" t="s">
        <v>253</v>
      </c>
      <c r="F306" s="123">
        <v>24000</v>
      </c>
      <c r="G306" s="90">
        <f t="shared" si="80"/>
        <v>688.8</v>
      </c>
      <c r="H306" s="90">
        <f t="shared" si="81"/>
        <v>729.6</v>
      </c>
      <c r="I306" s="90">
        <v>0</v>
      </c>
      <c r="J306" s="92">
        <v>5624.88</v>
      </c>
      <c r="K306" s="85">
        <f>SUM(G306:J306)</f>
        <v>7043.2800000000007</v>
      </c>
      <c r="L306" s="86">
        <f t="shared" si="79"/>
        <v>16956.72</v>
      </c>
    </row>
    <row r="307" spans="1:12" s="35" customFormat="1" ht="28.5" customHeight="1" x14ac:dyDescent="0.3">
      <c r="A307" s="83">
        <f t="shared" si="77"/>
        <v>157</v>
      </c>
      <c r="B307" s="121" t="s">
        <v>354</v>
      </c>
      <c r="C307" s="39" t="s">
        <v>471</v>
      </c>
      <c r="D307" s="121" t="s">
        <v>39</v>
      </c>
      <c r="E307" s="121" t="s">
        <v>253</v>
      </c>
      <c r="F307" s="123">
        <v>24000</v>
      </c>
      <c r="G307" s="90">
        <f t="shared" si="80"/>
        <v>688.8</v>
      </c>
      <c r="H307" s="90">
        <f t="shared" si="81"/>
        <v>729.6</v>
      </c>
      <c r="I307" s="90">
        <v>0</v>
      </c>
      <c r="J307" s="92">
        <v>25</v>
      </c>
      <c r="K307" s="85">
        <f t="shared" si="78"/>
        <v>1443.4</v>
      </c>
      <c r="L307" s="86">
        <f t="shared" si="79"/>
        <v>22556.6</v>
      </c>
    </row>
    <row r="308" spans="1:12" s="56" customFormat="1" ht="30" customHeight="1" x14ac:dyDescent="0.3">
      <c r="A308" s="83">
        <f t="shared" si="77"/>
        <v>158</v>
      </c>
      <c r="B308" s="192" t="s">
        <v>356</v>
      </c>
      <c r="C308" s="194" t="s">
        <v>472</v>
      </c>
      <c r="D308" s="121" t="s">
        <v>39</v>
      </c>
      <c r="E308" s="121" t="s">
        <v>253</v>
      </c>
      <c r="F308" s="123">
        <v>24000</v>
      </c>
      <c r="G308" s="90">
        <f t="shared" si="80"/>
        <v>688.8</v>
      </c>
      <c r="H308" s="90">
        <f t="shared" si="81"/>
        <v>729.6</v>
      </c>
      <c r="I308" s="90">
        <v>0</v>
      </c>
      <c r="J308" s="92">
        <v>4296.2700000000004</v>
      </c>
      <c r="K308" s="85">
        <f t="shared" si="78"/>
        <v>5714.67</v>
      </c>
      <c r="L308" s="86">
        <f t="shared" si="79"/>
        <v>18285.330000000002</v>
      </c>
    </row>
    <row r="309" spans="1:12" s="35" customFormat="1" ht="28.5" customHeight="1" x14ac:dyDescent="0.3">
      <c r="A309" s="83">
        <f t="shared" si="77"/>
        <v>159</v>
      </c>
      <c r="B309" s="127" t="s">
        <v>163</v>
      </c>
      <c r="C309" s="195" t="s">
        <v>472</v>
      </c>
      <c r="D309" s="121" t="s">
        <v>39</v>
      </c>
      <c r="E309" s="121" t="s">
        <v>253</v>
      </c>
      <c r="F309" s="123">
        <v>24000</v>
      </c>
      <c r="G309" s="90">
        <f t="shared" si="80"/>
        <v>688.8</v>
      </c>
      <c r="H309" s="90">
        <f t="shared" si="81"/>
        <v>729.6</v>
      </c>
      <c r="I309" s="90"/>
      <c r="J309" s="92">
        <v>9031.99</v>
      </c>
      <c r="K309" s="120">
        <f>SUM(G309:J309)</f>
        <v>10450.39</v>
      </c>
      <c r="L309" s="86">
        <f>+F309-K309</f>
        <v>13549.61</v>
      </c>
    </row>
    <row r="310" spans="1:12" s="35" customFormat="1" ht="28.5" customHeight="1" x14ac:dyDescent="0.3">
      <c r="A310" s="83">
        <f t="shared" si="77"/>
        <v>160</v>
      </c>
      <c r="B310" s="121" t="s">
        <v>358</v>
      </c>
      <c r="C310" s="196" t="s">
        <v>472</v>
      </c>
      <c r="D310" s="121" t="s">
        <v>39</v>
      </c>
      <c r="E310" s="121" t="s">
        <v>253</v>
      </c>
      <c r="F310" s="123">
        <v>24000</v>
      </c>
      <c r="G310" s="90">
        <f t="shared" si="80"/>
        <v>688.8</v>
      </c>
      <c r="H310" s="90">
        <f t="shared" si="81"/>
        <v>729.6</v>
      </c>
      <c r="I310" s="90"/>
      <c r="J310" s="92">
        <v>4178.16</v>
      </c>
      <c r="K310" s="120">
        <f>SUM(G310:J310)</f>
        <v>5596.5599999999995</v>
      </c>
      <c r="L310" s="86">
        <f>+F310-K310</f>
        <v>18403.440000000002</v>
      </c>
    </row>
    <row r="311" spans="1:12" s="35" customFormat="1" ht="28.5" customHeight="1" x14ac:dyDescent="0.3">
      <c r="A311" s="83">
        <f t="shared" si="77"/>
        <v>161</v>
      </c>
      <c r="B311" s="121" t="s">
        <v>355</v>
      </c>
      <c r="C311" s="39" t="s">
        <v>472</v>
      </c>
      <c r="D311" s="121" t="s">
        <v>39</v>
      </c>
      <c r="E311" s="121" t="s">
        <v>253</v>
      </c>
      <c r="F311" s="123">
        <v>19200</v>
      </c>
      <c r="G311" s="90">
        <f t="shared" si="80"/>
        <v>551.04</v>
      </c>
      <c r="H311" s="90">
        <f t="shared" si="81"/>
        <v>583.67999999999995</v>
      </c>
      <c r="I311" s="90">
        <v>0</v>
      </c>
      <c r="J311" s="92">
        <v>125</v>
      </c>
      <c r="K311" s="120">
        <f>SUM(G311:J311)</f>
        <v>1259.7199999999998</v>
      </c>
      <c r="L311" s="86">
        <f>+F311-K311</f>
        <v>17940.28</v>
      </c>
    </row>
    <row r="312" spans="1:12" s="35" customFormat="1" ht="28.5" customHeight="1" x14ac:dyDescent="0.3">
      <c r="A312" s="83">
        <f t="shared" si="77"/>
        <v>162</v>
      </c>
      <c r="B312" s="121" t="s">
        <v>357</v>
      </c>
      <c r="C312" s="39" t="s">
        <v>472</v>
      </c>
      <c r="D312" s="121" t="s">
        <v>39</v>
      </c>
      <c r="E312" s="121" t="s">
        <v>253</v>
      </c>
      <c r="F312" s="123">
        <v>20000</v>
      </c>
      <c r="G312" s="90">
        <f t="shared" si="80"/>
        <v>574</v>
      </c>
      <c r="H312" s="90">
        <f t="shared" si="81"/>
        <v>608</v>
      </c>
      <c r="I312" s="90"/>
      <c r="J312" s="92">
        <v>4190.3500000000004</v>
      </c>
      <c r="K312" s="120">
        <f t="shared" si="78"/>
        <v>5372.35</v>
      </c>
      <c r="L312" s="86">
        <f t="shared" si="79"/>
        <v>14627.65</v>
      </c>
    </row>
    <row r="313" spans="1:12" s="35" customFormat="1" ht="28.5" customHeight="1" x14ac:dyDescent="0.3">
      <c r="A313" s="83">
        <f t="shared" si="77"/>
        <v>163</v>
      </c>
      <c r="B313" s="121" t="s">
        <v>232</v>
      </c>
      <c r="C313" s="39" t="s">
        <v>472</v>
      </c>
      <c r="D313" s="121" t="s">
        <v>39</v>
      </c>
      <c r="E313" s="121" t="s">
        <v>253</v>
      </c>
      <c r="F313" s="123">
        <v>20000</v>
      </c>
      <c r="G313" s="90">
        <f t="shared" si="80"/>
        <v>574</v>
      </c>
      <c r="H313" s="90">
        <f t="shared" si="81"/>
        <v>608</v>
      </c>
      <c r="I313" s="90"/>
      <c r="J313" s="92">
        <v>125</v>
      </c>
      <c r="K313" s="120">
        <f t="shared" si="78"/>
        <v>1307</v>
      </c>
      <c r="L313" s="86">
        <f t="shared" si="79"/>
        <v>18693</v>
      </c>
    </row>
    <row r="314" spans="1:12" s="35" customFormat="1" ht="28.5" customHeight="1" x14ac:dyDescent="0.3">
      <c r="A314" s="83">
        <f t="shared" si="77"/>
        <v>164</v>
      </c>
      <c r="B314" s="121" t="s">
        <v>233</v>
      </c>
      <c r="C314" s="39" t="s">
        <v>472</v>
      </c>
      <c r="D314" s="121" t="s">
        <v>39</v>
      </c>
      <c r="E314" s="121" t="s">
        <v>253</v>
      </c>
      <c r="F314" s="123">
        <v>20000</v>
      </c>
      <c r="G314" s="90">
        <f t="shared" si="80"/>
        <v>574</v>
      </c>
      <c r="H314" s="90">
        <f t="shared" si="81"/>
        <v>608</v>
      </c>
      <c r="I314" s="90"/>
      <c r="J314" s="92">
        <v>1025</v>
      </c>
      <c r="K314" s="120">
        <f t="shared" si="78"/>
        <v>2207</v>
      </c>
      <c r="L314" s="86">
        <f t="shared" si="79"/>
        <v>17793</v>
      </c>
    </row>
    <row r="315" spans="1:12" s="35" customFormat="1" ht="28.5" customHeight="1" x14ac:dyDescent="0.3">
      <c r="A315" s="83">
        <f t="shared" si="77"/>
        <v>165</v>
      </c>
      <c r="B315" s="121" t="s">
        <v>539</v>
      </c>
      <c r="C315" s="195" t="s">
        <v>471</v>
      </c>
      <c r="D315" s="121" t="s">
        <v>39</v>
      </c>
      <c r="E315" s="121" t="s">
        <v>253</v>
      </c>
      <c r="F315" s="123">
        <v>20000</v>
      </c>
      <c r="G315" s="90">
        <f t="shared" si="80"/>
        <v>574</v>
      </c>
      <c r="H315" s="90">
        <f t="shared" si="81"/>
        <v>608</v>
      </c>
      <c r="I315" s="90"/>
      <c r="J315" s="92">
        <v>25</v>
      </c>
      <c r="K315" s="120">
        <f t="shared" ref="K315:K316" si="82">SUM(G315:J315)</f>
        <v>1207</v>
      </c>
      <c r="L315" s="86">
        <f t="shared" ref="L315:L317" si="83">+F315-K315</f>
        <v>18793</v>
      </c>
    </row>
    <row r="316" spans="1:12" s="42" customFormat="1" ht="33.75" customHeight="1" x14ac:dyDescent="0.3">
      <c r="A316" s="83">
        <f t="shared" si="77"/>
        <v>166</v>
      </c>
      <c r="B316" s="121" t="s">
        <v>540</v>
      </c>
      <c r="C316" s="195" t="s">
        <v>472</v>
      </c>
      <c r="D316" s="121" t="s">
        <v>39</v>
      </c>
      <c r="E316" s="121" t="s">
        <v>253</v>
      </c>
      <c r="F316" s="123">
        <v>20000</v>
      </c>
      <c r="G316" s="90">
        <f t="shared" si="80"/>
        <v>574</v>
      </c>
      <c r="H316" s="90">
        <f t="shared" si="81"/>
        <v>608</v>
      </c>
      <c r="I316" s="90"/>
      <c r="J316" s="92">
        <v>25</v>
      </c>
      <c r="K316" s="120">
        <f t="shared" si="82"/>
        <v>1207</v>
      </c>
      <c r="L316" s="86">
        <f t="shared" si="83"/>
        <v>18793</v>
      </c>
    </row>
    <row r="317" spans="1:12" s="42" customFormat="1" ht="30" customHeight="1" x14ac:dyDescent="0.3">
      <c r="A317" s="83">
        <f t="shared" si="77"/>
        <v>167</v>
      </c>
      <c r="B317" s="121" t="s">
        <v>541</v>
      </c>
      <c r="C317" s="195" t="s">
        <v>471</v>
      </c>
      <c r="D317" s="121" t="s">
        <v>39</v>
      </c>
      <c r="E317" s="121" t="s">
        <v>253</v>
      </c>
      <c r="F317" s="123">
        <v>20000</v>
      </c>
      <c r="G317" s="90">
        <f t="shared" si="80"/>
        <v>574</v>
      </c>
      <c r="H317" s="90">
        <f t="shared" si="81"/>
        <v>608</v>
      </c>
      <c r="I317" s="90"/>
      <c r="J317" s="92">
        <v>6828.55</v>
      </c>
      <c r="K317" s="120">
        <f>SUM(G317:J317)</f>
        <v>8010.55</v>
      </c>
      <c r="L317" s="86">
        <f t="shared" si="83"/>
        <v>11989.45</v>
      </c>
    </row>
    <row r="318" spans="1:12" s="56" customFormat="1" ht="28.5" customHeight="1" x14ac:dyDescent="0.3">
      <c r="A318" s="88">
        <f>+A317+1</f>
        <v>168</v>
      </c>
      <c r="B318" s="121" t="s">
        <v>625</v>
      </c>
      <c r="C318" s="39" t="s">
        <v>471</v>
      </c>
      <c r="D318" s="121" t="s">
        <v>39</v>
      </c>
      <c r="E318" s="121" t="s">
        <v>253</v>
      </c>
      <c r="F318" s="123">
        <v>20000</v>
      </c>
      <c r="G318" s="90">
        <f t="shared" ref="G318" si="84">F318*2.87%</f>
        <v>574</v>
      </c>
      <c r="H318" s="90">
        <f t="shared" ref="H318" si="85">+F318*3.04%</f>
        <v>608</v>
      </c>
      <c r="I318" s="90"/>
      <c r="J318" s="92">
        <v>25</v>
      </c>
      <c r="K318" s="120">
        <f>SUM(G318:J318)</f>
        <v>1207</v>
      </c>
      <c r="L318" s="86">
        <f t="shared" ref="L318" si="86">+F318-K318</f>
        <v>18793</v>
      </c>
    </row>
    <row r="319" spans="1:12" s="56" customFormat="1" ht="33" customHeight="1" x14ac:dyDescent="0.3">
      <c r="A319" s="245" t="s">
        <v>139</v>
      </c>
      <c r="B319" s="246"/>
      <c r="C319" s="246"/>
      <c r="D319" s="246"/>
      <c r="E319" s="247"/>
      <c r="F319" s="40">
        <f>SUM(F292:F318)</f>
        <v>695075</v>
      </c>
      <c r="G319" s="40">
        <f t="shared" ref="G319:L319" si="87">SUM(G292:G318)</f>
        <v>19948.652499999997</v>
      </c>
      <c r="H319" s="40">
        <f t="shared" si="87"/>
        <v>21130.280000000002</v>
      </c>
      <c r="I319" s="40">
        <f t="shared" si="87"/>
        <v>0</v>
      </c>
      <c r="J319" s="40">
        <f t="shared" si="87"/>
        <v>79725.710000000006</v>
      </c>
      <c r="K319" s="40">
        <f t="shared" si="87"/>
        <v>120804.64250000002</v>
      </c>
      <c r="L319" s="40">
        <f t="shared" si="87"/>
        <v>574270.35749999993</v>
      </c>
    </row>
    <row r="320" spans="1:12" s="42" customFormat="1" ht="30" customHeight="1" thickBot="1" x14ac:dyDescent="0.35">
      <c r="A320" s="53"/>
      <c r="B320" s="53"/>
      <c r="C320" s="53"/>
      <c r="D320" s="53"/>
      <c r="E320" s="53"/>
      <c r="F320" s="43"/>
      <c r="G320" s="43"/>
      <c r="H320" s="43"/>
      <c r="I320" s="43"/>
      <c r="J320" s="43"/>
      <c r="K320" s="43"/>
      <c r="L320" s="43"/>
    </row>
    <row r="321" spans="1:12" s="42" customFormat="1" ht="36" customHeight="1" thickBot="1" x14ac:dyDescent="0.35">
      <c r="A321" s="248" t="s">
        <v>359</v>
      </c>
      <c r="B321" s="249"/>
      <c r="C321" s="249"/>
      <c r="D321" s="249"/>
      <c r="E321" s="249"/>
      <c r="F321" s="249"/>
      <c r="G321" s="249"/>
      <c r="H321" s="249"/>
      <c r="I321" s="249"/>
      <c r="J321" s="249"/>
      <c r="K321" s="249"/>
      <c r="L321" s="250"/>
    </row>
    <row r="322" spans="1:12" s="42" customFormat="1" ht="36" customHeight="1" x14ac:dyDescent="0.3">
      <c r="A322" s="39">
        <f>+A318+1</f>
        <v>169</v>
      </c>
      <c r="B322" s="121" t="s">
        <v>360</v>
      </c>
      <c r="C322" s="39" t="s">
        <v>471</v>
      </c>
      <c r="D322" s="121" t="s">
        <v>361</v>
      </c>
      <c r="E322" s="121" t="s">
        <v>253</v>
      </c>
      <c r="F322" s="123">
        <v>50000</v>
      </c>
      <c r="G322" s="123">
        <f>F322*2.87%</f>
        <v>1435</v>
      </c>
      <c r="H322" s="90">
        <f>+F322*3.04%</f>
        <v>1520</v>
      </c>
      <c r="I322" s="90">
        <v>1854</v>
      </c>
      <c r="J322" s="92">
        <v>125</v>
      </c>
      <c r="K322" s="85">
        <f t="shared" ref="K322:K323" si="88">SUM(G322:J322)</f>
        <v>4934</v>
      </c>
      <c r="L322" s="86">
        <f>+F322-K322</f>
        <v>45066</v>
      </c>
    </row>
    <row r="323" spans="1:12" s="42" customFormat="1" ht="36" customHeight="1" x14ac:dyDescent="0.3">
      <c r="A323" s="39">
        <f>+A322+1</f>
        <v>170</v>
      </c>
      <c r="B323" s="121" t="s">
        <v>362</v>
      </c>
      <c r="C323" s="39" t="s">
        <v>471</v>
      </c>
      <c r="D323" s="121" t="s">
        <v>361</v>
      </c>
      <c r="E323" s="121" t="s">
        <v>253</v>
      </c>
      <c r="F323" s="123">
        <v>50000</v>
      </c>
      <c r="G323" s="123">
        <f>F323*2.87%</f>
        <v>1435</v>
      </c>
      <c r="H323" s="90">
        <f>+F323*3.04%</f>
        <v>1520</v>
      </c>
      <c r="I323" s="90">
        <v>1651.48</v>
      </c>
      <c r="J323" s="92">
        <v>1475.12</v>
      </c>
      <c r="K323" s="85">
        <f t="shared" si="88"/>
        <v>6081.5999999999995</v>
      </c>
      <c r="L323" s="86">
        <f>+F323-K323</f>
        <v>43918.400000000001</v>
      </c>
    </row>
    <row r="324" spans="1:12" s="42" customFormat="1" ht="36" customHeight="1" x14ac:dyDescent="0.3">
      <c r="A324" s="39">
        <f t="shared" ref="A324:A325" si="89">+A323+1</f>
        <v>171</v>
      </c>
      <c r="B324" s="121" t="s">
        <v>441</v>
      </c>
      <c r="C324" s="39" t="s">
        <v>471</v>
      </c>
      <c r="D324" s="121" t="s">
        <v>159</v>
      </c>
      <c r="E324" s="121" t="s">
        <v>253</v>
      </c>
      <c r="F324" s="123">
        <v>28000</v>
      </c>
      <c r="G324" s="123">
        <f t="shared" ref="G324:G325" si="90">F324*2.87%</f>
        <v>803.6</v>
      </c>
      <c r="H324" s="90">
        <f>+F324*3.04%</f>
        <v>851.2</v>
      </c>
      <c r="I324" s="90"/>
      <c r="J324" s="92">
        <v>125</v>
      </c>
      <c r="K324" s="85">
        <f t="shared" ref="K324:K325" si="91">SUM(G324:J324)</f>
        <v>1779.8000000000002</v>
      </c>
      <c r="L324" s="86">
        <f t="shared" ref="L324:L325" si="92">+F324-K324</f>
        <v>26220.2</v>
      </c>
    </row>
    <row r="325" spans="1:12" s="42" customFormat="1" ht="28.5" customHeight="1" x14ac:dyDescent="0.3">
      <c r="A325" s="39">
        <f t="shared" si="89"/>
        <v>172</v>
      </c>
      <c r="B325" s="121" t="s">
        <v>440</v>
      </c>
      <c r="C325" s="39" t="s">
        <v>471</v>
      </c>
      <c r="D325" s="121" t="s">
        <v>159</v>
      </c>
      <c r="E325" s="121" t="s">
        <v>253</v>
      </c>
      <c r="F325" s="123">
        <v>28000</v>
      </c>
      <c r="G325" s="123">
        <f t="shared" si="90"/>
        <v>803.6</v>
      </c>
      <c r="H325" s="90">
        <f t="shared" ref="H325" si="93">+F325*3.04%</f>
        <v>851.2</v>
      </c>
      <c r="I325" s="90"/>
      <c r="J325" s="92">
        <v>25</v>
      </c>
      <c r="K325" s="85">
        <f t="shared" si="91"/>
        <v>1679.8000000000002</v>
      </c>
      <c r="L325" s="86">
        <f t="shared" si="92"/>
        <v>26320.2</v>
      </c>
    </row>
    <row r="326" spans="1:12" s="56" customFormat="1" ht="27" customHeight="1" x14ac:dyDescent="0.3">
      <c r="A326" s="39">
        <f>+A325+1</f>
        <v>173</v>
      </c>
      <c r="B326" s="141" t="s">
        <v>442</v>
      </c>
      <c r="C326" s="169" t="s">
        <v>471</v>
      </c>
      <c r="D326" s="170" t="s">
        <v>159</v>
      </c>
      <c r="E326" s="121" t="s">
        <v>253</v>
      </c>
      <c r="F326" s="92">
        <v>28000</v>
      </c>
      <c r="G326" s="90">
        <f>F326*2.87%</f>
        <v>803.6</v>
      </c>
      <c r="H326" s="90">
        <f>+F326*3.04%</f>
        <v>851.2</v>
      </c>
      <c r="I326" s="90"/>
      <c r="J326" s="86">
        <v>9869.2800000000007</v>
      </c>
      <c r="K326" s="85">
        <f>SUM(G326:J326)</f>
        <v>11524.080000000002</v>
      </c>
      <c r="L326" s="86">
        <f>+F326-K326</f>
        <v>16475.919999999998</v>
      </c>
    </row>
    <row r="327" spans="1:12" s="56" customFormat="1" ht="30" customHeight="1" x14ac:dyDescent="0.3">
      <c r="A327" s="39">
        <f>+A326+1</f>
        <v>174</v>
      </c>
      <c r="B327" s="141" t="s">
        <v>626</v>
      </c>
      <c r="C327" s="169" t="s">
        <v>471</v>
      </c>
      <c r="D327" s="170" t="s">
        <v>159</v>
      </c>
      <c r="E327" s="121" t="s">
        <v>253</v>
      </c>
      <c r="F327" s="92">
        <v>20000</v>
      </c>
      <c r="G327" s="90">
        <f>F327*2.87%</f>
        <v>574</v>
      </c>
      <c r="H327" s="90">
        <f>+F327*3.04%</f>
        <v>608</v>
      </c>
      <c r="I327" s="90"/>
      <c r="J327" s="86">
        <v>25</v>
      </c>
      <c r="K327" s="85">
        <f>SUM(G327:J327)</f>
        <v>1207</v>
      </c>
      <c r="L327" s="86">
        <f>+F327-K327</f>
        <v>18793</v>
      </c>
    </row>
    <row r="328" spans="1:12" s="56" customFormat="1" ht="30" customHeight="1" thickBot="1" x14ac:dyDescent="0.35">
      <c r="A328" s="245" t="s">
        <v>139</v>
      </c>
      <c r="B328" s="246"/>
      <c r="C328" s="246"/>
      <c r="D328" s="246"/>
      <c r="E328" s="247"/>
      <c r="F328" s="40">
        <f>SUM(F322:F327)</f>
        <v>204000</v>
      </c>
      <c r="G328" s="40">
        <f t="shared" ref="G328:L328" si="94">SUM(G322:G327)</f>
        <v>5854.8</v>
      </c>
      <c r="H328" s="40">
        <f t="shared" si="94"/>
        <v>6201.5999999999995</v>
      </c>
      <c r="I328" s="40">
        <f t="shared" si="94"/>
        <v>3505.48</v>
      </c>
      <c r="J328" s="40">
        <f t="shared" si="94"/>
        <v>11644.400000000001</v>
      </c>
      <c r="K328" s="40">
        <f t="shared" si="94"/>
        <v>27206.28</v>
      </c>
      <c r="L328" s="40">
        <f t="shared" si="94"/>
        <v>176793.71999999997</v>
      </c>
    </row>
    <row r="329" spans="1:12" s="56" customFormat="1" ht="30" customHeight="1" thickBot="1" x14ac:dyDescent="0.35">
      <c r="A329" s="248" t="s">
        <v>363</v>
      </c>
      <c r="B329" s="249"/>
      <c r="C329" s="249"/>
      <c r="D329" s="249"/>
      <c r="E329" s="249"/>
      <c r="F329" s="249"/>
      <c r="G329" s="249"/>
      <c r="H329" s="249"/>
      <c r="I329" s="249"/>
      <c r="J329" s="249"/>
      <c r="K329" s="249"/>
      <c r="L329" s="250"/>
    </row>
    <row r="330" spans="1:12" s="56" customFormat="1" ht="30" customHeight="1" x14ac:dyDescent="0.3">
      <c r="A330" s="88">
        <f>+A327+1</f>
        <v>175</v>
      </c>
      <c r="B330" s="121" t="s">
        <v>147</v>
      </c>
      <c r="C330" s="39" t="s">
        <v>471</v>
      </c>
      <c r="D330" s="121" t="s">
        <v>149</v>
      </c>
      <c r="E330" s="121" t="s">
        <v>253</v>
      </c>
      <c r="F330" s="123">
        <v>55000</v>
      </c>
      <c r="G330" s="90">
        <f>F330*2.87%</f>
        <v>1578.5</v>
      </c>
      <c r="H330" s="90">
        <f>+F330*3.04%</f>
        <v>1672</v>
      </c>
      <c r="I330" s="90">
        <v>2559.6799999999998</v>
      </c>
      <c r="J330" s="92">
        <v>25</v>
      </c>
      <c r="K330" s="120">
        <f>SUM(G330:J330)</f>
        <v>5835.18</v>
      </c>
      <c r="L330" s="92">
        <f>+F330-K330</f>
        <v>49164.82</v>
      </c>
    </row>
    <row r="331" spans="1:12" s="56" customFormat="1" ht="30" customHeight="1" x14ac:dyDescent="0.3">
      <c r="A331" s="88">
        <f>+A330+1</f>
        <v>176</v>
      </c>
      <c r="B331" s="121" t="s">
        <v>40</v>
      </c>
      <c r="C331" s="39" t="s">
        <v>471</v>
      </c>
      <c r="D331" s="121" t="s">
        <v>149</v>
      </c>
      <c r="E331" s="121" t="s">
        <v>136</v>
      </c>
      <c r="F331" s="123">
        <v>55000</v>
      </c>
      <c r="G331" s="90">
        <f t="shared" ref="G331:G347" si="95">F331*2.87%</f>
        <v>1578.5</v>
      </c>
      <c r="H331" s="90">
        <f t="shared" ref="H331:H348" si="96">+F331*3.04%</f>
        <v>1672</v>
      </c>
      <c r="I331" s="90">
        <v>2559.6799999999998</v>
      </c>
      <c r="J331" s="92">
        <v>125</v>
      </c>
      <c r="K331" s="120">
        <f t="shared" ref="K331:K348" si="97">SUM(G331:J331)</f>
        <v>5935.18</v>
      </c>
      <c r="L331" s="92">
        <f t="shared" ref="L331:L348" si="98">+F331-K331</f>
        <v>49064.82</v>
      </c>
    </row>
    <row r="332" spans="1:12" s="56" customFormat="1" ht="30" customHeight="1" x14ac:dyDescent="0.3">
      <c r="A332" s="88">
        <f t="shared" ref="A332:A347" si="99">+A331+1</f>
        <v>177</v>
      </c>
      <c r="B332" s="121" t="s">
        <v>364</v>
      </c>
      <c r="C332" s="39" t="s">
        <v>471</v>
      </c>
      <c r="D332" s="121" t="s">
        <v>42</v>
      </c>
      <c r="E332" s="121" t="s">
        <v>253</v>
      </c>
      <c r="F332" s="123">
        <v>35000</v>
      </c>
      <c r="G332" s="90">
        <f t="shared" si="95"/>
        <v>1004.5</v>
      </c>
      <c r="H332" s="90">
        <f t="shared" si="96"/>
        <v>1064</v>
      </c>
      <c r="I332" s="90"/>
      <c r="J332" s="92">
        <v>125</v>
      </c>
      <c r="K332" s="120">
        <f t="shared" si="97"/>
        <v>2193.5</v>
      </c>
      <c r="L332" s="92">
        <f t="shared" si="98"/>
        <v>32806.5</v>
      </c>
    </row>
    <row r="333" spans="1:12" s="56" customFormat="1" ht="30" customHeight="1" x14ac:dyDescent="0.3">
      <c r="A333" s="88">
        <f t="shared" si="99"/>
        <v>178</v>
      </c>
      <c r="B333" s="126" t="s">
        <v>373</v>
      </c>
      <c r="C333" s="136" t="s">
        <v>472</v>
      </c>
      <c r="D333" s="126" t="s">
        <v>27</v>
      </c>
      <c r="E333" s="126" t="s">
        <v>253</v>
      </c>
      <c r="F333" s="120">
        <v>35000</v>
      </c>
      <c r="G333" s="90">
        <f t="shared" si="95"/>
        <v>1004.5</v>
      </c>
      <c r="H333" s="90">
        <f t="shared" si="96"/>
        <v>1064</v>
      </c>
      <c r="I333" s="85"/>
      <c r="J333" s="86">
        <v>2953.38</v>
      </c>
      <c r="K333" s="120">
        <f t="shared" si="97"/>
        <v>5021.88</v>
      </c>
      <c r="L333" s="92">
        <f t="shared" si="98"/>
        <v>29978.12</v>
      </c>
    </row>
    <row r="334" spans="1:12" s="56" customFormat="1" ht="30" customHeight="1" x14ac:dyDescent="0.3">
      <c r="A334" s="88">
        <f t="shared" si="99"/>
        <v>179</v>
      </c>
      <c r="B334" s="121" t="s">
        <v>45</v>
      </c>
      <c r="C334" s="39" t="s">
        <v>471</v>
      </c>
      <c r="D334" s="121" t="s">
        <v>42</v>
      </c>
      <c r="E334" s="121" t="s">
        <v>253</v>
      </c>
      <c r="F334" s="123">
        <v>35000</v>
      </c>
      <c r="G334" s="90">
        <f t="shared" si="95"/>
        <v>1004.5</v>
      </c>
      <c r="H334" s="90">
        <f t="shared" si="96"/>
        <v>1064</v>
      </c>
      <c r="I334" s="90"/>
      <c r="J334" s="92">
        <v>7386.59</v>
      </c>
      <c r="K334" s="120">
        <f t="shared" si="97"/>
        <v>9455.09</v>
      </c>
      <c r="L334" s="92">
        <f t="shared" si="98"/>
        <v>25544.91</v>
      </c>
    </row>
    <row r="335" spans="1:12" s="100" customFormat="1" ht="30" customHeight="1" x14ac:dyDescent="0.3">
      <c r="A335" s="88">
        <f t="shared" si="99"/>
        <v>180</v>
      </c>
      <c r="B335" s="121" t="s">
        <v>46</v>
      </c>
      <c r="C335" s="39" t="s">
        <v>471</v>
      </c>
      <c r="D335" s="121" t="s">
        <v>42</v>
      </c>
      <c r="E335" s="121" t="s">
        <v>253</v>
      </c>
      <c r="F335" s="123">
        <v>35000</v>
      </c>
      <c r="G335" s="90">
        <f t="shared" si="95"/>
        <v>1004.5</v>
      </c>
      <c r="H335" s="90">
        <f t="shared" si="96"/>
        <v>1064</v>
      </c>
      <c r="I335" s="90"/>
      <c r="J335" s="92">
        <v>125</v>
      </c>
      <c r="K335" s="120">
        <f t="shared" si="97"/>
        <v>2193.5</v>
      </c>
      <c r="L335" s="92">
        <f t="shared" si="98"/>
        <v>32806.5</v>
      </c>
    </row>
    <row r="336" spans="1:12" s="56" customFormat="1" ht="30" customHeight="1" x14ac:dyDescent="0.3">
      <c r="A336" s="88">
        <f t="shared" si="99"/>
        <v>181</v>
      </c>
      <c r="B336" s="121" t="s">
        <v>365</v>
      </c>
      <c r="C336" s="39" t="s">
        <v>471</v>
      </c>
      <c r="D336" s="121" t="s">
        <v>42</v>
      </c>
      <c r="E336" s="121" t="s">
        <v>253</v>
      </c>
      <c r="F336" s="123">
        <v>35000</v>
      </c>
      <c r="G336" s="90">
        <f t="shared" si="95"/>
        <v>1004.5</v>
      </c>
      <c r="H336" s="90">
        <f t="shared" si="96"/>
        <v>1064</v>
      </c>
      <c r="I336" s="90"/>
      <c r="J336" s="92">
        <v>125</v>
      </c>
      <c r="K336" s="120">
        <f t="shared" si="97"/>
        <v>2193.5</v>
      </c>
      <c r="L336" s="92">
        <f t="shared" si="98"/>
        <v>32806.5</v>
      </c>
    </row>
    <row r="337" spans="1:12" s="87" customFormat="1" ht="30" customHeight="1" x14ac:dyDescent="0.3">
      <c r="A337" s="88">
        <f t="shared" si="99"/>
        <v>182</v>
      </c>
      <c r="B337" s="121" t="s">
        <v>92</v>
      </c>
      <c r="C337" s="39" t="s">
        <v>471</v>
      </c>
      <c r="D337" s="121" t="s">
        <v>42</v>
      </c>
      <c r="E337" s="121" t="s">
        <v>253</v>
      </c>
      <c r="F337" s="123">
        <v>35000</v>
      </c>
      <c r="G337" s="90">
        <f t="shared" si="95"/>
        <v>1004.5</v>
      </c>
      <c r="H337" s="90">
        <f t="shared" si="96"/>
        <v>1064</v>
      </c>
      <c r="I337" s="90"/>
      <c r="J337" s="92">
        <v>125</v>
      </c>
      <c r="K337" s="120">
        <f t="shared" si="97"/>
        <v>2193.5</v>
      </c>
      <c r="L337" s="92">
        <f t="shared" si="98"/>
        <v>32806.5</v>
      </c>
    </row>
    <row r="338" spans="1:12" s="56" customFormat="1" ht="30" customHeight="1" x14ac:dyDescent="0.3">
      <c r="A338" s="88">
        <f t="shared" si="99"/>
        <v>183</v>
      </c>
      <c r="B338" s="121" t="s">
        <v>366</v>
      </c>
      <c r="C338" s="39" t="s">
        <v>471</v>
      </c>
      <c r="D338" s="121" t="s">
        <v>42</v>
      </c>
      <c r="E338" s="121" t="s">
        <v>253</v>
      </c>
      <c r="F338" s="123">
        <v>35000</v>
      </c>
      <c r="G338" s="90">
        <f t="shared" si="95"/>
        <v>1004.5</v>
      </c>
      <c r="H338" s="90">
        <f t="shared" si="96"/>
        <v>1064</v>
      </c>
      <c r="I338" s="90"/>
      <c r="J338" s="92">
        <v>6649.11</v>
      </c>
      <c r="K338" s="120">
        <f t="shared" si="97"/>
        <v>8717.61</v>
      </c>
      <c r="L338" s="92">
        <f t="shared" si="98"/>
        <v>26282.39</v>
      </c>
    </row>
    <row r="339" spans="1:12" s="87" customFormat="1" ht="30" customHeight="1" x14ac:dyDescent="0.3">
      <c r="A339" s="88">
        <f t="shared" si="99"/>
        <v>184</v>
      </c>
      <c r="B339" s="121" t="s">
        <v>44</v>
      </c>
      <c r="C339" s="39" t="s">
        <v>471</v>
      </c>
      <c r="D339" s="121" t="s">
        <v>42</v>
      </c>
      <c r="E339" s="121" t="s">
        <v>253</v>
      </c>
      <c r="F339" s="123">
        <v>35000</v>
      </c>
      <c r="G339" s="90">
        <f t="shared" si="95"/>
        <v>1004.5</v>
      </c>
      <c r="H339" s="90">
        <f t="shared" si="96"/>
        <v>1064</v>
      </c>
      <c r="I339" s="90"/>
      <c r="J339" s="92">
        <v>205</v>
      </c>
      <c r="K339" s="120">
        <f t="shared" si="97"/>
        <v>2273.5</v>
      </c>
      <c r="L339" s="92">
        <f t="shared" si="98"/>
        <v>32726.5</v>
      </c>
    </row>
    <row r="340" spans="1:12" s="100" customFormat="1" ht="30" customHeight="1" x14ac:dyDescent="0.3">
      <c r="A340" s="88">
        <f t="shared" si="99"/>
        <v>185</v>
      </c>
      <c r="B340" s="121" t="s">
        <v>148</v>
      </c>
      <c r="C340" s="39" t="s">
        <v>471</v>
      </c>
      <c r="D340" s="140" t="s">
        <v>150</v>
      </c>
      <c r="E340" s="121" t="s">
        <v>253</v>
      </c>
      <c r="F340" s="123">
        <v>35000</v>
      </c>
      <c r="G340" s="90">
        <f>F340*2.87%</f>
        <v>1004.5</v>
      </c>
      <c r="H340" s="90">
        <f>+F340*3.04%</f>
        <v>1064</v>
      </c>
      <c r="I340" s="90"/>
      <c r="J340" s="92">
        <v>25</v>
      </c>
      <c r="K340" s="120">
        <f t="shared" si="97"/>
        <v>2093.5</v>
      </c>
      <c r="L340" s="92">
        <f t="shared" si="98"/>
        <v>32906.5</v>
      </c>
    </row>
    <row r="341" spans="1:12" s="56" customFormat="1" ht="30" customHeight="1" x14ac:dyDescent="0.3">
      <c r="A341" s="88">
        <f t="shared" si="99"/>
        <v>186</v>
      </c>
      <c r="B341" s="121" t="s">
        <v>371</v>
      </c>
      <c r="C341" s="39" t="s">
        <v>471</v>
      </c>
      <c r="D341" s="121" t="s">
        <v>42</v>
      </c>
      <c r="E341" s="121" t="s">
        <v>136</v>
      </c>
      <c r="F341" s="123">
        <v>35000</v>
      </c>
      <c r="G341" s="90">
        <f>F341*2.87%</f>
        <v>1004.5</v>
      </c>
      <c r="H341" s="90">
        <f>+F341*3.04%</f>
        <v>1064</v>
      </c>
      <c r="I341" s="90"/>
      <c r="J341" s="92">
        <v>125</v>
      </c>
      <c r="K341" s="120">
        <f t="shared" si="97"/>
        <v>2193.5</v>
      </c>
      <c r="L341" s="92">
        <f t="shared" si="98"/>
        <v>32806.5</v>
      </c>
    </row>
    <row r="342" spans="1:12" s="87" customFormat="1" ht="30" customHeight="1" x14ac:dyDescent="0.3">
      <c r="A342" s="88">
        <f t="shared" si="99"/>
        <v>187</v>
      </c>
      <c r="B342" s="121" t="s">
        <v>369</v>
      </c>
      <c r="C342" s="39" t="s">
        <v>471</v>
      </c>
      <c r="D342" s="140" t="s">
        <v>157</v>
      </c>
      <c r="E342" s="121" t="s">
        <v>253</v>
      </c>
      <c r="F342" s="123">
        <v>30000</v>
      </c>
      <c r="G342" s="90">
        <f t="shared" si="95"/>
        <v>861</v>
      </c>
      <c r="H342" s="90">
        <f t="shared" si="96"/>
        <v>912</v>
      </c>
      <c r="I342" s="90"/>
      <c r="J342" s="92">
        <v>1475.12</v>
      </c>
      <c r="K342" s="120">
        <f t="shared" si="97"/>
        <v>3248.12</v>
      </c>
      <c r="L342" s="92">
        <f t="shared" si="98"/>
        <v>26751.88</v>
      </c>
    </row>
    <row r="343" spans="1:12" s="56" customFormat="1" ht="30" customHeight="1" x14ac:dyDescent="0.3">
      <c r="A343" s="88">
        <f t="shared" si="99"/>
        <v>188</v>
      </c>
      <c r="B343" s="121" t="s">
        <v>367</v>
      </c>
      <c r="C343" s="39" t="s">
        <v>471</v>
      </c>
      <c r="D343" s="121" t="s">
        <v>157</v>
      </c>
      <c r="E343" s="121" t="s">
        <v>253</v>
      </c>
      <c r="F343" s="123">
        <v>30000</v>
      </c>
      <c r="G343" s="90">
        <f>F343*2.87%</f>
        <v>861</v>
      </c>
      <c r="H343" s="90">
        <f>+F343*3.04%</f>
        <v>912</v>
      </c>
      <c r="I343" s="90"/>
      <c r="J343" s="92">
        <v>125</v>
      </c>
      <c r="K343" s="120">
        <f t="shared" si="97"/>
        <v>1898</v>
      </c>
      <c r="L343" s="92">
        <f t="shared" si="98"/>
        <v>28102</v>
      </c>
    </row>
    <row r="344" spans="1:12" s="56" customFormat="1" ht="30" customHeight="1" x14ac:dyDescent="0.3">
      <c r="A344" s="88">
        <f t="shared" si="99"/>
        <v>189</v>
      </c>
      <c r="B344" s="121" t="s">
        <v>43</v>
      </c>
      <c r="C344" s="39" t="s">
        <v>471</v>
      </c>
      <c r="D344" s="121" t="s">
        <v>42</v>
      </c>
      <c r="E344" s="121" t="s">
        <v>136</v>
      </c>
      <c r="F344" s="123">
        <v>30000</v>
      </c>
      <c r="G344" s="90">
        <f t="shared" si="95"/>
        <v>861</v>
      </c>
      <c r="H344" s="90">
        <f t="shared" si="96"/>
        <v>912</v>
      </c>
      <c r="I344" s="90"/>
      <c r="J344" s="92">
        <v>45</v>
      </c>
      <c r="K344" s="120">
        <f t="shared" si="97"/>
        <v>1818</v>
      </c>
      <c r="L344" s="92">
        <f t="shared" si="98"/>
        <v>28182</v>
      </c>
    </row>
    <row r="345" spans="1:12" s="35" customFormat="1" ht="26.25" customHeight="1" x14ac:dyDescent="0.3">
      <c r="A345" s="88">
        <f t="shared" si="99"/>
        <v>190</v>
      </c>
      <c r="B345" s="121" t="s">
        <v>370</v>
      </c>
      <c r="C345" s="39" t="s">
        <v>471</v>
      </c>
      <c r="D345" s="140" t="s">
        <v>150</v>
      </c>
      <c r="E345" s="89" t="s">
        <v>253</v>
      </c>
      <c r="F345" s="90">
        <v>28000</v>
      </c>
      <c r="G345" s="90">
        <f>F345*2.87%</f>
        <v>803.6</v>
      </c>
      <c r="H345" s="90">
        <f>+F345*3.04%</f>
        <v>851.2</v>
      </c>
      <c r="I345" s="90"/>
      <c r="J345" s="92">
        <v>25</v>
      </c>
      <c r="K345" s="120">
        <f t="shared" si="97"/>
        <v>1679.8000000000002</v>
      </c>
      <c r="L345" s="92">
        <f t="shared" si="98"/>
        <v>26320.2</v>
      </c>
    </row>
    <row r="346" spans="1:12" s="35" customFormat="1" ht="26.25" customHeight="1" x14ac:dyDescent="0.3">
      <c r="A346" s="88">
        <f>+A345+1</f>
        <v>191</v>
      </c>
      <c r="B346" s="121" t="s">
        <v>537</v>
      </c>
      <c r="C346" s="39" t="s">
        <v>471</v>
      </c>
      <c r="D346" s="140" t="s">
        <v>538</v>
      </c>
      <c r="E346" s="121" t="s">
        <v>253</v>
      </c>
      <c r="F346" s="123">
        <v>26500</v>
      </c>
      <c r="G346" s="123">
        <f t="shared" si="95"/>
        <v>760.55</v>
      </c>
      <c r="H346" s="90">
        <f t="shared" si="96"/>
        <v>805.6</v>
      </c>
      <c r="I346" s="90"/>
      <c r="J346" s="92">
        <v>6513.84</v>
      </c>
      <c r="K346" s="120">
        <f t="shared" si="97"/>
        <v>8079.99</v>
      </c>
      <c r="L346" s="92">
        <f t="shared" si="98"/>
        <v>18420.010000000002</v>
      </c>
    </row>
    <row r="347" spans="1:12" s="35" customFormat="1" ht="26.25" customHeight="1" x14ac:dyDescent="0.3">
      <c r="A347" s="88">
        <f t="shared" si="99"/>
        <v>192</v>
      </c>
      <c r="B347" s="121" t="s">
        <v>374</v>
      </c>
      <c r="C347" s="39" t="s">
        <v>471</v>
      </c>
      <c r="D347" s="121" t="s">
        <v>111</v>
      </c>
      <c r="E347" s="121" t="s">
        <v>136</v>
      </c>
      <c r="F347" s="123">
        <v>28000</v>
      </c>
      <c r="G347" s="123">
        <f t="shared" si="95"/>
        <v>803.6</v>
      </c>
      <c r="H347" s="90">
        <f t="shared" si="96"/>
        <v>851.2</v>
      </c>
      <c r="I347" s="90"/>
      <c r="J347" s="92">
        <v>25</v>
      </c>
      <c r="K347" s="120">
        <f t="shared" si="97"/>
        <v>1679.8000000000002</v>
      </c>
      <c r="L347" s="92">
        <f t="shared" si="98"/>
        <v>26320.2</v>
      </c>
    </row>
    <row r="348" spans="1:12" s="35" customFormat="1" ht="26.25" customHeight="1" x14ac:dyDescent="0.3">
      <c r="A348" s="88">
        <f>A347+1</f>
        <v>193</v>
      </c>
      <c r="B348" s="121" t="s">
        <v>657</v>
      </c>
      <c r="C348" s="39" t="s">
        <v>471</v>
      </c>
      <c r="D348" s="121" t="s">
        <v>150</v>
      </c>
      <c r="E348" s="121" t="s">
        <v>253</v>
      </c>
      <c r="F348" s="123">
        <v>25000</v>
      </c>
      <c r="G348" s="123">
        <f>F348*2.87%</f>
        <v>717.5</v>
      </c>
      <c r="H348" s="90">
        <f t="shared" si="96"/>
        <v>760</v>
      </c>
      <c r="I348" s="90"/>
      <c r="J348" s="92">
        <v>25</v>
      </c>
      <c r="K348" s="123">
        <f t="shared" si="97"/>
        <v>1502.5</v>
      </c>
      <c r="L348" s="92">
        <f t="shared" si="98"/>
        <v>23497.5</v>
      </c>
    </row>
    <row r="349" spans="1:12" s="35" customFormat="1" ht="26.25" customHeight="1" x14ac:dyDescent="0.3">
      <c r="A349" s="245" t="s">
        <v>139</v>
      </c>
      <c r="B349" s="246"/>
      <c r="C349" s="246"/>
      <c r="D349" s="246"/>
      <c r="E349" s="247"/>
      <c r="F349" s="40">
        <f>SUM(F330:F348)</f>
        <v>657500</v>
      </c>
      <c r="G349" s="40">
        <f>SUM(G330:G348)</f>
        <v>18870.249999999996</v>
      </c>
      <c r="H349" s="40">
        <f>SUM(H330:H348)</f>
        <v>19988</v>
      </c>
      <c r="I349" s="40">
        <f t="shared" ref="I349" si="100">SUM(I330:I347)</f>
        <v>5119.3599999999997</v>
      </c>
      <c r="J349" s="40">
        <f>SUM(J330:J348)</f>
        <v>26228.04</v>
      </c>
      <c r="K349" s="40">
        <f>SUM(K330:K348)</f>
        <v>70205.650000000009</v>
      </c>
      <c r="L349" s="40">
        <f>SUM(L330:L348)</f>
        <v>587294.35</v>
      </c>
    </row>
    <row r="350" spans="1:12" s="35" customFormat="1" ht="26.25" customHeight="1" thickBot="1" x14ac:dyDescent="0.35">
      <c r="A350" s="53"/>
      <c r="B350" s="53"/>
      <c r="C350" s="53"/>
      <c r="D350" s="53"/>
      <c r="E350" s="53"/>
      <c r="F350" s="43"/>
      <c r="G350" s="43"/>
      <c r="H350" s="43"/>
      <c r="I350" s="43"/>
      <c r="J350" s="43"/>
      <c r="K350" s="43"/>
      <c r="L350" s="43"/>
    </row>
    <row r="351" spans="1:12" s="42" customFormat="1" ht="30" customHeight="1" thickBot="1" x14ac:dyDescent="0.35">
      <c r="A351" s="248" t="s">
        <v>503</v>
      </c>
      <c r="B351" s="249"/>
      <c r="C351" s="249"/>
      <c r="D351" s="249"/>
      <c r="E351" s="249"/>
      <c r="F351" s="249"/>
      <c r="G351" s="249"/>
      <c r="H351" s="249"/>
      <c r="I351" s="249"/>
      <c r="J351" s="249"/>
      <c r="K351" s="249"/>
      <c r="L351" s="250"/>
    </row>
    <row r="352" spans="1:12" s="56" customFormat="1" ht="30" customHeight="1" x14ac:dyDescent="0.3">
      <c r="A352" s="83">
        <f>A348+1</f>
        <v>194</v>
      </c>
      <c r="B352" s="121" t="s">
        <v>445</v>
      </c>
      <c r="C352" s="39" t="s">
        <v>472</v>
      </c>
      <c r="D352" s="121" t="s">
        <v>249</v>
      </c>
      <c r="E352" s="121" t="s">
        <v>136</v>
      </c>
      <c r="F352" s="123">
        <v>70000</v>
      </c>
      <c r="G352" s="90">
        <f t="shared" ref="G352" si="101">F352*2.87%</f>
        <v>2009</v>
      </c>
      <c r="H352" s="90">
        <f t="shared" ref="H352" si="102">+F352*3.04%</f>
        <v>2128</v>
      </c>
      <c r="I352" s="90"/>
      <c r="J352" s="92">
        <v>1375.12</v>
      </c>
      <c r="K352" s="85">
        <f t="shared" ref="K352" si="103">SUM(G352:J352)</f>
        <v>5512.12</v>
      </c>
      <c r="L352" s="92">
        <f>+F352-K352</f>
        <v>64487.88</v>
      </c>
    </row>
    <row r="353" spans="1:12" s="56" customFormat="1" ht="30" customHeight="1" x14ac:dyDescent="0.3">
      <c r="A353" s="245" t="s">
        <v>139</v>
      </c>
      <c r="B353" s="246"/>
      <c r="C353" s="246"/>
      <c r="D353" s="246"/>
      <c r="E353" s="247"/>
      <c r="F353" s="40">
        <f>SUM(F352)</f>
        <v>70000</v>
      </c>
      <c r="G353" s="40">
        <f t="shared" ref="G353:L353" si="104">SUM(G352)</f>
        <v>2009</v>
      </c>
      <c r="H353" s="40">
        <f t="shared" si="104"/>
        <v>2128</v>
      </c>
      <c r="I353" s="40">
        <f t="shared" si="104"/>
        <v>0</v>
      </c>
      <c r="J353" s="40">
        <f t="shared" si="104"/>
        <v>1375.12</v>
      </c>
      <c r="K353" s="40">
        <f t="shared" si="104"/>
        <v>5512.12</v>
      </c>
      <c r="L353" s="40">
        <f t="shared" si="104"/>
        <v>64487.88</v>
      </c>
    </row>
    <row r="354" spans="1:12" s="56" customFormat="1" ht="30" customHeight="1" thickBot="1" x14ac:dyDescent="0.35">
      <c r="A354" s="53"/>
      <c r="B354" s="53"/>
      <c r="C354" s="53"/>
      <c r="D354" s="53"/>
      <c r="E354" s="53"/>
      <c r="F354"/>
      <c r="G354"/>
      <c r="H354"/>
      <c r="I354"/>
      <c r="J354"/>
      <c r="K354"/>
      <c r="L354"/>
    </row>
    <row r="355" spans="1:12" s="42" customFormat="1" ht="22.5" customHeight="1" thickBot="1" x14ac:dyDescent="0.35">
      <c r="A355" s="248" t="s">
        <v>375</v>
      </c>
      <c r="B355" s="249"/>
      <c r="C355" s="249"/>
      <c r="D355" s="249"/>
      <c r="E355" s="249"/>
      <c r="F355" s="249"/>
      <c r="G355" s="249"/>
      <c r="H355" s="249"/>
      <c r="I355" s="249"/>
      <c r="J355" s="249"/>
      <c r="K355" s="249"/>
      <c r="L355" s="250"/>
    </row>
    <row r="356" spans="1:12" s="42" customFormat="1" ht="17.25" customHeight="1" x14ac:dyDescent="0.3">
      <c r="A356" s="83">
        <f>+A352+1</f>
        <v>195</v>
      </c>
      <c r="B356" s="126" t="s">
        <v>376</v>
      </c>
      <c r="C356" s="136" t="s">
        <v>472</v>
      </c>
      <c r="D356" s="126" t="s">
        <v>377</v>
      </c>
      <c r="E356" s="121" t="s">
        <v>135</v>
      </c>
      <c r="F356" s="120">
        <v>135000</v>
      </c>
      <c r="G356" s="85">
        <f>F356*2.87%</f>
        <v>3874.5</v>
      </c>
      <c r="H356" s="85">
        <f>+F356*3.04%</f>
        <v>4104</v>
      </c>
      <c r="I356" s="85">
        <v>20338.240000000002</v>
      </c>
      <c r="J356" s="92">
        <v>125</v>
      </c>
      <c r="K356" s="85">
        <f>SUM(G356:J356)</f>
        <v>28441.74</v>
      </c>
      <c r="L356" s="92">
        <f>+F356-K356</f>
        <v>106558.26</v>
      </c>
    </row>
    <row r="357" spans="1:12" s="56" customFormat="1" ht="30" customHeight="1" x14ac:dyDescent="0.3">
      <c r="A357" s="83">
        <f>+A356+1</f>
        <v>196</v>
      </c>
      <c r="B357" s="121" t="s">
        <v>83</v>
      </c>
      <c r="C357" s="39" t="s">
        <v>472</v>
      </c>
      <c r="D357" s="121" t="s">
        <v>95</v>
      </c>
      <c r="E357" s="121" t="s">
        <v>135</v>
      </c>
      <c r="F357" s="123">
        <v>80000</v>
      </c>
      <c r="G357" s="90">
        <f>F357*2.87%</f>
        <v>2296</v>
      </c>
      <c r="H357" s="90">
        <f>+F357*3.04%</f>
        <v>2432</v>
      </c>
      <c r="I357" s="123">
        <v>7400.87</v>
      </c>
      <c r="J357" s="92">
        <v>25</v>
      </c>
      <c r="K357" s="85">
        <f t="shared" ref="K357" si="105">SUM(G357:J357)</f>
        <v>12153.869999999999</v>
      </c>
      <c r="L357" s="92">
        <f>+F357-K357</f>
        <v>67846.13</v>
      </c>
    </row>
    <row r="358" spans="1:12" s="56" customFormat="1" ht="27.75" customHeight="1" x14ac:dyDescent="0.3">
      <c r="A358" s="245" t="s">
        <v>139</v>
      </c>
      <c r="B358" s="246"/>
      <c r="C358" s="246"/>
      <c r="D358" s="246"/>
      <c r="E358" s="247"/>
      <c r="F358" s="40">
        <f>SUM(F356:F357)</f>
        <v>215000</v>
      </c>
      <c r="G358" s="40">
        <f t="shared" ref="G358:L358" si="106">SUM(G356:G357)</f>
        <v>6170.5</v>
      </c>
      <c r="H358" s="40">
        <f t="shared" si="106"/>
        <v>6536</v>
      </c>
      <c r="I358" s="40">
        <f t="shared" si="106"/>
        <v>27739.11</v>
      </c>
      <c r="J358" s="40">
        <f t="shared" si="106"/>
        <v>150</v>
      </c>
      <c r="K358" s="40">
        <f t="shared" si="106"/>
        <v>40595.61</v>
      </c>
      <c r="L358" s="40">
        <f t="shared" si="106"/>
        <v>174404.39</v>
      </c>
    </row>
    <row r="359" spans="1:12" s="42" customFormat="1" ht="23.25" customHeight="1" thickBot="1" x14ac:dyDescent="0.35">
      <c r="A359" s="53"/>
      <c r="B359" s="53"/>
      <c r="C359" s="53"/>
      <c r="D359" s="53"/>
      <c r="E359" s="53"/>
      <c r="F359" s="43"/>
      <c r="G359" s="43"/>
      <c r="H359" s="43"/>
      <c r="I359" s="43"/>
      <c r="J359" s="43"/>
      <c r="K359" s="43"/>
      <c r="L359" s="43"/>
    </row>
    <row r="360" spans="1:12" s="42" customFormat="1" ht="24.9" customHeight="1" thickBot="1" x14ac:dyDescent="0.35">
      <c r="A360" s="248" t="s">
        <v>227</v>
      </c>
      <c r="B360" s="249"/>
      <c r="C360" s="249"/>
      <c r="D360" s="249"/>
      <c r="E360" s="249"/>
      <c r="F360" s="249"/>
      <c r="G360" s="249"/>
      <c r="H360" s="249"/>
      <c r="I360" s="249"/>
      <c r="J360" s="249"/>
      <c r="K360" s="249"/>
      <c r="L360" s="250"/>
    </row>
    <row r="361" spans="1:12" s="56" customFormat="1" ht="30" customHeight="1" x14ac:dyDescent="0.3">
      <c r="A361" s="88">
        <f>+A357+1</f>
        <v>197</v>
      </c>
      <c r="B361" s="121" t="s">
        <v>378</v>
      </c>
      <c r="C361" s="39" t="s">
        <v>471</v>
      </c>
      <c r="D361" s="121" t="s">
        <v>27</v>
      </c>
      <c r="E361" s="121" t="s">
        <v>136</v>
      </c>
      <c r="F361" s="123">
        <v>40000</v>
      </c>
      <c r="G361" s="123">
        <f>F361*2.87%</f>
        <v>1148</v>
      </c>
      <c r="H361" s="90">
        <f>+F361*3.04%</f>
        <v>1216</v>
      </c>
      <c r="I361" s="90"/>
      <c r="J361" s="92">
        <v>1475.12</v>
      </c>
      <c r="K361" s="85">
        <f>SUM(G361:J361)</f>
        <v>3839.12</v>
      </c>
      <c r="L361" s="92">
        <f>+F361-K361</f>
        <v>36160.879999999997</v>
      </c>
    </row>
    <row r="362" spans="1:12" s="56" customFormat="1" ht="30" customHeight="1" x14ac:dyDescent="0.3">
      <c r="A362" s="245" t="s">
        <v>139</v>
      </c>
      <c r="B362" s="246"/>
      <c r="C362" s="246"/>
      <c r="D362" s="246"/>
      <c r="E362" s="247"/>
      <c r="F362" s="40">
        <f>SUM(F361:F361)</f>
        <v>40000</v>
      </c>
      <c r="G362" s="40">
        <f t="shared" ref="G362:L362" si="107">SUM(G361:G361)</f>
        <v>1148</v>
      </c>
      <c r="H362" s="40">
        <f t="shared" si="107"/>
        <v>1216</v>
      </c>
      <c r="I362" s="40">
        <f t="shared" si="107"/>
        <v>0</v>
      </c>
      <c r="J362" s="40">
        <f t="shared" si="107"/>
        <v>1475.12</v>
      </c>
      <c r="K362" s="40">
        <f t="shared" si="107"/>
        <v>3839.12</v>
      </c>
      <c r="L362" s="40">
        <f t="shared" si="107"/>
        <v>36160.879999999997</v>
      </c>
    </row>
    <row r="363" spans="1:12" s="42" customFormat="1" ht="22.5" customHeight="1" thickBot="1" x14ac:dyDescent="0.35">
      <c r="A363" s="53"/>
      <c r="B363" s="53"/>
      <c r="C363" s="53"/>
      <c r="D363" s="53"/>
      <c r="E363" s="53"/>
      <c r="F363" s="43"/>
      <c r="G363" s="43"/>
      <c r="H363" s="43"/>
      <c r="I363" s="43"/>
      <c r="J363" s="43"/>
      <c r="K363" s="43"/>
      <c r="L363" s="43"/>
    </row>
    <row r="364" spans="1:12" s="42" customFormat="1" ht="22.5" customHeight="1" thickBot="1" x14ac:dyDescent="0.35">
      <c r="A364" s="248" t="s">
        <v>228</v>
      </c>
      <c r="B364" s="249"/>
      <c r="C364" s="249"/>
      <c r="D364" s="249"/>
      <c r="E364" s="249"/>
      <c r="F364" s="249"/>
      <c r="G364" s="249"/>
      <c r="H364" s="249"/>
      <c r="I364" s="249"/>
      <c r="J364" s="249"/>
      <c r="K364" s="249"/>
      <c r="L364" s="250"/>
    </row>
    <row r="365" spans="1:12" s="42" customFormat="1" ht="22.5" customHeight="1" x14ac:dyDescent="0.3">
      <c r="A365" s="88">
        <f>+A361+1</f>
        <v>198</v>
      </c>
      <c r="B365" s="121" t="s">
        <v>94</v>
      </c>
      <c r="C365" s="39" t="s">
        <v>471</v>
      </c>
      <c r="D365" s="121" t="s">
        <v>118</v>
      </c>
      <c r="E365" s="121" t="s">
        <v>135</v>
      </c>
      <c r="F365" s="123">
        <v>60000</v>
      </c>
      <c r="G365" s="90">
        <f>F365*2.87%</f>
        <v>1722</v>
      </c>
      <c r="H365" s="90">
        <f>+F365*3.04%</f>
        <v>1824</v>
      </c>
      <c r="I365" s="90">
        <v>3216.45</v>
      </c>
      <c r="J365" s="92">
        <v>1375.12</v>
      </c>
      <c r="K365" s="85">
        <f t="shared" ref="K365" si="108">SUM(G365:J365)</f>
        <v>8137.57</v>
      </c>
      <c r="L365" s="92">
        <f>+F365-K365</f>
        <v>51862.43</v>
      </c>
    </row>
    <row r="366" spans="1:12" s="42" customFormat="1" ht="29.25" customHeight="1" x14ac:dyDescent="0.3">
      <c r="A366" s="245" t="s">
        <v>139</v>
      </c>
      <c r="B366" s="246"/>
      <c r="C366" s="246"/>
      <c r="D366" s="246"/>
      <c r="E366" s="247"/>
      <c r="F366" s="40">
        <f>SUM(F365:F365)</f>
        <v>60000</v>
      </c>
      <c r="G366" s="40">
        <f t="shared" ref="G366:L366" si="109">SUM(G365:G365)</f>
        <v>1722</v>
      </c>
      <c r="H366" s="40">
        <f t="shared" si="109"/>
        <v>1824</v>
      </c>
      <c r="I366" s="40">
        <f t="shared" si="109"/>
        <v>3216.45</v>
      </c>
      <c r="J366" s="40">
        <f t="shared" si="109"/>
        <v>1375.12</v>
      </c>
      <c r="K366" s="40">
        <f t="shared" si="109"/>
        <v>8137.57</v>
      </c>
      <c r="L366" s="40">
        <f t="shared" si="109"/>
        <v>51862.43</v>
      </c>
    </row>
    <row r="367" spans="1:12" s="42" customFormat="1" ht="29.25" customHeight="1" thickBot="1" x14ac:dyDescent="0.35">
      <c r="A367" s="53"/>
      <c r="B367" s="53"/>
      <c r="C367" s="53"/>
      <c r="D367" s="53"/>
      <c r="E367" s="53"/>
      <c r="F367" s="43"/>
      <c r="G367" s="43"/>
      <c r="H367" s="43"/>
      <c r="I367" s="43"/>
      <c r="J367" s="43"/>
      <c r="K367" s="43"/>
      <c r="L367" s="43"/>
    </row>
    <row r="368" spans="1:12" s="42" customFormat="1" ht="24.9" customHeight="1" thickBot="1" x14ac:dyDescent="0.35">
      <c r="A368" s="248" t="s">
        <v>251</v>
      </c>
      <c r="B368" s="249"/>
      <c r="C368" s="249"/>
      <c r="D368" s="249"/>
      <c r="E368" s="249"/>
      <c r="F368" s="249"/>
      <c r="G368" s="249"/>
      <c r="H368" s="249"/>
      <c r="I368" s="249"/>
      <c r="J368" s="249"/>
      <c r="K368" s="249"/>
      <c r="L368" s="250"/>
    </row>
    <row r="369" spans="1:12" s="56" customFormat="1" ht="30" customHeight="1" x14ac:dyDescent="0.3">
      <c r="A369" s="83">
        <f>+A365+1</f>
        <v>199</v>
      </c>
      <c r="B369" s="126" t="s">
        <v>47</v>
      </c>
      <c r="C369" s="136" t="s">
        <v>472</v>
      </c>
      <c r="D369" s="164" t="s">
        <v>598</v>
      </c>
      <c r="E369" s="126" t="s">
        <v>135</v>
      </c>
      <c r="F369" s="120">
        <v>135000</v>
      </c>
      <c r="G369" s="85">
        <f>F369*2.87%</f>
        <v>3874.5</v>
      </c>
      <c r="H369" s="85">
        <f>+F369*3.04%</f>
        <v>4104</v>
      </c>
      <c r="I369" s="123">
        <v>20338.240000000002</v>
      </c>
      <c r="J369" s="92">
        <v>125</v>
      </c>
      <c r="K369" s="120">
        <f>SUM(G369:J369)</f>
        <v>28441.74</v>
      </c>
      <c r="L369" s="92">
        <f>+F369-K369</f>
        <v>106558.26</v>
      </c>
    </row>
    <row r="370" spans="1:12" s="56" customFormat="1" ht="30" customHeight="1" x14ac:dyDescent="0.3">
      <c r="A370" s="39">
        <f>+A369+1</f>
        <v>200</v>
      </c>
      <c r="B370" s="121" t="s">
        <v>114</v>
      </c>
      <c r="C370" s="39" t="s">
        <v>471</v>
      </c>
      <c r="D370" s="121" t="s">
        <v>109</v>
      </c>
      <c r="E370" s="121" t="s">
        <v>136</v>
      </c>
      <c r="F370" s="123">
        <v>70000</v>
      </c>
      <c r="G370" s="123">
        <f t="shared" ref="G370" si="110">F370*2.87%</f>
        <v>2009</v>
      </c>
      <c r="H370" s="123">
        <f t="shared" ref="H370" si="111">+F370*3.04%</f>
        <v>2128</v>
      </c>
      <c r="I370" s="123">
        <v>5098.45</v>
      </c>
      <c r="J370" s="124">
        <v>8419.5499999999993</v>
      </c>
      <c r="K370" s="120">
        <f t="shared" ref="K370" si="112">SUM(G370:J370)</f>
        <v>17655</v>
      </c>
      <c r="L370" s="124">
        <f t="shared" ref="L370" si="113">+F370-K370</f>
        <v>52345</v>
      </c>
    </row>
    <row r="371" spans="1:12" s="42" customFormat="1" ht="30" customHeight="1" thickBot="1" x14ac:dyDescent="0.35">
      <c r="A371" s="245" t="s">
        <v>139</v>
      </c>
      <c r="B371" s="246"/>
      <c r="C371" s="246"/>
      <c r="D371" s="246"/>
      <c r="E371" s="247"/>
      <c r="F371" s="40">
        <f>SUM(F369:F370)</f>
        <v>205000</v>
      </c>
      <c r="G371" s="40">
        <f t="shared" ref="G371:L371" si="114">SUM(G369:G370)</f>
        <v>5883.5</v>
      </c>
      <c r="H371" s="40">
        <f t="shared" si="114"/>
        <v>6232</v>
      </c>
      <c r="I371" s="40">
        <f t="shared" si="114"/>
        <v>25436.690000000002</v>
      </c>
      <c r="J371" s="40">
        <f t="shared" si="114"/>
        <v>8544.5499999999993</v>
      </c>
      <c r="K371" s="40">
        <f t="shared" si="114"/>
        <v>46096.740000000005</v>
      </c>
      <c r="L371" s="40">
        <f t="shared" si="114"/>
        <v>158903.26</v>
      </c>
    </row>
    <row r="372" spans="1:12" s="42" customFormat="1" ht="30" customHeight="1" thickBot="1" x14ac:dyDescent="0.35">
      <c r="A372" s="267" t="s">
        <v>379</v>
      </c>
      <c r="B372" s="268"/>
      <c r="C372" s="268"/>
      <c r="D372" s="268"/>
      <c r="E372" s="268"/>
      <c r="F372" s="268"/>
      <c r="G372" s="268"/>
      <c r="H372" s="268"/>
      <c r="I372" s="268"/>
      <c r="J372" s="268"/>
      <c r="K372" s="268"/>
      <c r="L372" s="269"/>
    </row>
    <row r="373" spans="1:12" s="42" customFormat="1" ht="27.75" customHeight="1" x14ac:dyDescent="0.3">
      <c r="A373" s="88">
        <f>+A370+1</f>
        <v>201</v>
      </c>
      <c r="B373" s="121" t="s">
        <v>474</v>
      </c>
      <c r="C373" s="39" t="s">
        <v>471</v>
      </c>
      <c r="D373" s="127" t="s">
        <v>380</v>
      </c>
      <c r="E373" s="121" t="s">
        <v>253</v>
      </c>
      <c r="F373" s="123">
        <v>35000</v>
      </c>
      <c r="G373" s="90">
        <f>F373*2.87%</f>
        <v>1004.5</v>
      </c>
      <c r="H373" s="90">
        <f>+F373*3.04%</f>
        <v>1064</v>
      </c>
      <c r="I373" s="90"/>
      <c r="J373" s="92">
        <v>25</v>
      </c>
      <c r="K373" s="120">
        <f>SUM(G373:J373)</f>
        <v>2093.5</v>
      </c>
      <c r="L373" s="86">
        <f>+F373-K373</f>
        <v>32906.5</v>
      </c>
    </row>
    <row r="374" spans="1:12" s="42" customFormat="1" ht="27.75" customHeight="1" x14ac:dyDescent="0.3">
      <c r="A374" s="88">
        <f>+A373+1</f>
        <v>202</v>
      </c>
      <c r="B374" s="121" t="s">
        <v>381</v>
      </c>
      <c r="C374" s="39" t="s">
        <v>471</v>
      </c>
      <c r="D374" s="121" t="s">
        <v>380</v>
      </c>
      <c r="E374" s="121" t="s">
        <v>253</v>
      </c>
      <c r="F374" s="123">
        <v>35000</v>
      </c>
      <c r="G374" s="90">
        <f t="shared" ref="G374:G375" si="115">F374*2.87%</f>
        <v>1004.5</v>
      </c>
      <c r="H374" s="90">
        <f t="shared" ref="H374:H375" si="116">+F374*3.04%</f>
        <v>1064</v>
      </c>
      <c r="I374" s="90"/>
      <c r="J374" s="92">
        <v>3025</v>
      </c>
      <c r="K374" s="85">
        <f t="shared" ref="K374:K375" si="117">SUM(G374:J374)</f>
        <v>5093.5</v>
      </c>
      <c r="L374" s="92">
        <f t="shared" ref="L374:L375" si="118">+F374-K374</f>
        <v>29906.5</v>
      </c>
    </row>
    <row r="375" spans="1:12" s="56" customFormat="1" ht="30" customHeight="1" x14ac:dyDescent="0.3">
      <c r="A375" s="88">
        <f>+A374+1</f>
        <v>203</v>
      </c>
      <c r="B375" s="121" t="s">
        <v>382</v>
      </c>
      <c r="C375" s="39" t="s">
        <v>471</v>
      </c>
      <c r="D375" s="121" t="s">
        <v>380</v>
      </c>
      <c r="E375" s="121" t="s">
        <v>253</v>
      </c>
      <c r="F375" s="123">
        <v>35000</v>
      </c>
      <c r="G375" s="90">
        <f t="shared" si="115"/>
        <v>1004.5</v>
      </c>
      <c r="H375" s="90">
        <f t="shared" si="116"/>
        <v>1064</v>
      </c>
      <c r="I375" s="90"/>
      <c r="J375" s="92">
        <v>25</v>
      </c>
      <c r="K375" s="85">
        <f t="shared" si="117"/>
        <v>2093.5</v>
      </c>
      <c r="L375" s="92">
        <f t="shared" si="118"/>
        <v>32906.5</v>
      </c>
    </row>
    <row r="376" spans="1:12" s="42" customFormat="1" ht="30" customHeight="1" x14ac:dyDescent="0.3">
      <c r="A376" s="245" t="s">
        <v>139</v>
      </c>
      <c r="B376" s="246"/>
      <c r="C376" s="246"/>
      <c r="D376" s="246"/>
      <c r="E376" s="247"/>
      <c r="F376" s="40">
        <f t="shared" ref="F376:L376" si="119">SUM(F373:F375)</f>
        <v>105000</v>
      </c>
      <c r="G376" s="40">
        <f t="shared" si="119"/>
        <v>3013.5</v>
      </c>
      <c r="H376" s="40">
        <f t="shared" si="119"/>
        <v>3192</v>
      </c>
      <c r="I376" s="40">
        <f t="shared" si="119"/>
        <v>0</v>
      </c>
      <c r="J376" s="40">
        <f t="shared" si="119"/>
        <v>3075</v>
      </c>
      <c r="K376" s="40">
        <f t="shared" si="119"/>
        <v>9280.5</v>
      </c>
      <c r="L376" s="40">
        <f t="shared" si="119"/>
        <v>95719.5</v>
      </c>
    </row>
    <row r="377" spans="1:12" s="42" customFormat="1" ht="30" customHeight="1" thickBot="1" x14ac:dyDescent="0.35">
      <c r="A377" s="53"/>
      <c r="B377" s="53"/>
      <c r="C377" s="53"/>
      <c r="D377" s="53"/>
      <c r="E377" s="53"/>
      <c r="F377" s="43"/>
      <c r="G377" s="43"/>
      <c r="H377" s="43"/>
      <c r="I377" s="43"/>
      <c r="J377" s="43"/>
      <c r="K377" s="43"/>
      <c r="L377" s="43"/>
    </row>
    <row r="378" spans="1:12" s="42" customFormat="1" ht="27.75" customHeight="1" thickBot="1" x14ac:dyDescent="0.35">
      <c r="A378" s="267" t="s">
        <v>230</v>
      </c>
      <c r="B378" s="268"/>
      <c r="C378" s="268"/>
      <c r="D378" s="268"/>
      <c r="E378" s="268"/>
      <c r="F378" s="268"/>
      <c r="G378" s="268"/>
      <c r="H378" s="268"/>
      <c r="I378" s="268"/>
      <c r="J378" s="268"/>
      <c r="K378" s="268"/>
      <c r="L378" s="269"/>
    </row>
    <row r="379" spans="1:12" s="42" customFormat="1" ht="30" customHeight="1" x14ac:dyDescent="0.3">
      <c r="A379" s="88">
        <f>+A375+1</f>
        <v>204</v>
      </c>
      <c r="B379" s="89" t="s">
        <v>229</v>
      </c>
      <c r="C379" s="88" t="s">
        <v>471</v>
      </c>
      <c r="D379" s="89" t="s">
        <v>231</v>
      </c>
      <c r="E379" s="89" t="s">
        <v>253</v>
      </c>
      <c r="F379" s="90">
        <v>20000</v>
      </c>
      <c r="G379" s="90">
        <f>F379*2.87%</f>
        <v>574</v>
      </c>
      <c r="H379" s="90">
        <f>+F379*3.04%</f>
        <v>608</v>
      </c>
      <c r="I379" s="90"/>
      <c r="J379" s="92">
        <v>25</v>
      </c>
      <c r="K379" s="85">
        <f t="shared" ref="K379" si="120">SUM(G379:J379)</f>
        <v>1207</v>
      </c>
      <c r="L379" s="92">
        <f>+F379-K379</f>
        <v>18793</v>
      </c>
    </row>
    <row r="380" spans="1:12" s="87" customFormat="1" ht="30" customHeight="1" x14ac:dyDescent="0.3">
      <c r="A380" s="175">
        <f>+A379+1</f>
        <v>205</v>
      </c>
      <c r="B380" s="127" t="s">
        <v>543</v>
      </c>
      <c r="C380" s="39" t="s">
        <v>471</v>
      </c>
      <c r="D380" s="121" t="s">
        <v>231</v>
      </c>
      <c r="E380" s="121" t="s">
        <v>253</v>
      </c>
      <c r="F380" s="123">
        <v>20000</v>
      </c>
      <c r="G380" s="90">
        <f>F380*2.87%</f>
        <v>574</v>
      </c>
      <c r="H380" s="90">
        <f>+F380*3.04%</f>
        <v>608</v>
      </c>
      <c r="I380" s="90"/>
      <c r="J380" s="92">
        <v>25</v>
      </c>
      <c r="K380" s="85">
        <f t="shared" ref="K380" si="121">SUM(G380:J380)</f>
        <v>1207</v>
      </c>
      <c r="L380" s="92">
        <f>+F380-K380</f>
        <v>18793</v>
      </c>
    </row>
    <row r="381" spans="1:12" s="87" customFormat="1" ht="30" customHeight="1" x14ac:dyDescent="0.3">
      <c r="A381" s="245" t="s">
        <v>139</v>
      </c>
      <c r="B381" s="246"/>
      <c r="C381" s="246"/>
      <c r="D381" s="246"/>
      <c r="E381" s="247"/>
      <c r="F381" s="40">
        <f>SUM(F379:F380)</f>
        <v>40000</v>
      </c>
      <c r="G381" s="40">
        <f t="shared" ref="G381:L381" si="122">SUM(G379:G380)</f>
        <v>1148</v>
      </c>
      <c r="H381" s="40">
        <f t="shared" si="122"/>
        <v>1216</v>
      </c>
      <c r="I381" s="40">
        <f t="shared" si="122"/>
        <v>0</v>
      </c>
      <c r="J381" s="40">
        <f t="shared" si="122"/>
        <v>50</v>
      </c>
      <c r="K381" s="40">
        <f t="shared" si="122"/>
        <v>2414</v>
      </c>
      <c r="L381" s="40">
        <f t="shared" si="122"/>
        <v>37586</v>
      </c>
    </row>
    <row r="382" spans="1:12" s="87" customFormat="1" ht="30" customHeight="1" thickBot="1" x14ac:dyDescent="0.35">
      <c r="A382" s="53"/>
      <c r="B382" s="53"/>
      <c r="C382" s="53"/>
      <c r="D382" s="53"/>
      <c r="E382" s="53"/>
      <c r="F382" s="43"/>
      <c r="G382" s="43"/>
      <c r="H382" s="43"/>
      <c r="I382" s="43"/>
      <c r="J382" s="43"/>
      <c r="K382" s="43"/>
      <c r="L382" s="43"/>
    </row>
    <row r="383" spans="1:12" s="56" customFormat="1" ht="30" customHeight="1" thickBot="1" x14ac:dyDescent="0.35">
      <c r="A383" s="248" t="s">
        <v>195</v>
      </c>
      <c r="B383" s="249"/>
      <c r="C383" s="249"/>
      <c r="D383" s="249"/>
      <c r="E383" s="249"/>
      <c r="F383" s="249"/>
      <c r="G383" s="249"/>
      <c r="H383" s="249"/>
      <c r="I383" s="249"/>
      <c r="J383" s="249"/>
      <c r="K383" s="249"/>
      <c r="L383" s="250"/>
    </row>
    <row r="384" spans="1:12" s="56" customFormat="1" ht="30" customHeight="1" x14ac:dyDescent="0.3">
      <c r="A384" s="83">
        <f>+A380+1</f>
        <v>206</v>
      </c>
      <c r="B384" s="126" t="s">
        <v>383</v>
      </c>
      <c r="C384" s="136" t="s">
        <v>472</v>
      </c>
      <c r="D384" s="137" t="s">
        <v>122</v>
      </c>
      <c r="E384" s="121" t="s">
        <v>136</v>
      </c>
      <c r="F384" s="120">
        <v>77000</v>
      </c>
      <c r="G384" s="85">
        <f t="shared" ref="G384:G404" si="123">F384*2.87%</f>
        <v>2209.9</v>
      </c>
      <c r="H384" s="85">
        <f>+F384*3.04%</f>
        <v>2340.8000000000002</v>
      </c>
      <c r="I384" s="85">
        <v>6695.19</v>
      </c>
      <c r="J384" s="92">
        <v>125</v>
      </c>
      <c r="K384" s="120">
        <f>SUM(G384:J384)</f>
        <v>11370.89</v>
      </c>
      <c r="L384" s="92">
        <f t="shared" ref="L384:L404" si="124">+F384-K384</f>
        <v>65629.11</v>
      </c>
    </row>
    <row r="385" spans="1:12" s="42" customFormat="1" ht="30" customHeight="1" x14ac:dyDescent="0.3">
      <c r="A385" s="83">
        <f t="shared" ref="A385:A404" si="125">+A384+1</f>
        <v>207</v>
      </c>
      <c r="B385" s="121" t="s">
        <v>50</v>
      </c>
      <c r="C385" s="39" t="s">
        <v>472</v>
      </c>
      <c r="D385" s="140" t="s">
        <v>256</v>
      </c>
      <c r="E385" s="121" t="s">
        <v>136</v>
      </c>
      <c r="F385" s="123">
        <v>50000</v>
      </c>
      <c r="G385" s="90">
        <f t="shared" si="123"/>
        <v>1435</v>
      </c>
      <c r="H385" s="85">
        <f t="shared" ref="H385:H404" si="126">+F385*3.04%</f>
        <v>1520</v>
      </c>
      <c r="I385" s="90">
        <v>1854</v>
      </c>
      <c r="J385" s="92">
        <v>3947.61</v>
      </c>
      <c r="K385" s="120">
        <f t="shared" ref="K385" si="127">SUM(G385:J385)</f>
        <v>8756.61</v>
      </c>
      <c r="L385" s="92">
        <f t="shared" si="124"/>
        <v>41243.39</v>
      </c>
    </row>
    <row r="386" spans="1:12" s="56" customFormat="1" ht="30" customHeight="1" x14ac:dyDescent="0.3">
      <c r="A386" s="83">
        <f>+A385+1</f>
        <v>208</v>
      </c>
      <c r="B386" s="121" t="s">
        <v>385</v>
      </c>
      <c r="C386" s="39" t="s">
        <v>471</v>
      </c>
      <c r="D386" s="121" t="s">
        <v>386</v>
      </c>
      <c r="E386" s="121" t="s">
        <v>136</v>
      </c>
      <c r="F386" s="123">
        <v>45000</v>
      </c>
      <c r="G386" s="90">
        <f t="shared" si="123"/>
        <v>1291.5</v>
      </c>
      <c r="H386" s="85">
        <f t="shared" si="126"/>
        <v>1368</v>
      </c>
      <c r="I386" s="90">
        <v>1148.33</v>
      </c>
      <c r="J386" s="92">
        <v>4715.26</v>
      </c>
      <c r="K386" s="120">
        <f>SUM(G386:J386)</f>
        <v>8523.09</v>
      </c>
      <c r="L386" s="92">
        <f t="shared" si="124"/>
        <v>36476.910000000003</v>
      </c>
    </row>
    <row r="387" spans="1:12" s="87" customFormat="1" ht="30" customHeight="1" x14ac:dyDescent="0.3">
      <c r="A387" s="83">
        <f t="shared" si="125"/>
        <v>209</v>
      </c>
      <c r="B387" s="121" t="s">
        <v>387</v>
      </c>
      <c r="C387" s="39" t="s">
        <v>471</v>
      </c>
      <c r="D387" s="121" t="s">
        <v>386</v>
      </c>
      <c r="E387" s="121" t="s">
        <v>136</v>
      </c>
      <c r="F387" s="123">
        <v>45000</v>
      </c>
      <c r="G387" s="90">
        <f t="shared" si="123"/>
        <v>1291.5</v>
      </c>
      <c r="H387" s="85">
        <f t="shared" si="126"/>
        <v>1368</v>
      </c>
      <c r="I387" s="90">
        <v>945.81</v>
      </c>
      <c r="J387" s="92">
        <v>9083.7999999999993</v>
      </c>
      <c r="K387" s="120">
        <f>SUM(G387:J387)</f>
        <v>12689.109999999999</v>
      </c>
      <c r="L387" s="92">
        <f t="shared" si="124"/>
        <v>32310.89</v>
      </c>
    </row>
    <row r="388" spans="1:12" s="87" customFormat="1" ht="30" customHeight="1" x14ac:dyDescent="0.3">
      <c r="A388" s="83">
        <f t="shared" si="125"/>
        <v>210</v>
      </c>
      <c r="B388" s="121" t="s">
        <v>8</v>
      </c>
      <c r="C388" s="39" t="s">
        <v>472</v>
      </c>
      <c r="D388" s="121" t="s">
        <v>388</v>
      </c>
      <c r="E388" s="121" t="s">
        <v>136</v>
      </c>
      <c r="F388" s="123">
        <v>45000</v>
      </c>
      <c r="G388" s="90">
        <f t="shared" si="123"/>
        <v>1291.5</v>
      </c>
      <c r="H388" s="85">
        <f t="shared" si="126"/>
        <v>1368</v>
      </c>
      <c r="I388" s="90"/>
      <c r="J388" s="86">
        <v>1555.12</v>
      </c>
      <c r="K388" s="120">
        <f>SUM(G388:J388)</f>
        <v>4214.62</v>
      </c>
      <c r="L388" s="92">
        <f t="shared" si="124"/>
        <v>40785.379999999997</v>
      </c>
    </row>
    <row r="389" spans="1:12" s="87" customFormat="1" ht="30" customHeight="1" x14ac:dyDescent="0.3">
      <c r="A389" s="83">
        <f t="shared" si="125"/>
        <v>211</v>
      </c>
      <c r="B389" s="121" t="s">
        <v>49</v>
      </c>
      <c r="C389" s="39" t="s">
        <v>472</v>
      </c>
      <c r="D389" s="121" t="s">
        <v>388</v>
      </c>
      <c r="E389" s="121" t="s">
        <v>136</v>
      </c>
      <c r="F389" s="123">
        <v>45000</v>
      </c>
      <c r="G389" s="90">
        <f>F389*2.87%</f>
        <v>1291.5</v>
      </c>
      <c r="H389" s="85">
        <f t="shared" si="126"/>
        <v>1368</v>
      </c>
      <c r="I389" s="90"/>
      <c r="J389" s="86">
        <v>125</v>
      </c>
      <c r="K389" s="120">
        <f t="shared" ref="K389" si="128">SUM(G389:J389)</f>
        <v>2784.5</v>
      </c>
      <c r="L389" s="92">
        <f t="shared" si="124"/>
        <v>42215.5</v>
      </c>
    </row>
    <row r="390" spans="1:12" s="87" customFormat="1" ht="30" customHeight="1" x14ac:dyDescent="0.3">
      <c r="A390" s="83">
        <f t="shared" si="125"/>
        <v>212</v>
      </c>
      <c r="B390" s="126" t="s">
        <v>164</v>
      </c>
      <c r="C390" s="136" t="s">
        <v>471</v>
      </c>
      <c r="D390" s="121" t="s">
        <v>386</v>
      </c>
      <c r="E390" s="121" t="s">
        <v>135</v>
      </c>
      <c r="F390" s="120">
        <v>45000</v>
      </c>
      <c r="G390" s="90">
        <f>F390*2.87%</f>
        <v>1291.5</v>
      </c>
      <c r="H390" s="85">
        <f t="shared" si="126"/>
        <v>1368</v>
      </c>
      <c r="I390" s="85"/>
      <c r="J390" s="86">
        <v>2025</v>
      </c>
      <c r="K390" s="120">
        <f>SUM(G390:J390)</f>
        <v>4684.5</v>
      </c>
      <c r="L390" s="92">
        <f>+F390-K390</f>
        <v>40315.5</v>
      </c>
    </row>
    <row r="391" spans="1:12" s="87" customFormat="1" ht="30" customHeight="1" x14ac:dyDescent="0.3">
      <c r="A391" s="83">
        <f t="shared" si="125"/>
        <v>213</v>
      </c>
      <c r="B391" s="121" t="s">
        <v>396</v>
      </c>
      <c r="C391" s="39" t="s">
        <v>472</v>
      </c>
      <c r="D391" s="121" t="s">
        <v>386</v>
      </c>
      <c r="E391" s="121" t="s">
        <v>136</v>
      </c>
      <c r="F391" s="123">
        <v>45000</v>
      </c>
      <c r="G391" s="90">
        <f>F391*2.87%</f>
        <v>1291.5</v>
      </c>
      <c r="H391" s="85">
        <f t="shared" si="126"/>
        <v>1368</v>
      </c>
      <c r="I391" s="85"/>
      <c r="J391" s="92">
        <v>145</v>
      </c>
      <c r="K391" s="85">
        <f>SUM(G391:J391)</f>
        <v>2804.5</v>
      </c>
      <c r="L391" s="92">
        <f>+F391-K391</f>
        <v>42195.5</v>
      </c>
    </row>
    <row r="392" spans="1:12" s="87" customFormat="1" ht="30" customHeight="1" x14ac:dyDescent="0.3">
      <c r="A392" s="83">
        <f t="shared" si="125"/>
        <v>214</v>
      </c>
      <c r="B392" s="121" t="s">
        <v>389</v>
      </c>
      <c r="C392" s="39" t="s">
        <v>471</v>
      </c>
      <c r="D392" s="121" t="s">
        <v>386</v>
      </c>
      <c r="E392" s="121" t="s">
        <v>136</v>
      </c>
      <c r="F392" s="123">
        <v>40000</v>
      </c>
      <c r="G392" s="90">
        <f t="shared" si="123"/>
        <v>1148</v>
      </c>
      <c r="H392" s="85">
        <f t="shared" si="126"/>
        <v>1216</v>
      </c>
      <c r="I392" s="90"/>
      <c r="J392" s="92">
        <v>10505.25</v>
      </c>
      <c r="K392" s="120">
        <f>SUM(G392:J392)</f>
        <v>12869.25</v>
      </c>
      <c r="L392" s="92">
        <f t="shared" si="124"/>
        <v>27130.75</v>
      </c>
    </row>
    <row r="393" spans="1:12" s="56" customFormat="1" ht="30" customHeight="1" x14ac:dyDescent="0.3">
      <c r="A393" s="83">
        <f t="shared" si="125"/>
        <v>215</v>
      </c>
      <c r="B393" s="126" t="s">
        <v>392</v>
      </c>
      <c r="C393" s="136" t="s">
        <v>472</v>
      </c>
      <c r="D393" s="126" t="s">
        <v>386</v>
      </c>
      <c r="E393" s="126" t="s">
        <v>136</v>
      </c>
      <c r="F393" s="120">
        <v>40000</v>
      </c>
      <c r="G393" s="90">
        <f>F393*2.87%</f>
        <v>1148</v>
      </c>
      <c r="H393" s="85">
        <f t="shared" si="126"/>
        <v>1216</v>
      </c>
      <c r="I393" s="90"/>
      <c r="J393" s="86">
        <v>3845.24</v>
      </c>
      <c r="K393" s="85">
        <f>SUM(G393:J393)</f>
        <v>6209.24</v>
      </c>
      <c r="L393" s="92">
        <f>+F393-K393</f>
        <v>33790.76</v>
      </c>
    </row>
    <row r="394" spans="1:12" s="35" customFormat="1" ht="25.5" customHeight="1" x14ac:dyDescent="0.3">
      <c r="A394" s="83">
        <f t="shared" si="125"/>
        <v>216</v>
      </c>
      <c r="B394" s="121" t="s">
        <v>393</v>
      </c>
      <c r="C394" s="39" t="s">
        <v>472</v>
      </c>
      <c r="D394" s="121" t="s">
        <v>386</v>
      </c>
      <c r="E394" s="121" t="s">
        <v>136</v>
      </c>
      <c r="F394" s="123">
        <v>40000</v>
      </c>
      <c r="G394" s="90">
        <f>F394*2.87%</f>
        <v>1148</v>
      </c>
      <c r="H394" s="85">
        <f t="shared" si="126"/>
        <v>1216</v>
      </c>
      <c r="I394" s="90"/>
      <c r="J394" s="92">
        <v>1515.12</v>
      </c>
      <c r="K394" s="85">
        <f t="shared" ref="K394" si="129">SUM(G394:J394)</f>
        <v>3879.12</v>
      </c>
      <c r="L394" s="92">
        <f>+F394-K394</f>
        <v>36120.879999999997</v>
      </c>
    </row>
    <row r="395" spans="1:12" s="87" customFormat="1" ht="30" customHeight="1" x14ac:dyDescent="0.3">
      <c r="A395" s="83">
        <f t="shared" si="125"/>
        <v>217</v>
      </c>
      <c r="B395" s="121" t="s">
        <v>394</v>
      </c>
      <c r="C395" s="39" t="s">
        <v>472</v>
      </c>
      <c r="D395" s="121" t="s">
        <v>386</v>
      </c>
      <c r="E395" s="121" t="s">
        <v>136</v>
      </c>
      <c r="F395" s="123">
        <v>40000</v>
      </c>
      <c r="G395" s="90">
        <f>F395*2.87%</f>
        <v>1148</v>
      </c>
      <c r="H395" s="85">
        <f t="shared" si="126"/>
        <v>1216</v>
      </c>
      <c r="I395" s="90"/>
      <c r="J395" s="92">
        <v>625</v>
      </c>
      <c r="K395" s="85">
        <f>SUM(G395:J395)</f>
        <v>2989</v>
      </c>
      <c r="L395" s="92">
        <f>+F395-K395</f>
        <v>37011</v>
      </c>
    </row>
    <row r="396" spans="1:12" s="87" customFormat="1" ht="30" customHeight="1" x14ac:dyDescent="0.3">
      <c r="A396" s="83">
        <f t="shared" si="125"/>
        <v>218</v>
      </c>
      <c r="B396" s="121" t="s">
        <v>48</v>
      </c>
      <c r="C396" s="39" t="s">
        <v>472</v>
      </c>
      <c r="D396" s="121" t="s">
        <v>386</v>
      </c>
      <c r="E396" s="121" t="s">
        <v>136</v>
      </c>
      <c r="F396" s="123">
        <v>40000</v>
      </c>
      <c r="G396" s="90">
        <f>F396*2.87%</f>
        <v>1148</v>
      </c>
      <c r="H396" s="85">
        <f t="shared" si="126"/>
        <v>1216</v>
      </c>
      <c r="I396" s="90"/>
      <c r="J396" s="92">
        <v>145</v>
      </c>
      <c r="K396" s="85">
        <f>SUM(G396:J396)</f>
        <v>2509</v>
      </c>
      <c r="L396" s="92">
        <f>+F396-K396</f>
        <v>37491</v>
      </c>
    </row>
    <row r="397" spans="1:12" s="87" customFormat="1" ht="30" customHeight="1" x14ac:dyDescent="0.3">
      <c r="A397" s="83">
        <f t="shared" si="125"/>
        <v>219</v>
      </c>
      <c r="B397" s="121" t="s">
        <v>28</v>
      </c>
      <c r="C397" s="39" t="s">
        <v>472</v>
      </c>
      <c r="D397" s="121" t="s">
        <v>386</v>
      </c>
      <c r="E397" s="121" t="s">
        <v>135</v>
      </c>
      <c r="F397" s="123">
        <v>40000</v>
      </c>
      <c r="G397" s="90">
        <f>F397*2.87%</f>
        <v>1148</v>
      </c>
      <c r="H397" s="85">
        <f t="shared" si="126"/>
        <v>1216</v>
      </c>
      <c r="I397" s="90"/>
      <c r="J397" s="92">
        <v>12670.82</v>
      </c>
      <c r="K397" s="85">
        <f>SUM(G397:J397)</f>
        <v>15034.82</v>
      </c>
      <c r="L397" s="92">
        <f>+F397-K397</f>
        <v>24965.18</v>
      </c>
    </row>
    <row r="398" spans="1:12" s="35" customFormat="1" ht="30" customHeight="1" x14ac:dyDescent="0.3">
      <c r="A398" s="83">
        <f t="shared" si="125"/>
        <v>220</v>
      </c>
      <c r="B398" s="121" t="s">
        <v>390</v>
      </c>
      <c r="C398" s="39" t="s">
        <v>471</v>
      </c>
      <c r="D398" s="122" t="s">
        <v>27</v>
      </c>
      <c r="E398" s="121" t="s">
        <v>136</v>
      </c>
      <c r="F398" s="123">
        <v>35750</v>
      </c>
      <c r="G398" s="90">
        <f t="shared" si="123"/>
        <v>1026.0250000000001</v>
      </c>
      <c r="H398" s="85">
        <f t="shared" si="126"/>
        <v>1086.8</v>
      </c>
      <c r="I398" s="90"/>
      <c r="J398" s="125">
        <v>2262.04</v>
      </c>
      <c r="K398" s="120">
        <f>SUM(G398:J398)</f>
        <v>4374.8649999999998</v>
      </c>
      <c r="L398" s="92">
        <f t="shared" si="124"/>
        <v>31375.135000000002</v>
      </c>
    </row>
    <row r="399" spans="1:12" s="87" customFormat="1" ht="30" customHeight="1" x14ac:dyDescent="0.3">
      <c r="A399" s="83">
        <f t="shared" si="125"/>
        <v>221</v>
      </c>
      <c r="B399" s="121" t="s">
        <v>52</v>
      </c>
      <c r="C399" s="39" t="s">
        <v>472</v>
      </c>
      <c r="D399" s="121" t="s">
        <v>391</v>
      </c>
      <c r="E399" s="121" t="s">
        <v>136</v>
      </c>
      <c r="F399" s="139">
        <v>35000</v>
      </c>
      <c r="G399" s="90">
        <f t="shared" si="123"/>
        <v>1004.5</v>
      </c>
      <c r="H399" s="85">
        <f t="shared" si="126"/>
        <v>1064</v>
      </c>
      <c r="I399" s="90"/>
      <c r="J399" s="86">
        <v>6895.12</v>
      </c>
      <c r="K399" s="85">
        <f>SUM(G399:J399)</f>
        <v>8963.619999999999</v>
      </c>
      <c r="L399" s="92">
        <f t="shared" si="124"/>
        <v>26036.38</v>
      </c>
    </row>
    <row r="400" spans="1:12" s="87" customFormat="1" ht="30" customHeight="1" x14ac:dyDescent="0.3">
      <c r="A400" s="83">
        <f t="shared" si="125"/>
        <v>222</v>
      </c>
      <c r="B400" s="121" t="s">
        <v>395</v>
      </c>
      <c r="C400" s="39" t="s">
        <v>472</v>
      </c>
      <c r="D400" s="121" t="s">
        <v>31</v>
      </c>
      <c r="E400" s="121" t="s">
        <v>136</v>
      </c>
      <c r="F400" s="123">
        <v>35000</v>
      </c>
      <c r="G400" s="90">
        <f t="shared" si="123"/>
        <v>1004.5</v>
      </c>
      <c r="H400" s="85">
        <f t="shared" si="126"/>
        <v>1064</v>
      </c>
      <c r="I400" s="90"/>
      <c r="J400" s="92">
        <v>1495.12</v>
      </c>
      <c r="K400" s="85">
        <f t="shared" ref="K400:K404" si="130">SUM(G400:J400)</f>
        <v>3563.62</v>
      </c>
      <c r="L400" s="92">
        <f t="shared" si="124"/>
        <v>31436.38</v>
      </c>
    </row>
    <row r="401" spans="1:12" s="87" customFormat="1" ht="30" customHeight="1" x14ac:dyDescent="0.3">
      <c r="A401" s="83">
        <f t="shared" si="125"/>
        <v>223</v>
      </c>
      <c r="B401" s="127" t="s">
        <v>218</v>
      </c>
      <c r="C401" s="195" t="s">
        <v>471</v>
      </c>
      <c r="D401" s="121" t="s">
        <v>219</v>
      </c>
      <c r="E401" s="121" t="s">
        <v>253</v>
      </c>
      <c r="F401" s="123">
        <v>26000</v>
      </c>
      <c r="G401" s="90">
        <f>F401*2.87%</f>
        <v>746.2</v>
      </c>
      <c r="H401" s="85">
        <f t="shared" si="126"/>
        <v>790.4</v>
      </c>
      <c r="I401" s="101"/>
      <c r="J401" s="92">
        <v>25</v>
      </c>
      <c r="K401" s="85">
        <f>SUM(G401:J401)</f>
        <v>1561.6</v>
      </c>
      <c r="L401" s="92">
        <f>+F401-K401</f>
        <v>24438.400000000001</v>
      </c>
    </row>
    <row r="402" spans="1:12" s="35" customFormat="1" ht="30" customHeight="1" x14ac:dyDescent="0.3">
      <c r="A402" s="83">
        <f t="shared" si="125"/>
        <v>224</v>
      </c>
      <c r="B402" s="121" t="s">
        <v>397</v>
      </c>
      <c r="C402" s="39" t="s">
        <v>471</v>
      </c>
      <c r="D402" s="121" t="s">
        <v>112</v>
      </c>
      <c r="E402" s="121" t="s">
        <v>253</v>
      </c>
      <c r="F402" s="123">
        <v>23908.5</v>
      </c>
      <c r="G402" s="90">
        <f t="shared" si="123"/>
        <v>686.17394999999999</v>
      </c>
      <c r="H402" s="85">
        <f t="shared" si="126"/>
        <v>726.8184</v>
      </c>
      <c r="I402" s="90"/>
      <c r="J402" s="92">
        <v>125</v>
      </c>
      <c r="K402" s="85">
        <f t="shared" si="130"/>
        <v>1537.99235</v>
      </c>
      <c r="L402" s="92">
        <f t="shared" si="124"/>
        <v>22370.50765</v>
      </c>
    </row>
    <row r="403" spans="1:12" s="35" customFormat="1" ht="30" customHeight="1" x14ac:dyDescent="0.3">
      <c r="A403" s="83">
        <f t="shared" si="125"/>
        <v>225</v>
      </c>
      <c r="B403" s="121" t="s">
        <v>51</v>
      </c>
      <c r="C403" s="39" t="s">
        <v>471</v>
      </c>
      <c r="D403" s="121" t="s">
        <v>112</v>
      </c>
      <c r="E403" s="121" t="s">
        <v>136</v>
      </c>
      <c r="F403" s="123">
        <v>23835</v>
      </c>
      <c r="G403" s="90">
        <f t="shared" si="123"/>
        <v>684.06449999999995</v>
      </c>
      <c r="H403" s="85">
        <f t="shared" si="126"/>
        <v>724.58399999999995</v>
      </c>
      <c r="I403" s="90"/>
      <c r="J403" s="92">
        <v>25</v>
      </c>
      <c r="K403" s="85">
        <f t="shared" si="130"/>
        <v>1433.6484999999998</v>
      </c>
      <c r="L403" s="92">
        <f t="shared" si="124"/>
        <v>22401.351500000001</v>
      </c>
    </row>
    <row r="404" spans="1:12" ht="36" customHeight="1" x14ac:dyDescent="0.3">
      <c r="A404" s="83">
        <f t="shared" si="125"/>
        <v>226</v>
      </c>
      <c r="B404" s="121" t="s">
        <v>398</v>
      </c>
      <c r="C404" s="39" t="s">
        <v>471</v>
      </c>
      <c r="D404" s="121" t="s">
        <v>112</v>
      </c>
      <c r="E404" s="121" t="s">
        <v>136</v>
      </c>
      <c r="F404" s="123">
        <v>30000</v>
      </c>
      <c r="G404" s="90">
        <f t="shared" si="123"/>
        <v>861</v>
      </c>
      <c r="H404" s="85">
        <f t="shared" si="126"/>
        <v>912</v>
      </c>
      <c r="I404" s="101"/>
      <c r="J404" s="92">
        <v>165</v>
      </c>
      <c r="K404" s="85">
        <f t="shared" si="130"/>
        <v>1938</v>
      </c>
      <c r="L404" s="92">
        <f t="shared" si="124"/>
        <v>28062</v>
      </c>
    </row>
    <row r="405" spans="1:12" ht="30" customHeight="1" x14ac:dyDescent="0.3">
      <c r="A405" s="245" t="s">
        <v>139</v>
      </c>
      <c r="B405" s="246"/>
      <c r="C405" s="246"/>
      <c r="D405" s="246"/>
      <c r="E405" s="247"/>
      <c r="F405" s="40">
        <f>SUM(F384:F404)</f>
        <v>846493.5</v>
      </c>
      <c r="G405" s="40">
        <f t="shared" ref="G405:L405" si="131">SUM(G384:G404)</f>
        <v>24294.363450000004</v>
      </c>
      <c r="H405" s="40">
        <f t="shared" si="131"/>
        <v>25733.402399999999</v>
      </c>
      <c r="I405" s="40">
        <f t="shared" si="131"/>
        <v>10643.329999999998</v>
      </c>
      <c r="J405" s="40">
        <f t="shared" si="131"/>
        <v>62020.500000000007</v>
      </c>
      <c r="K405" s="40">
        <f t="shared" si="131"/>
        <v>122691.59585</v>
      </c>
      <c r="L405" s="40">
        <f t="shared" si="131"/>
        <v>723801.90415000007</v>
      </c>
    </row>
    <row r="406" spans="1:12" ht="30" customHeight="1" thickBot="1" x14ac:dyDescent="0.35">
      <c r="A406" s="44"/>
      <c r="B406" s="51"/>
      <c r="C406" s="155"/>
      <c r="D406" s="51"/>
      <c r="E406" s="51"/>
      <c r="F406" s="52"/>
      <c r="G406" s="42"/>
      <c r="H406" s="42"/>
      <c r="I406" s="42"/>
      <c r="J406" s="42"/>
      <c r="K406" s="42"/>
      <c r="L406" s="42"/>
    </row>
    <row r="407" spans="1:12" ht="30" customHeight="1" thickBot="1" x14ac:dyDescent="0.35">
      <c r="A407" s="57"/>
      <c r="B407" s="58" t="s">
        <v>461</v>
      </c>
      <c r="C407" s="156"/>
      <c r="D407" s="59"/>
      <c r="E407" s="60"/>
      <c r="F407" s="61">
        <f t="shared" ref="F407:L407" si="132">+F17+F21+F25+F31+F38+F45+F50+F58+F64+F73+F77+F82+F88+F95+F99+F103+F107+F116+F120+F127+F133+F142+F147+F155+F160+F168+F173+F177+F182+F189+F199+F207+F212+F216+F226+F231+F245+F252+F257+F262+F268+F273+F290+F319+F349+F358+F376+F405+F381+F366+F362+F328+F241+F235+F203+F285+F280+F220+F353+F371</f>
        <v>15538818.5</v>
      </c>
      <c r="G407" s="61">
        <f t="shared" si="132"/>
        <v>445964.09094999998</v>
      </c>
      <c r="H407" s="61">
        <f t="shared" si="132"/>
        <v>467428.68239999999</v>
      </c>
      <c r="I407" s="61">
        <f t="shared" si="132"/>
        <v>1416215.85</v>
      </c>
      <c r="J407" s="61">
        <f t="shared" si="132"/>
        <v>653905.91999999993</v>
      </c>
      <c r="K407" s="61">
        <f t="shared" si="132"/>
        <v>2983514.5433499999</v>
      </c>
      <c r="L407" s="61">
        <f t="shared" si="132"/>
        <v>12555303.95665</v>
      </c>
    </row>
    <row r="408" spans="1:12" ht="14.4" x14ac:dyDescent="0.3">
      <c r="A408" s="31"/>
      <c r="B408" s="30"/>
      <c r="C408" s="31"/>
      <c r="D408" s="30"/>
      <c r="E408" s="30"/>
      <c r="F408" s="18"/>
      <c r="G408" s="19"/>
      <c r="H408" s="19"/>
      <c r="I408" s="19"/>
      <c r="J408" s="19"/>
      <c r="K408" s="19"/>
      <c r="L408" s="19"/>
    </row>
    <row r="409" spans="1:12" ht="14.4" x14ac:dyDescent="0.3">
      <c r="A409" s="31"/>
      <c r="B409" s="30"/>
      <c r="C409" s="31"/>
      <c r="D409" s="30"/>
      <c r="E409" s="30"/>
      <c r="F409" s="18"/>
      <c r="G409" s="19"/>
      <c r="H409" s="19"/>
      <c r="I409" s="19"/>
      <c r="J409" s="19"/>
      <c r="K409" s="19"/>
      <c r="L409" s="19"/>
    </row>
    <row r="410" spans="1:12" ht="15.6" x14ac:dyDescent="0.3">
      <c r="B410" s="21"/>
      <c r="C410" s="157"/>
      <c r="D410" s="22"/>
      <c r="E410" s="21"/>
      <c r="F410" s="1"/>
      <c r="L410" s="7"/>
    </row>
    <row r="411" spans="1:12" ht="15.6" x14ac:dyDescent="0.3">
      <c r="B411" s="23" t="s">
        <v>220</v>
      </c>
      <c r="C411" s="158"/>
      <c r="D411" s="22"/>
      <c r="E411" s="23" t="s">
        <v>552</v>
      </c>
      <c r="F411" s="1"/>
      <c r="L411" s="176"/>
    </row>
    <row r="412" spans="1:12" ht="15.6" x14ac:dyDescent="0.3">
      <c r="B412" s="23" t="s">
        <v>553</v>
      </c>
      <c r="C412" s="158"/>
      <c r="D412" s="22"/>
      <c r="E412" s="23" t="s">
        <v>554</v>
      </c>
      <c r="F412" s="1"/>
    </row>
    <row r="413" spans="1:12" x14ac:dyDescent="0.3">
      <c r="L413" s="7"/>
    </row>
    <row r="16893" spans="2:12" s="4" customFormat="1" x14ac:dyDescent="0.3">
      <c r="B16893" s="25"/>
      <c r="D16893" s="25"/>
      <c r="E16893" s="25"/>
      <c r="F16893" s="2"/>
      <c r="G16893" s="1"/>
      <c r="H16893" s="1"/>
      <c r="I16893" s="1"/>
      <c r="J16893" s="1"/>
      <c r="K16893" s="1"/>
      <c r="L16893" s="1"/>
    </row>
    <row r="16895" spans="2:12" s="4" customFormat="1" x14ac:dyDescent="0.3">
      <c r="B16895" s="25"/>
      <c r="D16895" s="25"/>
      <c r="E16895" s="25"/>
      <c r="F16895" s="2"/>
      <c r="G16895" s="1"/>
      <c r="H16895" s="1"/>
      <c r="I16895" s="1"/>
      <c r="J16895" s="1"/>
      <c r="K16895" s="1"/>
      <c r="L16895" s="1"/>
    </row>
    <row r="16914" spans="7:12" x14ac:dyDescent="0.3">
      <c r="G16914" s="4"/>
      <c r="H16914" s="4"/>
    </row>
    <row r="16916" spans="7:12" x14ac:dyDescent="0.3">
      <c r="G16916" s="4"/>
      <c r="H16916" s="4"/>
    </row>
    <row r="16926" spans="7:12" x14ac:dyDescent="0.3">
      <c r="J16926" s="4"/>
      <c r="K16926" s="4"/>
      <c r="L16926" s="4"/>
    </row>
    <row r="16928" spans="7:12" x14ac:dyDescent="0.3">
      <c r="J16928" s="4"/>
      <c r="K16928" s="4"/>
      <c r="L16928" s="4"/>
    </row>
    <row r="16929" spans="2:9" x14ac:dyDescent="0.3">
      <c r="I16929" s="4"/>
    </row>
    <row r="16930" spans="2:9" x14ac:dyDescent="0.3">
      <c r="B16930" s="25">
        <f>SUM(B6:B16929)</f>
        <v>0</v>
      </c>
    </row>
    <row r="16931" spans="2:9" x14ac:dyDescent="0.3">
      <c r="I16931" s="4"/>
    </row>
    <row r="16932" spans="2:9" x14ac:dyDescent="0.3">
      <c r="B16932" s="25">
        <f>SUM(B16930)</f>
        <v>0</v>
      </c>
    </row>
    <row r="1000255" spans="11:11" x14ac:dyDescent="0.3">
      <c r="K1000255" s="11" t="e">
        <f>SUM(#REF!)</f>
        <v>#REF!</v>
      </c>
    </row>
  </sheetData>
  <mergeCells count="126">
    <mergeCell ref="A368:L368"/>
    <mergeCell ref="A371:E371"/>
    <mergeCell ref="A383:L383"/>
    <mergeCell ref="A378:L378"/>
    <mergeCell ref="A381:E381"/>
    <mergeCell ref="A351:L351"/>
    <mergeCell ref="A353:E353"/>
    <mergeCell ref="A366:E366"/>
    <mergeCell ref="A208:L208"/>
    <mergeCell ref="A259:L259"/>
    <mergeCell ref="A257:E257"/>
    <mergeCell ref="A254:L254"/>
    <mergeCell ref="A252:E252"/>
    <mergeCell ref="A205:L205"/>
    <mergeCell ref="A199:E199"/>
    <mergeCell ref="A207:E207"/>
    <mergeCell ref="A177:E177"/>
    <mergeCell ref="A182:E182"/>
    <mergeCell ref="A100:L100"/>
    <mergeCell ref="A105:L105"/>
    <mergeCell ref="A405:E405"/>
    <mergeCell ref="A358:E358"/>
    <mergeCell ref="A287:L287"/>
    <mergeCell ref="A291:L291"/>
    <mergeCell ref="A372:L372"/>
    <mergeCell ref="A329:L329"/>
    <mergeCell ref="A355:L355"/>
    <mergeCell ref="A290:E290"/>
    <mergeCell ref="A319:E319"/>
    <mergeCell ref="A376:E376"/>
    <mergeCell ref="A349:E349"/>
    <mergeCell ref="A321:L321"/>
    <mergeCell ref="A328:E328"/>
    <mergeCell ref="A360:L360"/>
    <mergeCell ref="A362:E362"/>
    <mergeCell ref="A364:L364"/>
    <mergeCell ref="A203:E203"/>
    <mergeCell ref="A127:E127"/>
    <mergeCell ref="A79:L79"/>
    <mergeCell ref="A84:L84"/>
    <mergeCell ref="A109:L109"/>
    <mergeCell ref="A170:L170"/>
    <mergeCell ref="A168:E168"/>
    <mergeCell ref="A103:E103"/>
    <mergeCell ref="A120:E120"/>
    <mergeCell ref="D116:E116"/>
    <mergeCell ref="A99:E99"/>
    <mergeCell ref="A133:E133"/>
    <mergeCell ref="A142:E142"/>
    <mergeCell ref="A147:E147"/>
    <mergeCell ref="A155:E155"/>
    <mergeCell ref="A157:L157"/>
    <mergeCell ref="A149:L149"/>
    <mergeCell ref="A162:L162"/>
    <mergeCell ref="A184:L184"/>
    <mergeCell ref="A178:L178"/>
    <mergeCell ref="A282:L282"/>
    <mergeCell ref="A218:L218"/>
    <mergeCell ref="A220:E220"/>
    <mergeCell ref="A275:L275"/>
    <mergeCell ref="A280:E280"/>
    <mergeCell ref="A285:E285"/>
    <mergeCell ref="A247:L247"/>
    <mergeCell ref="A245:E245"/>
    <mergeCell ref="A243:L243"/>
    <mergeCell ref="A241:E241"/>
    <mergeCell ref="A238:L238"/>
    <mergeCell ref="A235:E235"/>
    <mergeCell ref="A233:L233"/>
    <mergeCell ref="A231:E231"/>
    <mergeCell ref="A273:E273"/>
    <mergeCell ref="A228:L228"/>
    <mergeCell ref="A226:E226"/>
    <mergeCell ref="A223:L223"/>
    <mergeCell ref="A270:L270"/>
    <mergeCell ref="A268:E268"/>
    <mergeCell ref="A264:L264"/>
    <mergeCell ref="A262:E262"/>
    <mergeCell ref="A191:L191"/>
    <mergeCell ref="A175:L175"/>
    <mergeCell ref="A189:E189"/>
    <mergeCell ref="A128:L128"/>
    <mergeCell ref="A214:L214"/>
    <mergeCell ref="A212:E212"/>
    <mergeCell ref="A216:E216"/>
    <mergeCell ref="A201:L201"/>
    <mergeCell ref="A1:L1"/>
    <mergeCell ref="A2:L2"/>
    <mergeCell ref="A3:L3"/>
    <mergeCell ref="A4:B4"/>
    <mergeCell ref="A7:L7"/>
    <mergeCell ref="G5:H5"/>
    <mergeCell ref="A27:L27"/>
    <mergeCell ref="A33:L33"/>
    <mergeCell ref="A19:L19"/>
    <mergeCell ref="A21:E21"/>
    <mergeCell ref="A23:L23"/>
    <mergeCell ref="A25:E25"/>
    <mergeCell ref="A17:E17"/>
    <mergeCell ref="A31:E31"/>
    <mergeCell ref="A38:E38"/>
    <mergeCell ref="A39:L39"/>
    <mergeCell ref="A45:E45"/>
    <mergeCell ref="A171:L171"/>
    <mergeCell ref="A47:L47"/>
    <mergeCell ref="A52:L52"/>
    <mergeCell ref="A135:L135"/>
    <mergeCell ref="A173:E173"/>
    <mergeCell ref="A107:E107"/>
    <mergeCell ref="A50:E50"/>
    <mergeCell ref="A90:L90"/>
    <mergeCell ref="A97:L97"/>
    <mergeCell ref="A58:E58"/>
    <mergeCell ref="A64:E64"/>
    <mergeCell ref="A73:E73"/>
    <mergeCell ref="A88:E88"/>
    <mergeCell ref="A95:E95"/>
    <mergeCell ref="A60:L60"/>
    <mergeCell ref="A66:L66"/>
    <mergeCell ref="A74:L74"/>
    <mergeCell ref="A77:E77"/>
    <mergeCell ref="A82:E82"/>
    <mergeCell ref="A160:E160"/>
    <mergeCell ref="A144:L144"/>
    <mergeCell ref="A118:L118"/>
    <mergeCell ref="A122:L122"/>
  </mergeCells>
  <pageMargins left="0.15748031496062992" right="0.15748031496062992" top="0.15748031496062992" bottom="0.15748031496062992" header="0.15748031496062992" footer="0.15748031496062992"/>
  <pageSetup paperSize="5" scale="64" orientation="landscape" r:id="rId1"/>
  <rowBreaks count="15" manualBreakCount="15">
    <brk id="32" max="11" man="1"/>
    <brk id="59" max="11" man="1"/>
    <brk id="88" max="11" man="1"/>
    <brk id="116" max="11" man="1"/>
    <brk id="143" max="11" man="1"/>
    <brk id="169" max="11" man="1"/>
    <brk id="197" max="11" man="1"/>
    <brk id="224" max="11" man="1"/>
    <brk id="252" max="11" man="1"/>
    <brk id="280" max="11" man="1"/>
    <brk id="308" max="11" man="1"/>
    <brk id="335" max="11" man="1"/>
    <brk id="363" max="11" man="1"/>
    <brk id="392" max="11" man="1"/>
    <brk id="413" max="11" man="1"/>
  </rowBreaks>
  <ignoredErrors>
    <ignoredError sqref="K75 K158 K101 K293:K294 K67 K230 K48 K132 K179 K14:K15 K150 K219" formulaRange="1"/>
    <ignoredError sqref="H16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71"/>
  <sheetViews>
    <sheetView showGridLines="0" zoomScale="97" zoomScaleNormal="97" zoomScaleSheetLayoutView="40" workbookViewId="0">
      <pane xSplit="3" ySplit="7" topLeftCell="E93" activePane="bottomRight" state="frozen"/>
      <selection pane="topRight" activeCell="C1" sqref="C1"/>
      <selection pane="bottomLeft" activeCell="A9" sqref="A9"/>
      <selection pane="bottomRight" activeCell="B2" sqref="B2:L2"/>
    </sheetView>
  </sheetViews>
  <sheetFormatPr baseColWidth="10" defaultColWidth="11.44140625" defaultRowHeight="13.8" x14ac:dyDescent="0.3"/>
  <cols>
    <col min="1" max="1" width="1.88671875" style="1" customWidth="1"/>
    <col min="2" max="2" width="6.44140625" style="4" customWidth="1"/>
    <col min="3" max="3" width="46.44140625" style="25" customWidth="1"/>
    <col min="4" max="4" width="9.88671875" style="4" customWidth="1"/>
    <col min="5" max="5" width="48.109375" style="25" customWidth="1"/>
    <col min="6" max="6" width="27.33203125" style="25" customWidth="1"/>
    <col min="7" max="7" width="20.6640625" style="2" customWidth="1"/>
    <col min="8" max="9" width="17.6640625" style="1" customWidth="1"/>
    <col min="10" max="10" width="24.44140625" style="1" customWidth="1"/>
    <col min="11" max="11" width="24.33203125" style="1" customWidth="1"/>
    <col min="12" max="12" width="24.109375" style="1" customWidth="1"/>
    <col min="13" max="13" width="11.44140625" style="236"/>
    <col min="14" max="16384" width="11.44140625" style="1"/>
  </cols>
  <sheetData>
    <row r="1" spans="2:13" ht="23.4" x14ac:dyDescent="0.45">
      <c r="B1" s="257" t="s">
        <v>456</v>
      </c>
      <c r="C1" s="257"/>
      <c r="D1" s="257"/>
      <c r="E1" s="257"/>
      <c r="F1" s="257"/>
      <c r="G1" s="257"/>
      <c r="H1" s="257"/>
      <c r="I1" s="257"/>
      <c r="J1" s="257"/>
      <c r="K1" s="257"/>
      <c r="L1" s="257"/>
    </row>
    <row r="2" spans="2:13" ht="21" x14ac:dyDescent="0.4">
      <c r="B2" s="258" t="s">
        <v>479</v>
      </c>
      <c r="C2" s="258"/>
      <c r="D2" s="258"/>
      <c r="E2" s="258"/>
      <c r="F2" s="258"/>
      <c r="G2" s="258"/>
      <c r="H2" s="258"/>
      <c r="I2" s="258"/>
      <c r="J2" s="258"/>
      <c r="K2" s="258"/>
      <c r="L2" s="258"/>
    </row>
    <row r="3" spans="2:13" ht="18" x14ac:dyDescent="0.35">
      <c r="B3" s="259" t="s">
        <v>668</v>
      </c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38"/>
    </row>
    <row r="4" spans="2:13" ht="18.600000000000001" thickBot="1" x14ac:dyDescent="0.4">
      <c r="B4" s="259"/>
      <c r="C4" s="259"/>
      <c r="D4" s="17"/>
      <c r="E4" s="24"/>
      <c r="F4" s="24"/>
      <c r="G4" s="17"/>
    </row>
    <row r="5" spans="2:13" ht="25.5" customHeight="1" thickBot="1" x14ac:dyDescent="0.35">
      <c r="B5" s="32"/>
      <c r="C5" s="33"/>
      <c r="D5" s="32"/>
      <c r="E5" s="33"/>
      <c r="F5" s="33"/>
      <c r="G5" s="34"/>
      <c r="H5" s="260" t="s">
        <v>134</v>
      </c>
      <c r="I5" s="261"/>
      <c r="J5" s="35"/>
      <c r="K5" s="35"/>
      <c r="L5" s="35"/>
    </row>
    <row r="6" spans="2:13" s="18" customFormat="1" ht="30" customHeight="1" thickBot="1" x14ac:dyDescent="0.35">
      <c r="B6" s="36" t="s">
        <v>0</v>
      </c>
      <c r="C6" s="36" t="s">
        <v>399</v>
      </c>
      <c r="D6" s="36" t="s">
        <v>473</v>
      </c>
      <c r="E6" s="36" t="s">
        <v>141</v>
      </c>
      <c r="F6" s="36" t="s">
        <v>128</v>
      </c>
      <c r="G6" s="36" t="s">
        <v>138</v>
      </c>
      <c r="H6" s="37" t="s">
        <v>1</v>
      </c>
      <c r="I6" s="37" t="s">
        <v>2</v>
      </c>
      <c r="J6" s="38" t="s">
        <v>129</v>
      </c>
      <c r="K6" s="38" t="s">
        <v>3</v>
      </c>
      <c r="L6" s="38" t="s">
        <v>130</v>
      </c>
      <c r="M6" s="105"/>
    </row>
    <row r="7" spans="2:13" s="33" customFormat="1" ht="30" customHeight="1" thickBot="1" x14ac:dyDescent="0.35">
      <c r="B7" s="254" t="s">
        <v>262</v>
      </c>
      <c r="C7" s="255"/>
      <c r="D7" s="255"/>
      <c r="E7" s="255"/>
      <c r="F7" s="255"/>
      <c r="G7" s="255"/>
      <c r="H7" s="255"/>
      <c r="I7" s="255"/>
      <c r="J7" s="255"/>
      <c r="K7" s="255"/>
      <c r="L7" s="256"/>
      <c r="M7" s="239"/>
    </row>
    <row r="8" spans="2:13" s="42" customFormat="1" ht="30" customHeight="1" x14ac:dyDescent="0.3">
      <c r="B8" s="39">
        <v>1</v>
      </c>
      <c r="C8" s="121" t="s">
        <v>152</v>
      </c>
      <c r="D8" s="39" t="s">
        <v>472</v>
      </c>
      <c r="E8" s="121" t="s">
        <v>475</v>
      </c>
      <c r="F8" s="121" t="s">
        <v>135</v>
      </c>
      <c r="G8" s="123">
        <v>15000</v>
      </c>
      <c r="H8" s="123">
        <v>430.5</v>
      </c>
      <c r="I8" s="123">
        <v>456</v>
      </c>
      <c r="J8" s="123">
        <v>2338.35</v>
      </c>
      <c r="K8" s="120">
        <f>SUM(H8:J8)</f>
        <v>3224.85</v>
      </c>
      <c r="L8" s="124">
        <f>+G8-K8</f>
        <v>11775.15</v>
      </c>
      <c r="M8" s="240"/>
    </row>
    <row r="9" spans="2:13" s="43" customFormat="1" ht="30" customHeight="1" x14ac:dyDescent="0.3">
      <c r="B9" s="245" t="s">
        <v>139</v>
      </c>
      <c r="C9" s="246"/>
      <c r="D9" s="246"/>
      <c r="E9" s="246"/>
      <c r="F9" s="246"/>
      <c r="G9" s="40">
        <f t="shared" ref="G9:L9" si="0">SUM(G8:G8)</f>
        <v>15000</v>
      </c>
      <c r="H9" s="40">
        <f t="shared" si="0"/>
        <v>430.5</v>
      </c>
      <c r="I9" s="40">
        <f t="shared" si="0"/>
        <v>456</v>
      </c>
      <c r="J9" s="40">
        <f t="shared" si="0"/>
        <v>2338.35</v>
      </c>
      <c r="K9" s="40">
        <f t="shared" si="0"/>
        <v>3224.85</v>
      </c>
      <c r="L9" s="40">
        <f t="shared" si="0"/>
        <v>11775.15</v>
      </c>
      <c r="M9" s="240"/>
    </row>
    <row r="10" spans="2:13" s="43" customFormat="1" ht="16.5" customHeight="1" x14ac:dyDescent="0.3">
      <c r="B10" s="53"/>
      <c r="C10" s="53"/>
      <c r="D10" s="53"/>
      <c r="E10" s="53"/>
      <c r="F10" s="53"/>
      <c r="M10" s="240"/>
    </row>
    <row r="11" spans="2:13" s="42" customFormat="1" ht="22.5" customHeight="1" thickBot="1" x14ac:dyDescent="0.35">
      <c r="B11" s="53"/>
      <c r="C11" s="53"/>
      <c r="D11" s="53"/>
      <c r="E11" s="53"/>
      <c r="F11" s="53"/>
      <c r="G11" s="43"/>
      <c r="H11" s="43"/>
      <c r="I11" s="43"/>
      <c r="J11" s="43"/>
      <c r="K11" s="43"/>
      <c r="L11" s="43"/>
      <c r="M11" s="56"/>
    </row>
    <row r="12" spans="2:13" s="42" customFormat="1" ht="30" customHeight="1" thickBot="1" x14ac:dyDescent="0.35">
      <c r="B12" s="248" t="s">
        <v>196</v>
      </c>
      <c r="C12" s="249"/>
      <c r="D12" s="249"/>
      <c r="E12" s="249"/>
      <c r="F12" s="249"/>
      <c r="G12" s="249"/>
      <c r="H12" s="249"/>
      <c r="I12" s="249"/>
      <c r="J12" s="249"/>
      <c r="K12" s="249"/>
      <c r="L12" s="250"/>
      <c r="M12" s="56"/>
    </row>
    <row r="13" spans="2:13" s="42" customFormat="1" ht="30" customHeight="1" x14ac:dyDescent="0.3">
      <c r="B13" s="39">
        <f>B8+1</f>
        <v>2</v>
      </c>
      <c r="C13" s="121" t="s">
        <v>154</v>
      </c>
      <c r="D13" s="39" t="s">
        <v>472</v>
      </c>
      <c r="E13" s="122" t="s">
        <v>523</v>
      </c>
      <c r="F13" s="121" t="s">
        <v>135</v>
      </c>
      <c r="G13" s="123">
        <v>19500</v>
      </c>
      <c r="H13" s="123">
        <v>559.64999999999964</v>
      </c>
      <c r="I13" s="120">
        <v>0</v>
      </c>
      <c r="J13" s="123">
        <v>4735.09</v>
      </c>
      <c r="K13" s="120">
        <f>SUM(H13:J13)</f>
        <v>5294.74</v>
      </c>
      <c r="L13" s="124">
        <f>+G13-K13</f>
        <v>14205.26</v>
      </c>
      <c r="M13" s="229"/>
    </row>
    <row r="14" spans="2:13" s="42" customFormat="1" ht="30" customHeight="1" x14ac:dyDescent="0.3">
      <c r="B14" s="245" t="s">
        <v>139</v>
      </c>
      <c r="C14" s="246"/>
      <c r="D14" s="246"/>
      <c r="E14" s="246"/>
      <c r="F14" s="246"/>
      <c r="G14" s="40">
        <f>SUM(G13)</f>
        <v>19500</v>
      </c>
      <c r="H14" s="40">
        <f t="shared" ref="H14:J14" si="1">SUM(H13)</f>
        <v>559.64999999999964</v>
      </c>
      <c r="I14" s="40">
        <f t="shared" si="1"/>
        <v>0</v>
      </c>
      <c r="J14" s="40">
        <f t="shared" si="1"/>
        <v>4735.09</v>
      </c>
      <c r="K14" s="40">
        <f>SUM(K13)</f>
        <v>5294.74</v>
      </c>
      <c r="L14" s="40">
        <f>SUM(L13)</f>
        <v>14205.26</v>
      </c>
      <c r="M14" s="229"/>
    </row>
    <row r="15" spans="2:13" s="43" customFormat="1" ht="30" customHeight="1" thickBot="1" x14ac:dyDescent="0.35">
      <c r="B15" s="53"/>
      <c r="C15" s="53"/>
      <c r="D15" s="53"/>
      <c r="E15" s="53"/>
      <c r="F15" s="53"/>
      <c r="M15" s="240"/>
    </row>
    <row r="16" spans="2:13" s="77" customFormat="1" ht="30" customHeight="1" thickBot="1" x14ac:dyDescent="0.35">
      <c r="B16" s="248" t="s">
        <v>171</v>
      </c>
      <c r="C16" s="249"/>
      <c r="D16" s="249"/>
      <c r="E16" s="249"/>
      <c r="F16" s="249"/>
      <c r="G16" s="249"/>
      <c r="H16" s="249"/>
      <c r="I16" s="249"/>
      <c r="J16" s="249"/>
      <c r="K16" s="249"/>
      <c r="L16" s="250"/>
      <c r="M16" s="239"/>
    </row>
    <row r="17" spans="2:13" s="42" customFormat="1" ht="46.5" customHeight="1" x14ac:dyDescent="0.3">
      <c r="B17" s="88">
        <f>+B13+1</f>
        <v>3</v>
      </c>
      <c r="C17" s="121" t="s">
        <v>275</v>
      </c>
      <c r="D17" s="39" t="s">
        <v>472</v>
      </c>
      <c r="E17" s="122" t="s">
        <v>559</v>
      </c>
      <c r="F17" s="121" t="s">
        <v>136</v>
      </c>
      <c r="G17" s="123">
        <v>31000</v>
      </c>
      <c r="H17" s="90">
        <f>G17*2.87%</f>
        <v>889.7</v>
      </c>
      <c r="I17" s="90">
        <f>+G17*3.04%</f>
        <v>942.4</v>
      </c>
      <c r="J17" s="90">
        <v>7291.9699999999993</v>
      </c>
      <c r="K17" s="120">
        <f>SUM(H17:J17)</f>
        <v>9124.07</v>
      </c>
      <c r="L17" s="124">
        <f>+G17-K17</f>
        <v>21875.93</v>
      </c>
      <c r="M17" s="229"/>
    </row>
    <row r="18" spans="2:13" s="42" customFormat="1" ht="27" customHeight="1" x14ac:dyDescent="0.3">
      <c r="B18" s="245" t="s">
        <v>139</v>
      </c>
      <c r="C18" s="246"/>
      <c r="D18" s="246"/>
      <c r="E18" s="246"/>
      <c r="F18" s="247"/>
      <c r="G18" s="40">
        <f>SUM(G17)</f>
        <v>31000</v>
      </c>
      <c r="H18" s="40">
        <f t="shared" ref="H18:L18" si="2">SUM(H17)</f>
        <v>889.7</v>
      </c>
      <c r="I18" s="40">
        <f t="shared" si="2"/>
        <v>942.4</v>
      </c>
      <c r="J18" s="40">
        <f t="shared" si="2"/>
        <v>7291.9699999999993</v>
      </c>
      <c r="K18" s="40">
        <f t="shared" si="2"/>
        <v>9124.07</v>
      </c>
      <c r="L18" s="40">
        <f t="shared" si="2"/>
        <v>21875.93</v>
      </c>
      <c r="M18" s="56"/>
    </row>
    <row r="19" spans="2:13" s="42" customFormat="1" ht="27" customHeight="1" thickBot="1" x14ac:dyDescent="0.35">
      <c r="B19" s="53"/>
      <c r="C19" s="53"/>
      <c r="D19" s="53"/>
      <c r="E19" s="53"/>
      <c r="F19" s="53"/>
      <c r="G19" s="94"/>
      <c r="H19" s="94"/>
      <c r="I19" s="94"/>
      <c r="J19" s="94"/>
      <c r="K19" s="94"/>
      <c r="L19" s="94"/>
      <c r="M19" s="56"/>
    </row>
    <row r="20" spans="2:13" s="77" customFormat="1" ht="30" customHeight="1" thickBot="1" x14ac:dyDescent="0.35">
      <c r="B20" s="248" t="s">
        <v>173</v>
      </c>
      <c r="C20" s="249"/>
      <c r="D20" s="249"/>
      <c r="E20" s="249"/>
      <c r="F20" s="249"/>
      <c r="G20" s="249"/>
      <c r="H20" s="249"/>
      <c r="I20" s="249"/>
      <c r="J20" s="249"/>
      <c r="K20" s="249"/>
      <c r="L20" s="250"/>
      <c r="M20" s="239"/>
    </row>
    <row r="21" spans="2:13" s="42" customFormat="1" ht="46.5" customHeight="1" x14ac:dyDescent="0.3">
      <c r="B21" s="88">
        <f>+B17+1</f>
        <v>4</v>
      </c>
      <c r="C21" s="89" t="s">
        <v>278</v>
      </c>
      <c r="D21" s="39" t="s">
        <v>472</v>
      </c>
      <c r="E21" s="93" t="s">
        <v>619</v>
      </c>
      <c r="F21" s="121" t="s">
        <v>217</v>
      </c>
      <c r="G21" s="123">
        <v>25000</v>
      </c>
      <c r="H21" s="90">
        <f>G21*2.87%</f>
        <v>717.5</v>
      </c>
      <c r="I21" s="90">
        <f>+G21*3.04%</f>
        <v>760</v>
      </c>
      <c r="J21" s="90">
        <v>5880.62</v>
      </c>
      <c r="K21" s="120">
        <f>SUM(H21:J21)</f>
        <v>7358.12</v>
      </c>
      <c r="L21" s="124">
        <f>+G21-K21</f>
        <v>17641.88</v>
      </c>
      <c r="M21" s="229"/>
    </row>
    <row r="22" spans="2:13" s="42" customFormat="1" ht="27" customHeight="1" x14ac:dyDescent="0.3">
      <c r="B22" s="245" t="s">
        <v>139</v>
      </c>
      <c r="C22" s="246"/>
      <c r="D22" s="246"/>
      <c r="E22" s="246"/>
      <c r="F22" s="247"/>
      <c r="G22" s="40">
        <f>SUM(G21)</f>
        <v>25000</v>
      </c>
      <c r="H22" s="40">
        <f t="shared" ref="H22:L22" si="3">SUM(H21)</f>
        <v>717.5</v>
      </c>
      <c r="I22" s="40">
        <f t="shared" si="3"/>
        <v>760</v>
      </c>
      <c r="J22" s="40">
        <f t="shared" si="3"/>
        <v>5880.62</v>
      </c>
      <c r="K22" s="40">
        <f>SUM(K21)</f>
        <v>7358.12</v>
      </c>
      <c r="L22" s="40">
        <f t="shared" si="3"/>
        <v>17641.88</v>
      </c>
      <c r="M22" s="56"/>
    </row>
    <row r="23" spans="2:13" s="42" customFormat="1" ht="27" customHeight="1" thickBot="1" x14ac:dyDescent="0.35">
      <c r="B23" s="53"/>
      <c r="C23" s="53"/>
      <c r="D23" s="53"/>
      <c r="E23" s="53"/>
      <c r="F23" s="53"/>
      <c r="G23" s="43"/>
      <c r="H23" s="43"/>
      <c r="I23" s="43"/>
      <c r="J23" s="43"/>
      <c r="K23" s="43"/>
      <c r="L23" s="43"/>
      <c r="M23" s="56"/>
    </row>
    <row r="24" spans="2:13" s="42" customFormat="1" ht="21" customHeight="1" thickBot="1" x14ac:dyDescent="0.35">
      <c r="B24" s="248" t="s">
        <v>268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50"/>
      <c r="M24" s="56"/>
    </row>
    <row r="25" spans="2:13" s="94" customFormat="1" ht="30" customHeight="1" x14ac:dyDescent="0.3">
      <c r="B25" s="83">
        <f>+B21+1</f>
        <v>5</v>
      </c>
      <c r="C25" s="126" t="s">
        <v>63</v>
      </c>
      <c r="D25" s="136" t="s">
        <v>472</v>
      </c>
      <c r="E25" s="137" t="s">
        <v>198</v>
      </c>
      <c r="F25" s="121" t="s">
        <v>136</v>
      </c>
      <c r="G25" s="120">
        <v>63500</v>
      </c>
      <c r="H25" s="85">
        <v>1822.4499999999998</v>
      </c>
      <c r="I25" s="85">
        <v>1098.2000000000003</v>
      </c>
      <c r="J25" s="120">
        <v>15144.840000000004</v>
      </c>
      <c r="K25" s="85">
        <f>SUM(H25:J25)</f>
        <v>18065.490000000005</v>
      </c>
      <c r="L25" s="124">
        <f>+G25-K25</f>
        <v>45434.509999999995</v>
      </c>
    </row>
    <row r="26" spans="2:13" s="42" customFormat="1" ht="28.5" customHeight="1" x14ac:dyDescent="0.3">
      <c r="B26" s="245" t="s">
        <v>139</v>
      </c>
      <c r="C26" s="246"/>
      <c r="D26" s="246"/>
      <c r="E26" s="246"/>
      <c r="F26" s="247"/>
      <c r="G26" s="40">
        <f t="shared" ref="G26:L26" si="4">SUM(G25:G25)</f>
        <v>63500</v>
      </c>
      <c r="H26" s="40">
        <f t="shared" si="4"/>
        <v>1822.4499999999998</v>
      </c>
      <c r="I26" s="40">
        <f t="shared" si="4"/>
        <v>1098.2000000000003</v>
      </c>
      <c r="J26" s="40">
        <f t="shared" si="4"/>
        <v>15144.840000000004</v>
      </c>
      <c r="K26" s="40">
        <f t="shared" si="4"/>
        <v>18065.490000000005</v>
      </c>
      <c r="L26" s="40">
        <f t="shared" si="4"/>
        <v>45434.509999999995</v>
      </c>
      <c r="M26" s="56"/>
    </row>
    <row r="27" spans="2:13" s="42" customFormat="1" ht="28.5" customHeight="1" thickBot="1" x14ac:dyDescent="0.35">
      <c r="B27" s="53"/>
      <c r="C27" s="53"/>
      <c r="D27" s="53"/>
      <c r="E27" s="53"/>
      <c r="F27" s="53"/>
      <c r="G27" s="43"/>
      <c r="H27" s="43"/>
      <c r="I27" s="43"/>
      <c r="J27" s="43"/>
      <c r="K27" s="43"/>
      <c r="L27" s="43"/>
      <c r="M27" s="56"/>
    </row>
    <row r="28" spans="2:13" s="42" customFormat="1" ht="28.5" customHeight="1" thickBot="1" x14ac:dyDescent="0.35">
      <c r="B28" s="248" t="s">
        <v>175</v>
      </c>
      <c r="C28" s="249"/>
      <c r="D28" s="249"/>
      <c r="E28" s="249"/>
      <c r="F28" s="249"/>
      <c r="G28" s="249"/>
      <c r="H28" s="249"/>
      <c r="I28" s="249"/>
      <c r="J28" s="249"/>
      <c r="K28" s="249"/>
      <c r="L28" s="250"/>
      <c r="M28" s="56"/>
    </row>
    <row r="29" spans="2:13" s="42" customFormat="1" ht="28.5" customHeight="1" x14ac:dyDescent="0.3">
      <c r="B29" s="83">
        <f>+B25+1</f>
        <v>6</v>
      </c>
      <c r="C29" s="126" t="s">
        <v>54</v>
      </c>
      <c r="D29" s="136" t="s">
        <v>472</v>
      </c>
      <c r="E29" s="137" t="s">
        <v>518</v>
      </c>
      <c r="F29" s="121" t="s">
        <v>136</v>
      </c>
      <c r="G29" s="85">
        <v>33000</v>
      </c>
      <c r="H29" s="85">
        <v>947.09999999999991</v>
      </c>
      <c r="I29" s="85">
        <v>1003.1999999999998</v>
      </c>
      <c r="J29" s="120">
        <v>7762.4199999999983</v>
      </c>
      <c r="K29" s="85">
        <f>SUM(H29:J29)</f>
        <v>9712.7199999999975</v>
      </c>
      <c r="L29" s="124">
        <f>+G29-K29</f>
        <v>23287.280000000002</v>
      </c>
      <c r="M29" s="56"/>
    </row>
    <row r="30" spans="2:13" s="42" customFormat="1" ht="28.5" customHeight="1" x14ac:dyDescent="0.3">
      <c r="B30" s="245" t="s">
        <v>139</v>
      </c>
      <c r="C30" s="246"/>
      <c r="D30" s="246"/>
      <c r="E30" s="246"/>
      <c r="F30" s="247"/>
      <c r="G30" s="40">
        <f t="shared" ref="G30:L30" si="5">SUM(G29:G29)</f>
        <v>33000</v>
      </c>
      <c r="H30" s="40">
        <f t="shared" si="5"/>
        <v>947.09999999999991</v>
      </c>
      <c r="I30" s="40">
        <f t="shared" si="5"/>
        <v>1003.1999999999998</v>
      </c>
      <c r="J30" s="40">
        <f t="shared" si="5"/>
        <v>7762.4199999999983</v>
      </c>
      <c r="K30" s="40">
        <f t="shared" si="5"/>
        <v>9712.7199999999975</v>
      </c>
      <c r="L30" s="40">
        <f t="shared" si="5"/>
        <v>23287.280000000002</v>
      </c>
      <c r="M30" s="56"/>
    </row>
    <row r="31" spans="2:13" s="43" customFormat="1" ht="25.5" customHeight="1" thickBot="1" x14ac:dyDescent="0.35">
      <c r="B31" s="47"/>
      <c r="C31" s="45"/>
      <c r="D31" s="47"/>
      <c r="E31" s="46"/>
      <c r="F31" s="45"/>
      <c r="G31" s="42"/>
      <c r="H31" s="42"/>
      <c r="I31" s="42"/>
      <c r="J31" s="42"/>
      <c r="K31" s="42"/>
      <c r="L31" s="41"/>
      <c r="M31" s="94"/>
    </row>
    <row r="32" spans="2:13" s="42" customFormat="1" ht="22.5" customHeight="1" thickBot="1" x14ac:dyDescent="0.35">
      <c r="B32" s="251" t="s">
        <v>202</v>
      </c>
      <c r="C32" s="252"/>
      <c r="D32" s="252"/>
      <c r="E32" s="252"/>
      <c r="F32" s="252"/>
      <c r="G32" s="252"/>
      <c r="H32" s="252"/>
      <c r="I32" s="252"/>
      <c r="J32" s="252"/>
      <c r="K32" s="252"/>
      <c r="L32" s="253"/>
      <c r="M32" s="56"/>
    </row>
    <row r="33" spans="2:13" s="95" customFormat="1" ht="33.75" customHeight="1" x14ac:dyDescent="0.3">
      <c r="B33" s="83">
        <f>+B29+1</f>
        <v>7</v>
      </c>
      <c r="C33" s="126" t="s">
        <v>272</v>
      </c>
      <c r="D33" s="136" t="s">
        <v>472</v>
      </c>
      <c r="E33" s="122" t="s">
        <v>273</v>
      </c>
      <c r="F33" s="121" t="s">
        <v>136</v>
      </c>
      <c r="G33" s="120">
        <v>28500</v>
      </c>
      <c r="H33" s="120">
        <v>817.94999999999982</v>
      </c>
      <c r="I33" s="92">
        <v>866.40000000000009</v>
      </c>
      <c r="J33" s="85">
        <v>6703.91</v>
      </c>
      <c r="K33" s="85">
        <f>SUM(H33:J33)</f>
        <v>8388.26</v>
      </c>
      <c r="L33" s="86">
        <f>+G33-K33</f>
        <v>20111.739999999998</v>
      </c>
    </row>
    <row r="34" spans="2:13" s="42" customFormat="1" ht="25.5" customHeight="1" x14ac:dyDescent="0.3">
      <c r="B34" s="245" t="s">
        <v>139</v>
      </c>
      <c r="C34" s="246"/>
      <c r="D34" s="246"/>
      <c r="E34" s="246"/>
      <c r="F34" s="247"/>
      <c r="G34" s="40">
        <f t="shared" ref="G34:L34" si="6">SUM(G33:G33)</f>
        <v>28500</v>
      </c>
      <c r="H34" s="40">
        <f t="shared" si="6"/>
        <v>817.94999999999982</v>
      </c>
      <c r="I34" s="40">
        <f t="shared" si="6"/>
        <v>866.40000000000009</v>
      </c>
      <c r="J34" s="40">
        <f t="shared" si="6"/>
        <v>6703.91</v>
      </c>
      <c r="K34" s="40">
        <f t="shared" si="6"/>
        <v>8388.26</v>
      </c>
      <c r="L34" s="40">
        <f t="shared" si="6"/>
        <v>20111.739999999998</v>
      </c>
      <c r="M34" s="56"/>
    </row>
    <row r="35" spans="2:13" s="42" customFormat="1" ht="25.5" customHeight="1" thickBot="1" x14ac:dyDescent="0.35">
      <c r="B35" s="53"/>
      <c r="C35" s="53"/>
      <c r="D35" s="53"/>
      <c r="E35" s="53"/>
      <c r="F35" s="53"/>
      <c r="G35" s="43"/>
      <c r="H35" s="43"/>
      <c r="I35" s="43"/>
      <c r="J35" s="43"/>
      <c r="K35" s="43"/>
      <c r="L35" s="43"/>
      <c r="M35" s="56"/>
    </row>
    <row r="36" spans="2:13" s="42" customFormat="1" ht="30" customHeight="1" thickBot="1" x14ac:dyDescent="0.35">
      <c r="B36" s="251" t="s">
        <v>176</v>
      </c>
      <c r="C36" s="252"/>
      <c r="D36" s="252"/>
      <c r="E36" s="252"/>
      <c r="F36" s="252"/>
      <c r="G36" s="252"/>
      <c r="H36" s="252"/>
      <c r="I36" s="252"/>
      <c r="J36" s="252"/>
      <c r="K36" s="252"/>
      <c r="L36" s="253"/>
      <c r="M36" s="56"/>
    </row>
    <row r="37" spans="2:13" s="56" customFormat="1" ht="30" customHeight="1" x14ac:dyDescent="0.3">
      <c r="B37" s="83">
        <f>+B33+1</f>
        <v>8</v>
      </c>
      <c r="C37" s="126" t="s">
        <v>69</v>
      </c>
      <c r="D37" s="136" t="s">
        <v>472</v>
      </c>
      <c r="E37" s="122" t="s">
        <v>203</v>
      </c>
      <c r="F37" s="121" t="s">
        <v>136</v>
      </c>
      <c r="G37" s="120">
        <v>52000</v>
      </c>
      <c r="H37" s="85">
        <v>1492.4</v>
      </c>
      <c r="I37" s="85">
        <v>748.6</v>
      </c>
      <c r="J37" s="120">
        <v>12439.750000000004</v>
      </c>
      <c r="K37" s="120">
        <f>SUM(H37:J37)</f>
        <v>14680.750000000004</v>
      </c>
      <c r="L37" s="124">
        <f>+G37-K37</f>
        <v>37319.25</v>
      </c>
    </row>
    <row r="38" spans="2:13" s="42" customFormat="1" ht="30" customHeight="1" x14ac:dyDescent="0.3">
      <c r="B38" s="245" t="s">
        <v>139</v>
      </c>
      <c r="C38" s="246"/>
      <c r="D38" s="246"/>
      <c r="E38" s="246"/>
      <c r="F38" s="247"/>
      <c r="G38" s="40">
        <f t="shared" ref="G38:L38" si="7">SUM(G37:G37)</f>
        <v>52000</v>
      </c>
      <c r="H38" s="40">
        <f t="shared" si="7"/>
        <v>1492.4</v>
      </c>
      <c r="I38" s="40">
        <f t="shared" si="7"/>
        <v>748.6</v>
      </c>
      <c r="J38" s="40">
        <f t="shared" si="7"/>
        <v>12439.750000000004</v>
      </c>
      <c r="K38" s="40">
        <f t="shared" si="7"/>
        <v>14680.750000000004</v>
      </c>
      <c r="L38" s="40">
        <f t="shared" si="7"/>
        <v>37319.25</v>
      </c>
      <c r="M38" s="56"/>
    </row>
    <row r="39" spans="2:13" s="42" customFormat="1" ht="25.5" customHeight="1" thickBot="1" x14ac:dyDescent="0.35">
      <c r="B39" s="47"/>
      <c r="C39" s="45"/>
      <c r="D39" s="47"/>
      <c r="E39" s="46"/>
      <c r="F39" s="45"/>
      <c r="L39" s="41"/>
      <c r="M39" s="56"/>
    </row>
    <row r="40" spans="2:13" ht="30" customHeight="1" thickBot="1" x14ac:dyDescent="0.35">
      <c r="B40" s="251" t="s">
        <v>177</v>
      </c>
      <c r="C40" s="252"/>
      <c r="D40" s="252"/>
      <c r="E40" s="252"/>
      <c r="F40" s="252"/>
      <c r="G40" s="252"/>
      <c r="H40" s="252"/>
      <c r="I40" s="252"/>
      <c r="J40" s="252"/>
      <c r="K40" s="252"/>
      <c r="L40" s="253"/>
    </row>
    <row r="41" spans="2:13" ht="46.5" customHeight="1" x14ac:dyDescent="0.3">
      <c r="B41" s="88">
        <f>+B37+1</f>
        <v>9</v>
      </c>
      <c r="C41" s="197" t="s">
        <v>635</v>
      </c>
      <c r="D41" s="198" t="s">
        <v>472</v>
      </c>
      <c r="E41" s="122" t="s">
        <v>636</v>
      </c>
      <c r="F41" s="197" t="s">
        <v>135</v>
      </c>
      <c r="G41" s="199">
        <v>45000</v>
      </c>
      <c r="H41" s="171">
        <v>1291.5</v>
      </c>
      <c r="I41" s="171">
        <v>1368</v>
      </c>
      <c r="J41" s="171">
        <v>10585.12</v>
      </c>
      <c r="K41" s="172">
        <f>SUM(H41:J41)</f>
        <v>13244.62</v>
      </c>
      <c r="L41" s="173">
        <f>+G41-K41</f>
        <v>31755.379999999997</v>
      </c>
    </row>
    <row r="42" spans="2:13" ht="30" customHeight="1" x14ac:dyDescent="0.3">
      <c r="B42" s="245" t="s">
        <v>139</v>
      </c>
      <c r="C42" s="246"/>
      <c r="D42" s="246"/>
      <c r="E42" s="246"/>
      <c r="F42" s="247"/>
      <c r="G42" s="40">
        <f t="shared" ref="G42:L42" si="8">SUM(G41:G41)</f>
        <v>45000</v>
      </c>
      <c r="H42" s="40">
        <f t="shared" si="8"/>
        <v>1291.5</v>
      </c>
      <c r="I42" s="40">
        <f t="shared" si="8"/>
        <v>1368</v>
      </c>
      <c r="J42" s="40">
        <f t="shared" si="8"/>
        <v>10585.12</v>
      </c>
      <c r="K42" s="40">
        <f>SUM(K41:K41)</f>
        <v>13244.62</v>
      </c>
      <c r="L42" s="40">
        <f t="shared" si="8"/>
        <v>31755.379999999997</v>
      </c>
    </row>
    <row r="43" spans="2:13" s="42" customFormat="1" ht="32.25" customHeight="1" thickBot="1" x14ac:dyDescent="0.35">
      <c r="B43" s="47"/>
      <c r="C43" s="45"/>
      <c r="D43" s="47"/>
      <c r="E43" s="46"/>
      <c r="F43" s="45"/>
      <c r="L43" s="41"/>
      <c r="M43" s="56"/>
    </row>
    <row r="44" spans="2:13" s="42" customFormat="1" ht="32.25" customHeight="1" thickBot="1" x14ac:dyDescent="0.35">
      <c r="B44" s="251" t="s">
        <v>180</v>
      </c>
      <c r="C44" s="252"/>
      <c r="D44" s="252"/>
      <c r="E44" s="252"/>
      <c r="F44" s="252"/>
      <c r="G44" s="252"/>
      <c r="H44" s="252"/>
      <c r="I44" s="252"/>
      <c r="J44" s="252"/>
      <c r="K44" s="252"/>
      <c r="L44" s="253"/>
      <c r="M44" s="56"/>
    </row>
    <row r="45" spans="2:13" s="95" customFormat="1" ht="30" customHeight="1" x14ac:dyDescent="0.3">
      <c r="B45" s="136">
        <f>+B41+1</f>
        <v>10</v>
      </c>
      <c r="C45" s="126" t="s">
        <v>658</v>
      </c>
      <c r="D45" s="136" t="s">
        <v>472</v>
      </c>
      <c r="E45" s="137" t="s">
        <v>204</v>
      </c>
      <c r="F45" s="121" t="s">
        <v>136</v>
      </c>
      <c r="G45" s="120">
        <v>50000</v>
      </c>
      <c r="H45" s="90">
        <v>1435</v>
      </c>
      <c r="I45" s="90">
        <v>1520</v>
      </c>
      <c r="J45" s="90">
        <v>11761.25</v>
      </c>
      <c r="K45" s="85">
        <f>SUM(H45:J45)</f>
        <v>14716.25</v>
      </c>
      <c r="L45" s="86">
        <f>+G45-K45</f>
        <v>35283.75</v>
      </c>
    </row>
    <row r="46" spans="2:13" s="42" customFormat="1" ht="30" customHeight="1" x14ac:dyDescent="0.3">
      <c r="B46" s="245" t="s">
        <v>139</v>
      </c>
      <c r="C46" s="246"/>
      <c r="D46" s="246"/>
      <c r="E46" s="246"/>
      <c r="F46" s="247"/>
      <c r="G46" s="40">
        <f t="shared" ref="G46:L46" si="9">SUM(G45:G45)</f>
        <v>50000</v>
      </c>
      <c r="H46" s="40">
        <f t="shared" si="9"/>
        <v>1435</v>
      </c>
      <c r="I46" s="40">
        <f t="shared" si="9"/>
        <v>1520</v>
      </c>
      <c r="J46" s="40">
        <f t="shared" si="9"/>
        <v>11761.25</v>
      </c>
      <c r="K46" s="40">
        <f t="shared" si="9"/>
        <v>14716.25</v>
      </c>
      <c r="L46" s="40">
        <f t="shared" si="9"/>
        <v>35283.75</v>
      </c>
      <c r="M46" s="56"/>
    </row>
    <row r="47" spans="2:13" ht="26.25" customHeight="1" thickBot="1" x14ac:dyDescent="0.35"/>
    <row r="48" spans="2:13" s="42" customFormat="1" ht="28.5" customHeight="1" thickBot="1" x14ac:dyDescent="0.35">
      <c r="B48" s="251" t="s">
        <v>182</v>
      </c>
      <c r="C48" s="252"/>
      <c r="D48" s="252"/>
      <c r="E48" s="252"/>
      <c r="F48" s="252"/>
      <c r="G48" s="252"/>
      <c r="H48" s="252"/>
      <c r="I48" s="252"/>
      <c r="J48" s="252"/>
      <c r="K48" s="252"/>
      <c r="L48" s="253"/>
      <c r="M48" s="56"/>
    </row>
    <row r="49" spans="2:13" s="56" customFormat="1" ht="30" customHeight="1" x14ac:dyDescent="0.3">
      <c r="B49" s="136">
        <f>+B45+1</f>
        <v>11</v>
      </c>
      <c r="C49" s="126" t="s">
        <v>72</v>
      </c>
      <c r="D49" s="136" t="s">
        <v>472</v>
      </c>
      <c r="E49" s="200" t="s">
        <v>205</v>
      </c>
      <c r="F49" s="121" t="s">
        <v>136</v>
      </c>
      <c r="G49" s="120">
        <v>34750</v>
      </c>
      <c r="H49" s="85">
        <v>997.32499999999982</v>
      </c>
      <c r="I49" s="85">
        <v>224.19999999999982</v>
      </c>
      <c r="J49" s="85">
        <v>8382.17</v>
      </c>
      <c r="K49" s="85">
        <f>SUM(H49:J49)</f>
        <v>9603.6949999999997</v>
      </c>
      <c r="L49" s="86">
        <f>+G49-K49</f>
        <v>25146.305</v>
      </c>
    </row>
    <row r="50" spans="2:13" s="42" customFormat="1" ht="30" customHeight="1" x14ac:dyDescent="0.3">
      <c r="B50" s="245" t="s">
        <v>139</v>
      </c>
      <c r="C50" s="246"/>
      <c r="D50" s="246"/>
      <c r="E50" s="246"/>
      <c r="F50" s="247"/>
      <c r="G50" s="40">
        <f t="shared" ref="G50:L50" si="10">SUM(G49:G49)</f>
        <v>34750</v>
      </c>
      <c r="H50" s="40">
        <f t="shared" si="10"/>
        <v>997.32499999999982</v>
      </c>
      <c r="I50" s="40">
        <f t="shared" si="10"/>
        <v>224.19999999999982</v>
      </c>
      <c r="J50" s="40">
        <f t="shared" si="10"/>
        <v>8382.17</v>
      </c>
      <c r="K50" s="40">
        <f t="shared" si="10"/>
        <v>9603.6949999999997</v>
      </c>
      <c r="L50" s="40">
        <f t="shared" si="10"/>
        <v>25146.305</v>
      </c>
      <c r="M50" s="56"/>
    </row>
    <row r="51" spans="2:13" customFormat="1" ht="33.75" customHeight="1" thickBot="1" x14ac:dyDescent="0.3">
      <c r="D51" s="152"/>
      <c r="M51" s="229"/>
    </row>
    <row r="52" spans="2:13" customFormat="1" ht="33.75" customHeight="1" thickBot="1" x14ac:dyDescent="0.35">
      <c r="B52" s="251" t="s">
        <v>186</v>
      </c>
      <c r="C52" s="252"/>
      <c r="D52" s="252"/>
      <c r="E52" s="252"/>
      <c r="F52" s="252"/>
      <c r="G52" s="252"/>
      <c r="H52" s="252"/>
      <c r="I52" s="252"/>
      <c r="J52" s="252"/>
      <c r="K52" s="252"/>
      <c r="L52" s="253"/>
      <c r="M52" s="229"/>
    </row>
    <row r="53" spans="2:13" customFormat="1" ht="33.75" customHeight="1" x14ac:dyDescent="0.3">
      <c r="B53" s="39">
        <f>+B49+1</f>
        <v>12</v>
      </c>
      <c r="C53" s="121" t="s">
        <v>544</v>
      </c>
      <c r="D53" s="39" t="s">
        <v>471</v>
      </c>
      <c r="E53" s="122" t="s">
        <v>545</v>
      </c>
      <c r="F53" s="121" t="s">
        <v>217</v>
      </c>
      <c r="G53" s="123">
        <v>55000</v>
      </c>
      <c r="H53" s="90">
        <v>1578.5</v>
      </c>
      <c r="I53" s="90">
        <v>1672</v>
      </c>
      <c r="J53" s="90">
        <v>12937.37</v>
      </c>
      <c r="K53" s="85">
        <f>SUM(H53:J53)</f>
        <v>16187.87</v>
      </c>
      <c r="L53" s="86">
        <f>+G53-K53</f>
        <v>38812.129999999997</v>
      </c>
      <c r="M53" s="229"/>
    </row>
    <row r="54" spans="2:13" customFormat="1" ht="33.75" customHeight="1" x14ac:dyDescent="0.3">
      <c r="B54" s="245" t="s">
        <v>139</v>
      </c>
      <c r="C54" s="246"/>
      <c r="D54" s="246"/>
      <c r="E54" s="246"/>
      <c r="F54" s="247"/>
      <c r="G54" s="40">
        <f t="shared" ref="G54:L54" si="11">SUM(G53:G53)</f>
        <v>55000</v>
      </c>
      <c r="H54" s="40">
        <f t="shared" si="11"/>
        <v>1578.5</v>
      </c>
      <c r="I54" s="40">
        <f t="shared" si="11"/>
        <v>1672</v>
      </c>
      <c r="J54" s="40">
        <f t="shared" si="11"/>
        <v>12937.37</v>
      </c>
      <c r="K54" s="40">
        <f t="shared" si="11"/>
        <v>16187.87</v>
      </c>
      <c r="L54" s="40">
        <f t="shared" si="11"/>
        <v>38812.129999999997</v>
      </c>
      <c r="M54" s="229"/>
    </row>
    <row r="55" spans="2:13" customFormat="1" ht="33.75" customHeight="1" thickBot="1" x14ac:dyDescent="0.3">
      <c r="D55" s="152"/>
      <c r="M55" s="229"/>
    </row>
    <row r="56" spans="2:13" s="42" customFormat="1" ht="30" customHeight="1" thickBot="1" x14ac:dyDescent="0.35">
      <c r="B56" s="251" t="s">
        <v>187</v>
      </c>
      <c r="C56" s="252"/>
      <c r="D56" s="252"/>
      <c r="E56" s="252"/>
      <c r="F56" s="252"/>
      <c r="G56" s="252"/>
      <c r="H56" s="252"/>
      <c r="I56" s="252"/>
      <c r="J56" s="252"/>
      <c r="K56" s="252"/>
      <c r="L56" s="253"/>
      <c r="M56" s="56"/>
    </row>
    <row r="57" spans="2:13" s="56" customFormat="1" ht="30" customHeight="1" x14ac:dyDescent="0.3">
      <c r="B57" s="39">
        <f>+B53+1</f>
        <v>13</v>
      </c>
      <c r="C57" s="121" t="s">
        <v>215</v>
      </c>
      <c r="D57" s="39" t="s">
        <v>471</v>
      </c>
      <c r="E57" s="122" t="s">
        <v>290</v>
      </c>
      <c r="F57" s="121" t="s">
        <v>136</v>
      </c>
      <c r="G57" s="123">
        <v>55000</v>
      </c>
      <c r="H57" s="90">
        <v>1578.5</v>
      </c>
      <c r="I57" s="90">
        <v>1672</v>
      </c>
      <c r="J57" s="90">
        <v>12937.370000000003</v>
      </c>
      <c r="K57" s="85">
        <f>SUM(H57:J57)</f>
        <v>16187.870000000003</v>
      </c>
      <c r="L57" s="86">
        <f>+G57-K57</f>
        <v>38812.129999999997</v>
      </c>
    </row>
    <row r="58" spans="2:13" s="50" customFormat="1" ht="30" customHeight="1" x14ac:dyDescent="0.3">
      <c r="B58" s="245" t="s">
        <v>139</v>
      </c>
      <c r="C58" s="246"/>
      <c r="D58" s="246"/>
      <c r="E58" s="246"/>
      <c r="F58" s="247"/>
      <c r="G58" s="40">
        <f t="shared" ref="G58:L58" si="12">SUM(G57:G57)</f>
        <v>55000</v>
      </c>
      <c r="H58" s="40">
        <f t="shared" si="12"/>
        <v>1578.5</v>
      </c>
      <c r="I58" s="40">
        <f t="shared" si="12"/>
        <v>1672</v>
      </c>
      <c r="J58" s="40">
        <f t="shared" si="12"/>
        <v>12937.370000000003</v>
      </c>
      <c r="K58" s="40">
        <f t="shared" si="12"/>
        <v>16187.870000000003</v>
      </c>
      <c r="L58" s="40">
        <f t="shared" si="12"/>
        <v>38812.129999999997</v>
      </c>
      <c r="M58" s="95"/>
    </row>
    <row r="59" spans="2:13" s="42" customFormat="1" ht="31.5" customHeight="1" thickBot="1" x14ac:dyDescent="0.35">
      <c r="B59" s="4"/>
      <c r="C59" s="25"/>
      <c r="D59" s="4"/>
      <c r="E59" s="25"/>
      <c r="F59" s="25"/>
      <c r="G59" s="2"/>
      <c r="H59" s="1"/>
      <c r="I59" s="1"/>
      <c r="J59" s="1"/>
      <c r="K59" s="1"/>
      <c r="L59" s="1"/>
      <c r="M59" s="56"/>
    </row>
    <row r="60" spans="2:13" s="42" customFormat="1" ht="31.5" customHeight="1" thickBot="1" x14ac:dyDescent="0.35">
      <c r="B60" s="251" t="s">
        <v>637</v>
      </c>
      <c r="C60" s="252"/>
      <c r="D60" s="252"/>
      <c r="E60" s="252"/>
      <c r="F60" s="252"/>
      <c r="G60" s="252"/>
      <c r="H60" s="252"/>
      <c r="I60" s="252"/>
      <c r="J60" s="252"/>
      <c r="K60" s="252"/>
      <c r="L60" s="253"/>
      <c r="M60" s="56"/>
    </row>
    <row r="61" spans="2:13" s="42" customFormat="1" ht="31.5" customHeight="1" x14ac:dyDescent="0.3">
      <c r="B61" s="39">
        <f>+B57+1</f>
        <v>14</v>
      </c>
      <c r="C61" s="121" t="s">
        <v>115</v>
      </c>
      <c r="D61" s="39" t="s">
        <v>472</v>
      </c>
      <c r="E61" s="122" t="s">
        <v>638</v>
      </c>
      <c r="F61" s="89" t="s">
        <v>217</v>
      </c>
      <c r="G61" s="123">
        <v>45000</v>
      </c>
      <c r="H61" s="90">
        <v>1291.5</v>
      </c>
      <c r="I61" s="90">
        <v>1368</v>
      </c>
      <c r="J61" s="90">
        <v>10585.12</v>
      </c>
      <c r="K61" s="85">
        <f>SUM(H61:J61)</f>
        <v>13244.62</v>
      </c>
      <c r="L61" s="86">
        <f>+G61-K61</f>
        <v>31755.379999999997</v>
      </c>
      <c r="M61" s="56"/>
    </row>
    <row r="62" spans="2:13" s="42" customFormat="1" ht="31.5" customHeight="1" x14ac:dyDescent="0.3">
      <c r="B62" s="245" t="s">
        <v>139</v>
      </c>
      <c r="C62" s="246"/>
      <c r="D62" s="246"/>
      <c r="E62" s="246"/>
      <c r="F62" s="247"/>
      <c r="G62" s="40">
        <f t="shared" ref="G62:L62" si="13">SUM(G61:G61)</f>
        <v>45000</v>
      </c>
      <c r="H62" s="40">
        <f t="shared" si="13"/>
        <v>1291.5</v>
      </c>
      <c r="I62" s="40">
        <f t="shared" si="13"/>
        <v>1368</v>
      </c>
      <c r="J62" s="40">
        <f t="shared" si="13"/>
        <v>10585.12</v>
      </c>
      <c r="K62" s="40">
        <f t="shared" si="13"/>
        <v>13244.62</v>
      </c>
      <c r="L62" s="40">
        <f t="shared" si="13"/>
        <v>31755.379999999997</v>
      </c>
      <c r="M62" s="56"/>
    </row>
    <row r="63" spans="2:13" s="42" customFormat="1" ht="31.5" customHeight="1" thickBot="1" x14ac:dyDescent="0.35">
      <c r="B63" s="4"/>
      <c r="C63" s="25"/>
      <c r="D63" s="4"/>
      <c r="E63" s="25"/>
      <c r="F63" s="25"/>
      <c r="G63" s="2"/>
      <c r="H63" s="1"/>
      <c r="I63" s="1"/>
      <c r="J63" s="1"/>
      <c r="K63" s="1"/>
      <c r="L63" s="1"/>
      <c r="M63" s="56"/>
    </row>
    <row r="64" spans="2:13" s="56" customFormat="1" ht="28.5" customHeight="1" thickBot="1" x14ac:dyDescent="0.35">
      <c r="B64" s="251" t="s">
        <v>190</v>
      </c>
      <c r="C64" s="252"/>
      <c r="D64" s="252"/>
      <c r="E64" s="252"/>
      <c r="F64" s="252"/>
      <c r="G64" s="252"/>
      <c r="H64" s="252"/>
      <c r="I64" s="252"/>
      <c r="J64" s="252"/>
      <c r="K64" s="252"/>
      <c r="L64" s="253"/>
    </row>
    <row r="65" spans="2:13" s="56" customFormat="1" ht="30" customHeight="1" x14ac:dyDescent="0.3">
      <c r="B65" s="83">
        <f>B61+1</f>
        <v>15</v>
      </c>
      <c r="C65" s="126" t="s">
        <v>298</v>
      </c>
      <c r="D65" s="136" t="s">
        <v>471</v>
      </c>
      <c r="E65" s="137" t="s">
        <v>299</v>
      </c>
      <c r="F65" s="121" t="s">
        <v>136</v>
      </c>
      <c r="G65" s="120">
        <v>28500</v>
      </c>
      <c r="H65" s="90">
        <v>817.94999999999982</v>
      </c>
      <c r="I65" s="90">
        <v>866.40000000000009</v>
      </c>
      <c r="J65" s="90">
        <v>6703.91</v>
      </c>
      <c r="K65" s="85">
        <f>SUM(H65:J65)</f>
        <v>8388.26</v>
      </c>
      <c r="L65" s="86">
        <f>+G65-K65</f>
        <v>20111.739999999998</v>
      </c>
    </row>
    <row r="66" spans="2:13" ht="29.25" customHeight="1" x14ac:dyDescent="0.3">
      <c r="B66" s="245" t="s">
        <v>139</v>
      </c>
      <c r="C66" s="246"/>
      <c r="D66" s="246"/>
      <c r="E66" s="246"/>
      <c r="F66" s="247"/>
      <c r="G66" s="40">
        <f t="shared" ref="G66:L66" si="14">SUM(G65:G65)</f>
        <v>28500</v>
      </c>
      <c r="H66" s="40">
        <f t="shared" si="14"/>
        <v>817.94999999999982</v>
      </c>
      <c r="I66" s="40">
        <f t="shared" si="14"/>
        <v>866.40000000000009</v>
      </c>
      <c r="J66" s="40">
        <f t="shared" si="14"/>
        <v>6703.91</v>
      </c>
      <c r="K66" s="40">
        <f t="shared" si="14"/>
        <v>8388.26</v>
      </c>
      <c r="L66" s="40">
        <f t="shared" si="14"/>
        <v>20111.739999999998</v>
      </c>
    </row>
    <row r="67" spans="2:13" ht="29.25" customHeight="1" thickBot="1" x14ac:dyDescent="0.35">
      <c r="B67" s="53"/>
      <c r="C67" s="53"/>
      <c r="D67" s="53"/>
      <c r="E67" s="53"/>
      <c r="F67" s="53"/>
      <c r="G67" s="43"/>
      <c r="H67" s="43"/>
      <c r="I67" s="43"/>
      <c r="J67" s="43"/>
      <c r="K67" s="43"/>
      <c r="L67" s="43"/>
    </row>
    <row r="68" spans="2:13" s="56" customFormat="1" ht="30" customHeight="1" thickBot="1" x14ac:dyDescent="0.35">
      <c r="B68" s="248" t="s">
        <v>191</v>
      </c>
      <c r="C68" s="249"/>
      <c r="D68" s="249"/>
      <c r="E68" s="249"/>
      <c r="F68" s="249"/>
      <c r="G68" s="249"/>
      <c r="H68" s="249"/>
      <c r="I68" s="249"/>
      <c r="J68" s="249"/>
      <c r="K68" s="249"/>
      <c r="L68" s="250"/>
    </row>
    <row r="69" spans="2:13" s="50" customFormat="1" ht="37.5" customHeight="1" x14ac:dyDescent="0.3">
      <c r="B69" s="88">
        <f>+B65+1</f>
        <v>16</v>
      </c>
      <c r="C69" s="121" t="s">
        <v>79</v>
      </c>
      <c r="D69" s="39" t="s">
        <v>472</v>
      </c>
      <c r="E69" s="122" t="s">
        <v>221</v>
      </c>
      <c r="F69" s="121" t="s">
        <v>136</v>
      </c>
      <c r="G69" s="123">
        <v>41500</v>
      </c>
      <c r="H69" s="90">
        <v>1191.0500000000002</v>
      </c>
      <c r="I69" s="90">
        <v>429.40000000000055</v>
      </c>
      <c r="J69" s="90">
        <v>9969.89</v>
      </c>
      <c r="K69" s="85">
        <f>SUM(H69:J69)</f>
        <v>11590.34</v>
      </c>
      <c r="L69" s="92">
        <f>+G69-K69</f>
        <v>29909.66</v>
      </c>
      <c r="M69" s="95"/>
    </row>
    <row r="70" spans="2:13" customFormat="1" ht="27" customHeight="1" x14ac:dyDescent="0.3">
      <c r="B70" s="245" t="s">
        <v>139</v>
      </c>
      <c r="C70" s="246"/>
      <c r="D70" s="246"/>
      <c r="E70" s="246"/>
      <c r="F70" s="247"/>
      <c r="G70" s="40">
        <f>SUM(G69)</f>
        <v>41500</v>
      </c>
      <c r="H70" s="40">
        <f t="shared" ref="H70:L70" si="15">SUM(H68:H69)</f>
        <v>1191.0500000000002</v>
      </c>
      <c r="I70" s="40">
        <f t="shared" si="15"/>
        <v>429.40000000000055</v>
      </c>
      <c r="J70" s="40">
        <f t="shared" si="15"/>
        <v>9969.89</v>
      </c>
      <c r="K70" s="40">
        <f t="shared" si="15"/>
        <v>11590.34</v>
      </c>
      <c r="L70" s="40">
        <f t="shared" si="15"/>
        <v>29909.66</v>
      </c>
      <c r="M70" s="229"/>
    </row>
    <row r="71" spans="2:13" customFormat="1" ht="27" customHeight="1" thickBot="1" x14ac:dyDescent="0.35">
      <c r="B71" s="53"/>
      <c r="C71" s="53"/>
      <c r="D71" s="53"/>
      <c r="E71" s="53"/>
      <c r="F71" s="53"/>
      <c r="G71" s="94"/>
      <c r="H71" s="94"/>
      <c r="I71" s="94"/>
      <c r="J71" s="94"/>
      <c r="K71" s="94"/>
      <c r="L71" s="94"/>
      <c r="M71" s="229"/>
    </row>
    <row r="72" spans="2:13" customFormat="1" ht="27" customHeight="1" thickBot="1" x14ac:dyDescent="0.35">
      <c r="B72" s="248" t="s">
        <v>175</v>
      </c>
      <c r="C72" s="249"/>
      <c r="D72" s="249"/>
      <c r="E72" s="249"/>
      <c r="F72" s="249"/>
      <c r="G72" s="249"/>
      <c r="H72" s="249"/>
      <c r="I72" s="249"/>
      <c r="J72" s="249"/>
      <c r="K72" s="249"/>
      <c r="L72" s="250"/>
      <c r="M72" s="229"/>
    </row>
    <row r="73" spans="2:13" customFormat="1" ht="47.4" customHeight="1" x14ac:dyDescent="0.3">
      <c r="B73" s="83">
        <f>+B69+1</f>
        <v>17</v>
      </c>
      <c r="C73" s="126" t="s">
        <v>59</v>
      </c>
      <c r="D73" s="136" t="s">
        <v>472</v>
      </c>
      <c r="E73" s="137" t="s">
        <v>628</v>
      </c>
      <c r="F73" s="121" t="s">
        <v>136</v>
      </c>
      <c r="G73" s="85">
        <v>33000</v>
      </c>
      <c r="H73" s="85">
        <v>947.09999999999991</v>
      </c>
      <c r="I73" s="85">
        <v>1003.1999999999998</v>
      </c>
      <c r="J73" s="120">
        <v>7762.4199999999983</v>
      </c>
      <c r="K73" s="85">
        <f>SUM(H73:J73)</f>
        <v>9712.7199999999975</v>
      </c>
      <c r="L73" s="124">
        <f>+G73-K73</f>
        <v>23287.280000000002</v>
      </c>
      <c r="M73" s="229"/>
    </row>
    <row r="74" spans="2:13" s="42" customFormat="1" ht="30" customHeight="1" x14ac:dyDescent="0.3">
      <c r="B74" s="245" t="s">
        <v>139</v>
      </c>
      <c r="C74" s="246"/>
      <c r="D74" s="246"/>
      <c r="E74" s="246"/>
      <c r="F74" s="247"/>
      <c r="G74" s="40">
        <f t="shared" ref="G74:L74" si="16">SUM(G73:G73)</f>
        <v>33000</v>
      </c>
      <c r="H74" s="40">
        <f t="shared" si="16"/>
        <v>947.09999999999991</v>
      </c>
      <c r="I74" s="40">
        <f t="shared" si="16"/>
        <v>1003.1999999999998</v>
      </c>
      <c r="J74" s="40">
        <f t="shared" si="16"/>
        <v>7762.4199999999983</v>
      </c>
      <c r="K74" s="40">
        <f t="shared" si="16"/>
        <v>9712.7199999999975</v>
      </c>
      <c r="L74" s="40">
        <f t="shared" si="16"/>
        <v>23287.280000000002</v>
      </c>
      <c r="M74" s="56"/>
    </row>
    <row r="75" spans="2:13" s="42" customFormat="1" ht="30" customHeight="1" thickBot="1" x14ac:dyDescent="0.35">
      <c r="B75" s="53"/>
      <c r="C75" s="53"/>
      <c r="D75" s="53"/>
      <c r="E75" s="53"/>
      <c r="F75" s="53"/>
      <c r="G75" s="43"/>
      <c r="H75" s="43"/>
      <c r="I75" s="43"/>
      <c r="J75" s="43"/>
      <c r="K75" s="43"/>
      <c r="L75" s="43"/>
      <c r="M75" s="56"/>
    </row>
    <row r="76" spans="2:13" s="56" customFormat="1" ht="27" customHeight="1" thickBot="1" x14ac:dyDescent="0.35">
      <c r="B76" s="248" t="s">
        <v>104</v>
      </c>
      <c r="C76" s="249"/>
      <c r="D76" s="249"/>
      <c r="E76" s="249"/>
      <c r="F76" s="249"/>
      <c r="G76" s="249"/>
      <c r="H76" s="249"/>
      <c r="I76" s="249"/>
      <c r="J76" s="249"/>
      <c r="K76" s="249"/>
      <c r="L76" s="250"/>
    </row>
    <row r="77" spans="2:13" s="56" customFormat="1" ht="30" customHeight="1" x14ac:dyDescent="0.3">
      <c r="B77" s="83">
        <f>+B73+1</f>
        <v>18</v>
      </c>
      <c r="C77" s="126" t="s">
        <v>307</v>
      </c>
      <c r="D77" s="136" t="s">
        <v>472</v>
      </c>
      <c r="E77" s="137" t="s">
        <v>308</v>
      </c>
      <c r="F77" s="121" t="s">
        <v>136</v>
      </c>
      <c r="G77" s="120">
        <v>29500</v>
      </c>
      <c r="H77" s="90">
        <v>846.64999999999964</v>
      </c>
      <c r="I77" s="85">
        <v>0</v>
      </c>
      <c r="J77" s="90">
        <v>7163.3400000000038</v>
      </c>
      <c r="K77" s="85">
        <f>SUM(H77:J77)</f>
        <v>8009.9900000000034</v>
      </c>
      <c r="L77" s="92">
        <f>+G77-K77</f>
        <v>21490.009999999995</v>
      </c>
    </row>
    <row r="78" spans="2:13" s="56" customFormat="1" ht="31.2" x14ac:dyDescent="0.3">
      <c r="B78" s="39">
        <f>+B77+1</f>
        <v>19</v>
      </c>
      <c r="C78" s="121" t="s">
        <v>14</v>
      </c>
      <c r="D78" s="39" t="s">
        <v>472</v>
      </c>
      <c r="E78" s="122" t="s">
        <v>604</v>
      </c>
      <c r="F78" s="121" t="s">
        <v>217</v>
      </c>
      <c r="G78" s="123">
        <v>5000</v>
      </c>
      <c r="H78" s="90">
        <v>143.5</v>
      </c>
      <c r="I78" s="90">
        <v>152</v>
      </c>
      <c r="J78" s="90">
        <v>1176.130000000001</v>
      </c>
      <c r="K78" s="85">
        <f>SUM(H78:J78)</f>
        <v>1471.630000000001</v>
      </c>
      <c r="L78" s="86">
        <f>+G78-K78</f>
        <v>3528.369999999999</v>
      </c>
    </row>
    <row r="79" spans="2:13" s="42" customFormat="1" ht="25.5" customHeight="1" x14ac:dyDescent="0.3">
      <c r="B79" s="245" t="s">
        <v>139</v>
      </c>
      <c r="C79" s="246"/>
      <c r="D79" s="246"/>
      <c r="E79" s="246"/>
      <c r="F79" s="247"/>
      <c r="G79" s="40">
        <f>SUM(G77:G78)</f>
        <v>34500</v>
      </c>
      <c r="H79" s="40">
        <f t="shared" ref="H79:L79" si="17">SUM(H77:H78)</f>
        <v>990.14999999999964</v>
      </c>
      <c r="I79" s="40">
        <f t="shared" si="17"/>
        <v>152</v>
      </c>
      <c r="J79" s="40">
        <f t="shared" si="17"/>
        <v>8339.4700000000048</v>
      </c>
      <c r="K79" s="40">
        <f t="shared" si="17"/>
        <v>9481.6200000000044</v>
      </c>
      <c r="L79" s="40">
        <f t="shared" si="17"/>
        <v>25018.379999999994</v>
      </c>
      <c r="M79" s="56"/>
    </row>
    <row r="80" spans="2:13" s="42" customFormat="1" ht="25.5" customHeight="1" thickBot="1" x14ac:dyDescent="0.35">
      <c r="B80" s="53"/>
      <c r="C80" s="53"/>
      <c r="D80" s="53"/>
      <c r="E80" s="53"/>
      <c r="F80" s="53"/>
      <c r="G80" s="43"/>
      <c r="H80" s="43"/>
      <c r="I80" s="43"/>
      <c r="J80" s="43"/>
      <c r="K80" s="43"/>
      <c r="L80" s="43"/>
      <c r="M80" s="56"/>
    </row>
    <row r="81" spans="2:13" s="42" customFormat="1" ht="25.5" customHeight="1" thickBot="1" x14ac:dyDescent="0.35">
      <c r="B81" s="251" t="s">
        <v>639</v>
      </c>
      <c r="C81" s="252"/>
      <c r="D81" s="252"/>
      <c r="E81" s="252"/>
      <c r="F81" s="252"/>
      <c r="G81" s="252"/>
      <c r="H81" s="252"/>
      <c r="I81" s="252"/>
      <c r="J81" s="252"/>
      <c r="K81" s="252"/>
      <c r="L81" s="253"/>
      <c r="M81" s="56"/>
    </row>
    <row r="82" spans="2:13" s="42" customFormat="1" ht="30" customHeight="1" x14ac:dyDescent="0.3">
      <c r="B82" s="39">
        <f>B78+1</f>
        <v>20</v>
      </c>
      <c r="C82" s="121" t="s">
        <v>640</v>
      </c>
      <c r="D82" s="39" t="s">
        <v>472</v>
      </c>
      <c r="E82" s="122" t="s">
        <v>641</v>
      </c>
      <c r="F82" s="121" t="s">
        <v>217</v>
      </c>
      <c r="G82" s="90">
        <v>85000</v>
      </c>
      <c r="H82" s="90">
        <v>2439.5</v>
      </c>
      <c r="I82" s="90">
        <v>2359.8000000000002</v>
      </c>
      <c r="J82" s="217">
        <v>20050.18</v>
      </c>
      <c r="K82" s="85">
        <f>SUM(H82:J82)</f>
        <v>24849.48</v>
      </c>
      <c r="L82" s="86">
        <f>+G82-K82</f>
        <v>60150.520000000004</v>
      </c>
      <c r="M82" s="56"/>
    </row>
    <row r="83" spans="2:13" s="42" customFormat="1" ht="25.5" customHeight="1" x14ac:dyDescent="0.3">
      <c r="B83" s="245" t="s">
        <v>139</v>
      </c>
      <c r="C83" s="246"/>
      <c r="D83" s="246"/>
      <c r="E83" s="246"/>
      <c r="F83" s="247"/>
      <c r="G83" s="40">
        <f t="shared" ref="G83:L83" si="18">SUM(G82:G82)</f>
        <v>85000</v>
      </c>
      <c r="H83" s="40">
        <f t="shared" si="18"/>
        <v>2439.5</v>
      </c>
      <c r="I83" s="40">
        <f t="shared" si="18"/>
        <v>2359.8000000000002</v>
      </c>
      <c r="J83" s="40">
        <f t="shared" si="18"/>
        <v>20050.18</v>
      </c>
      <c r="K83" s="40">
        <f t="shared" si="18"/>
        <v>24849.48</v>
      </c>
      <c r="L83" s="40">
        <f t="shared" si="18"/>
        <v>60150.520000000004</v>
      </c>
      <c r="M83" s="56"/>
    </row>
    <row r="84" spans="2:13" s="42" customFormat="1" ht="25.5" customHeight="1" thickBot="1" x14ac:dyDescent="0.35">
      <c r="B84" s="53"/>
      <c r="C84" s="53"/>
      <c r="D84" s="53"/>
      <c r="E84" s="53"/>
      <c r="F84" s="53"/>
      <c r="G84" s="43"/>
      <c r="H84" s="43"/>
      <c r="I84" s="43"/>
      <c r="J84" s="43"/>
      <c r="K84" s="43"/>
      <c r="L84" s="43"/>
      <c r="M84" s="56"/>
    </row>
    <row r="85" spans="2:13" s="42" customFormat="1" ht="25.5" customHeight="1" thickBot="1" x14ac:dyDescent="0.35">
      <c r="B85" s="251" t="s">
        <v>105</v>
      </c>
      <c r="C85" s="252"/>
      <c r="D85" s="252"/>
      <c r="E85" s="252"/>
      <c r="F85" s="252"/>
      <c r="G85" s="252"/>
      <c r="H85" s="252"/>
      <c r="I85" s="252"/>
      <c r="J85" s="252"/>
      <c r="K85" s="252"/>
      <c r="L85" s="253"/>
      <c r="M85" s="56"/>
    </row>
    <row r="86" spans="2:13" s="42" customFormat="1" ht="31.5" customHeight="1" x14ac:dyDescent="0.3">
      <c r="B86" s="39">
        <f>+B82+1</f>
        <v>21</v>
      </c>
      <c r="C86" s="121" t="s">
        <v>548</v>
      </c>
      <c r="D86" s="39" t="s">
        <v>472</v>
      </c>
      <c r="E86" s="122" t="s">
        <v>549</v>
      </c>
      <c r="F86" s="121" t="s">
        <v>217</v>
      </c>
      <c r="G86" s="123">
        <v>90000</v>
      </c>
      <c r="H86" s="90">
        <v>2583</v>
      </c>
      <c r="I86" s="90">
        <v>2511.8000000000002</v>
      </c>
      <c r="J86" s="177">
        <v>21226.3</v>
      </c>
      <c r="K86" s="85">
        <f>SUM(H86:J86)</f>
        <v>26321.1</v>
      </c>
      <c r="L86" s="86">
        <f>+G86-K86</f>
        <v>63678.9</v>
      </c>
      <c r="M86" s="56"/>
    </row>
    <row r="87" spans="2:13" s="42" customFormat="1" ht="25.5" customHeight="1" x14ac:dyDescent="0.3">
      <c r="B87" s="245" t="s">
        <v>139</v>
      </c>
      <c r="C87" s="246"/>
      <c r="D87" s="246"/>
      <c r="E87" s="246"/>
      <c r="F87" s="247"/>
      <c r="G87" s="40">
        <f t="shared" ref="G87:L87" si="19">SUM(G86:G86)</f>
        <v>90000</v>
      </c>
      <c r="H87" s="40">
        <f t="shared" si="19"/>
        <v>2583</v>
      </c>
      <c r="I87" s="40">
        <f t="shared" si="19"/>
        <v>2511.8000000000002</v>
      </c>
      <c r="J87" s="40">
        <f t="shared" si="19"/>
        <v>21226.3</v>
      </c>
      <c r="K87" s="40">
        <f t="shared" si="19"/>
        <v>26321.1</v>
      </c>
      <c r="L87" s="40">
        <f t="shared" si="19"/>
        <v>63678.9</v>
      </c>
      <c r="M87" s="56"/>
    </row>
    <row r="88" spans="2:13" s="42" customFormat="1" ht="25.5" customHeight="1" thickBot="1" x14ac:dyDescent="0.35">
      <c r="B88" s="53"/>
      <c r="C88" s="53"/>
      <c r="D88" s="53"/>
      <c r="E88" s="53"/>
      <c r="F88" s="53"/>
      <c r="G88" s="43"/>
      <c r="H88" s="43"/>
      <c r="I88" s="43"/>
      <c r="J88" s="43"/>
      <c r="K88" s="43"/>
      <c r="L88" s="43"/>
      <c r="M88" s="56"/>
    </row>
    <row r="89" spans="2:13" s="42" customFormat="1" ht="25.5" customHeight="1" thickBot="1" x14ac:dyDescent="0.35">
      <c r="B89" s="248" t="s">
        <v>563</v>
      </c>
      <c r="C89" s="249"/>
      <c r="D89" s="249"/>
      <c r="E89" s="249"/>
      <c r="F89" s="249"/>
      <c r="G89" s="249"/>
      <c r="H89" s="249"/>
      <c r="I89" s="249"/>
      <c r="J89" s="249"/>
      <c r="K89" s="249"/>
      <c r="L89" s="250"/>
      <c r="M89" s="56"/>
    </row>
    <row r="90" spans="2:13" s="42" customFormat="1" ht="25.5" customHeight="1" x14ac:dyDescent="0.3">
      <c r="B90" s="88">
        <f>+B86+1</f>
        <v>22</v>
      </c>
      <c r="C90" s="121" t="s">
        <v>562</v>
      </c>
      <c r="D90" s="39" t="s">
        <v>472</v>
      </c>
      <c r="E90" s="121" t="s">
        <v>122</v>
      </c>
      <c r="F90" s="121" t="s">
        <v>217</v>
      </c>
      <c r="G90" s="123">
        <v>25000</v>
      </c>
      <c r="H90" s="90">
        <v>717.5</v>
      </c>
      <c r="I90" s="90">
        <v>760</v>
      </c>
      <c r="J90" s="90">
        <v>4220.12</v>
      </c>
      <c r="K90" s="85">
        <f>SUM(H90:J90)</f>
        <v>5697.62</v>
      </c>
      <c r="L90" s="85">
        <f>+G90-K90</f>
        <v>19302.38</v>
      </c>
      <c r="M90" s="56"/>
    </row>
    <row r="91" spans="2:13" s="42" customFormat="1" ht="25.5" customHeight="1" x14ac:dyDescent="0.3">
      <c r="B91" s="245" t="s">
        <v>139</v>
      </c>
      <c r="C91" s="246"/>
      <c r="D91" s="246"/>
      <c r="E91" s="246"/>
      <c r="F91" s="247"/>
      <c r="G91" s="40">
        <f t="shared" ref="G91:L91" si="20">SUM(G90:G90)</f>
        <v>25000</v>
      </c>
      <c r="H91" s="40">
        <f t="shared" si="20"/>
        <v>717.5</v>
      </c>
      <c r="I91" s="40">
        <f t="shared" si="20"/>
        <v>760</v>
      </c>
      <c r="J91" s="40">
        <f t="shared" si="20"/>
        <v>4220.12</v>
      </c>
      <c r="K91" s="40">
        <f>SUM(K90:K90)</f>
        <v>5697.62</v>
      </c>
      <c r="L91" s="40">
        <f t="shared" si="20"/>
        <v>19302.38</v>
      </c>
      <c r="M91" s="56"/>
    </row>
    <row r="92" spans="2:13" s="42" customFormat="1" ht="27" customHeight="1" thickBot="1" x14ac:dyDescent="0.35">
      <c r="B92" s="53"/>
      <c r="C92" s="53"/>
      <c r="D92" s="53"/>
      <c r="E92" s="53"/>
      <c r="F92" s="53"/>
      <c r="G92"/>
      <c r="H92"/>
      <c r="I92"/>
      <c r="J92"/>
      <c r="K92"/>
      <c r="L92"/>
      <c r="M92" s="56"/>
    </row>
    <row r="93" spans="2:13" s="56" customFormat="1" ht="30" customHeight="1" thickBot="1" x14ac:dyDescent="0.35">
      <c r="B93" s="254" t="s">
        <v>323</v>
      </c>
      <c r="C93" s="255"/>
      <c r="D93" s="255"/>
      <c r="E93" s="255"/>
      <c r="F93" s="255"/>
      <c r="G93" s="255"/>
      <c r="H93" s="255"/>
      <c r="I93" s="255"/>
      <c r="J93" s="255"/>
      <c r="K93" s="255"/>
      <c r="L93" s="256"/>
    </row>
    <row r="94" spans="2:13" s="95" customFormat="1" ht="30" customHeight="1" x14ac:dyDescent="0.3">
      <c r="B94" s="88">
        <f>+B90+1</f>
        <v>23</v>
      </c>
      <c r="C94" s="121" t="s">
        <v>13</v>
      </c>
      <c r="D94" s="39" t="s">
        <v>471</v>
      </c>
      <c r="E94" s="140" t="s">
        <v>480</v>
      </c>
      <c r="F94" s="121" t="s">
        <v>217</v>
      </c>
      <c r="G94" s="123">
        <v>50000</v>
      </c>
      <c r="H94" s="90">
        <v>1435</v>
      </c>
      <c r="I94" s="90">
        <v>1520</v>
      </c>
      <c r="J94" s="85">
        <v>11761.250000000002</v>
      </c>
      <c r="K94" s="85">
        <f>SUM(H94:J94)</f>
        <v>14716.250000000002</v>
      </c>
      <c r="L94" s="86">
        <f>+G94-K94</f>
        <v>35283.75</v>
      </c>
    </row>
    <row r="95" spans="2:13" s="42" customFormat="1" ht="30" customHeight="1" x14ac:dyDescent="0.3">
      <c r="B95" s="245" t="s">
        <v>139</v>
      </c>
      <c r="C95" s="246"/>
      <c r="D95" s="246"/>
      <c r="E95" s="246"/>
      <c r="F95" s="247"/>
      <c r="G95" s="40">
        <f t="shared" ref="G95:L95" si="21">SUM(G94:G94)</f>
        <v>50000</v>
      </c>
      <c r="H95" s="40">
        <f t="shared" si="21"/>
        <v>1435</v>
      </c>
      <c r="I95" s="40">
        <f t="shared" si="21"/>
        <v>1520</v>
      </c>
      <c r="J95" s="40">
        <f t="shared" si="21"/>
        <v>11761.250000000002</v>
      </c>
      <c r="K95" s="40">
        <f>SUM(K94:K94)</f>
        <v>14716.250000000002</v>
      </c>
      <c r="L95" s="40">
        <f t="shared" si="21"/>
        <v>35283.75</v>
      </c>
      <c r="M95" s="56"/>
    </row>
    <row r="96" spans="2:13" s="42" customFormat="1" ht="30" customHeight="1" thickBot="1" x14ac:dyDescent="0.35">
      <c r="B96" s="53"/>
      <c r="C96" s="53"/>
      <c r="D96" s="53"/>
      <c r="E96" s="53"/>
      <c r="F96" s="53"/>
      <c r="G96"/>
      <c r="H96"/>
      <c r="I96"/>
      <c r="J96"/>
      <c r="K96"/>
      <c r="L96"/>
      <c r="M96" s="56"/>
    </row>
    <row r="97" spans="2:13" s="56" customFormat="1" ht="30" customHeight="1" thickBot="1" x14ac:dyDescent="0.35">
      <c r="B97" s="248" t="s">
        <v>330</v>
      </c>
      <c r="C97" s="249"/>
      <c r="D97" s="249"/>
      <c r="E97" s="249"/>
      <c r="F97" s="249"/>
      <c r="G97" s="249"/>
      <c r="H97" s="249"/>
      <c r="I97" s="249"/>
      <c r="J97" s="249"/>
      <c r="K97" s="249"/>
      <c r="L97" s="250"/>
    </row>
    <row r="98" spans="2:13" s="99" customFormat="1" ht="30" customHeight="1" x14ac:dyDescent="0.3">
      <c r="B98" s="88">
        <f>+B94+1</f>
        <v>24</v>
      </c>
      <c r="C98" s="121" t="s">
        <v>331</v>
      </c>
      <c r="D98" s="39" t="s">
        <v>471</v>
      </c>
      <c r="E98" s="121" t="s">
        <v>476</v>
      </c>
      <c r="F98" s="121" t="s">
        <v>217</v>
      </c>
      <c r="G98" s="123">
        <v>20000</v>
      </c>
      <c r="H98" s="90">
        <v>574</v>
      </c>
      <c r="I98" s="90">
        <v>608</v>
      </c>
      <c r="J98" s="90"/>
      <c r="K98" s="85">
        <f>SUM(H98:J98)</f>
        <v>1182</v>
      </c>
      <c r="L98" s="85">
        <f>+G98-K98</f>
        <v>18818</v>
      </c>
    </row>
    <row r="99" spans="2:13" s="42" customFormat="1" ht="23.25" customHeight="1" x14ac:dyDescent="0.3">
      <c r="B99" s="245" t="s">
        <v>139</v>
      </c>
      <c r="C99" s="246"/>
      <c r="D99" s="246"/>
      <c r="E99" s="246"/>
      <c r="F99" s="247"/>
      <c r="G99" s="40">
        <f t="shared" ref="G99:L99" si="22">SUM(G98:G98)</f>
        <v>20000</v>
      </c>
      <c r="H99" s="40">
        <f t="shared" si="22"/>
        <v>574</v>
      </c>
      <c r="I99" s="40">
        <f t="shared" si="22"/>
        <v>608</v>
      </c>
      <c r="J99" s="40">
        <f t="shared" si="22"/>
        <v>0</v>
      </c>
      <c r="K99" s="40">
        <f t="shared" si="22"/>
        <v>1182</v>
      </c>
      <c r="L99" s="40">
        <f t="shared" si="22"/>
        <v>18818</v>
      </c>
      <c r="M99" s="56"/>
    </row>
    <row r="100" spans="2:13" s="42" customFormat="1" ht="23.25" customHeight="1" thickBot="1" x14ac:dyDescent="0.35">
      <c r="B100" s="53"/>
      <c r="C100" s="53"/>
      <c r="D100" s="53"/>
      <c r="E100" s="53"/>
      <c r="F100" s="53"/>
      <c r="G100" s="43"/>
      <c r="H100" s="43"/>
      <c r="I100" s="43"/>
      <c r="J100" s="43"/>
      <c r="K100" s="43"/>
      <c r="L100" s="43"/>
      <c r="M100" s="56"/>
    </row>
    <row r="101" spans="2:13" s="42" customFormat="1" ht="23.25" customHeight="1" thickBot="1" x14ac:dyDescent="0.35">
      <c r="B101" s="254" t="s">
        <v>194</v>
      </c>
      <c r="C101" s="255"/>
      <c r="D101" s="255"/>
      <c r="E101" s="255"/>
      <c r="F101" s="255"/>
      <c r="G101" s="255"/>
      <c r="H101" s="255"/>
      <c r="I101" s="255"/>
      <c r="J101" s="255"/>
      <c r="K101" s="255"/>
      <c r="L101" s="256"/>
      <c r="M101" s="56"/>
    </row>
    <row r="102" spans="2:13" s="42" customFormat="1" ht="30.75" customHeight="1" x14ac:dyDescent="0.3">
      <c r="B102" s="39">
        <f>+B98+1</f>
        <v>25</v>
      </c>
      <c r="C102" s="121" t="s">
        <v>546</v>
      </c>
      <c r="D102" s="39" t="s">
        <v>471</v>
      </c>
      <c r="E102" s="140" t="s">
        <v>547</v>
      </c>
      <c r="F102" s="121" t="s">
        <v>217</v>
      </c>
      <c r="G102" s="123">
        <v>75000</v>
      </c>
      <c r="H102" s="90">
        <v>2152.5</v>
      </c>
      <c r="I102" s="90">
        <v>2280</v>
      </c>
      <c r="J102" s="85">
        <v>16851.560000000001</v>
      </c>
      <c r="K102" s="85">
        <f>SUM(H102:J102)</f>
        <v>21284.06</v>
      </c>
      <c r="L102" s="86">
        <f>+G102-K102</f>
        <v>53715.94</v>
      </c>
      <c r="M102" s="56"/>
    </row>
    <row r="103" spans="2:13" s="42" customFormat="1" ht="23.25" customHeight="1" x14ac:dyDescent="0.3">
      <c r="B103" s="245" t="s">
        <v>139</v>
      </c>
      <c r="C103" s="246"/>
      <c r="D103" s="246"/>
      <c r="E103" s="246"/>
      <c r="F103" s="247"/>
      <c r="G103" s="40">
        <f t="shared" ref="G103:L103" si="23">SUM(G102:G102)</f>
        <v>75000</v>
      </c>
      <c r="H103" s="40">
        <f t="shared" si="23"/>
        <v>2152.5</v>
      </c>
      <c r="I103" s="40">
        <f t="shared" si="23"/>
        <v>2280</v>
      </c>
      <c r="J103" s="40">
        <f t="shared" si="23"/>
        <v>16851.560000000001</v>
      </c>
      <c r="K103" s="40">
        <f t="shared" si="23"/>
        <v>21284.06</v>
      </c>
      <c r="L103" s="40">
        <f t="shared" si="23"/>
        <v>53715.94</v>
      </c>
      <c r="M103" s="56"/>
    </row>
    <row r="104" spans="2:13" s="42" customFormat="1" ht="23.25" customHeight="1" thickBot="1" x14ac:dyDescent="0.35">
      <c r="B104" s="53"/>
      <c r="C104" s="53"/>
      <c r="D104" s="53"/>
      <c r="E104" s="53"/>
      <c r="F104" s="53"/>
      <c r="G104" s="43"/>
      <c r="H104" s="43"/>
      <c r="I104" s="43"/>
      <c r="J104" s="43"/>
      <c r="K104" s="43"/>
      <c r="L104" s="43"/>
      <c r="M104" s="56"/>
    </row>
    <row r="105" spans="2:13" s="87" customFormat="1" ht="30" customHeight="1" thickBot="1" x14ac:dyDescent="0.35">
      <c r="B105" s="248" t="s">
        <v>348</v>
      </c>
      <c r="C105" s="249"/>
      <c r="D105" s="249"/>
      <c r="E105" s="249"/>
      <c r="F105" s="249"/>
      <c r="G105" s="249"/>
      <c r="H105" s="249"/>
      <c r="I105" s="249"/>
      <c r="J105" s="249"/>
      <c r="K105" s="249"/>
      <c r="L105" s="250"/>
      <c r="M105" s="241"/>
    </row>
    <row r="106" spans="2:13" s="87" customFormat="1" ht="25.5" customHeight="1" x14ac:dyDescent="0.3">
      <c r="B106" s="88">
        <f>+B102+1</f>
        <v>26</v>
      </c>
      <c r="C106" s="121" t="s">
        <v>167</v>
      </c>
      <c r="D106" s="39" t="s">
        <v>471</v>
      </c>
      <c r="E106" s="121" t="s">
        <v>477</v>
      </c>
      <c r="F106" s="121" t="s">
        <v>135</v>
      </c>
      <c r="G106" s="123">
        <v>25000</v>
      </c>
      <c r="H106" s="123">
        <v>717.5</v>
      </c>
      <c r="I106" s="90">
        <v>760</v>
      </c>
      <c r="J106" s="90">
        <v>1211.19</v>
      </c>
      <c r="K106" s="120">
        <f>SUM(H106:J106)</f>
        <v>2688.69</v>
      </c>
      <c r="L106" s="86">
        <f>+G106-K106</f>
        <v>22311.31</v>
      </c>
      <c r="M106" s="241"/>
    </row>
    <row r="107" spans="2:13" s="42" customFormat="1" ht="33.75" customHeight="1" x14ac:dyDescent="0.3">
      <c r="B107" s="245" t="s">
        <v>139</v>
      </c>
      <c r="C107" s="246"/>
      <c r="D107" s="246"/>
      <c r="E107" s="246"/>
      <c r="F107" s="247"/>
      <c r="G107" s="40">
        <f t="shared" ref="G107:L107" si="24">SUM(G106:G106)</f>
        <v>25000</v>
      </c>
      <c r="H107" s="40">
        <f t="shared" si="24"/>
        <v>717.5</v>
      </c>
      <c r="I107" s="40">
        <f t="shared" si="24"/>
        <v>760</v>
      </c>
      <c r="J107" s="40">
        <f t="shared" si="24"/>
        <v>1211.19</v>
      </c>
      <c r="K107" s="40">
        <f t="shared" si="24"/>
        <v>2688.69</v>
      </c>
      <c r="L107" s="40">
        <f t="shared" si="24"/>
        <v>22311.31</v>
      </c>
      <c r="M107" s="56"/>
    </row>
    <row r="108" spans="2:13" s="42" customFormat="1" ht="24.9" customHeight="1" thickBot="1" x14ac:dyDescent="0.35">
      <c r="B108" s="53"/>
      <c r="C108" s="53"/>
      <c r="D108" s="53"/>
      <c r="E108" s="53"/>
      <c r="F108" s="53"/>
      <c r="G108" s="43"/>
      <c r="H108" s="43"/>
      <c r="I108" s="43"/>
      <c r="J108" s="43"/>
      <c r="K108" s="43"/>
      <c r="L108" s="43"/>
      <c r="M108" s="56"/>
    </row>
    <row r="109" spans="2:13" s="42" customFormat="1" ht="24.9" customHeight="1" thickBot="1" x14ac:dyDescent="0.35">
      <c r="B109" s="270" t="s">
        <v>642</v>
      </c>
      <c r="C109" s="271"/>
      <c r="D109" s="271"/>
      <c r="E109" s="271"/>
      <c r="F109" s="271"/>
      <c r="G109" s="271"/>
      <c r="H109" s="271"/>
      <c r="I109" s="271"/>
      <c r="J109" s="271"/>
      <c r="K109" s="271"/>
      <c r="L109" s="272"/>
      <c r="M109" s="56"/>
    </row>
    <row r="110" spans="2:13" s="42" customFormat="1" ht="24.9" customHeight="1" x14ac:dyDescent="0.3">
      <c r="B110" s="88">
        <f>+B106+1</f>
        <v>27</v>
      </c>
      <c r="C110" s="121" t="s">
        <v>366</v>
      </c>
      <c r="D110" s="39" t="s">
        <v>471</v>
      </c>
      <c r="E110" s="89" t="s">
        <v>146</v>
      </c>
      <c r="F110" s="121" t="s">
        <v>135</v>
      </c>
      <c r="G110" s="123">
        <v>15000</v>
      </c>
      <c r="H110" s="123">
        <v>430.5</v>
      </c>
      <c r="I110" s="90">
        <v>456</v>
      </c>
      <c r="J110" s="90"/>
      <c r="K110" s="120">
        <f>SUM(H110:J110)</f>
        <v>886.5</v>
      </c>
      <c r="L110" s="86">
        <f>+G110-K110</f>
        <v>14113.5</v>
      </c>
      <c r="M110" s="56"/>
    </row>
    <row r="111" spans="2:13" s="42" customFormat="1" ht="24.9" customHeight="1" x14ac:dyDescent="0.3">
      <c r="B111" s="245" t="s">
        <v>139</v>
      </c>
      <c r="C111" s="246"/>
      <c r="D111" s="246"/>
      <c r="E111" s="246"/>
      <c r="F111" s="247"/>
      <c r="G111" s="40">
        <f t="shared" ref="G111:L111" si="25">SUM(G110:G110)</f>
        <v>15000</v>
      </c>
      <c r="H111" s="40">
        <f t="shared" si="25"/>
        <v>430.5</v>
      </c>
      <c r="I111" s="40">
        <f t="shared" si="25"/>
        <v>456</v>
      </c>
      <c r="J111" s="40">
        <f t="shared" si="25"/>
        <v>0</v>
      </c>
      <c r="K111" s="40">
        <f t="shared" si="25"/>
        <v>886.5</v>
      </c>
      <c r="L111" s="40">
        <f t="shared" si="25"/>
        <v>14113.5</v>
      </c>
      <c r="M111" s="56"/>
    </row>
    <row r="112" spans="2:13" s="42" customFormat="1" ht="24.9" customHeight="1" thickBot="1" x14ac:dyDescent="0.35">
      <c r="B112" s="53"/>
      <c r="C112" s="53"/>
      <c r="D112" s="53"/>
      <c r="E112" s="53"/>
      <c r="F112" s="53"/>
      <c r="G112" s="43"/>
      <c r="H112" s="43"/>
      <c r="I112" s="43"/>
      <c r="J112" s="43"/>
      <c r="K112" s="43"/>
      <c r="L112" s="43"/>
      <c r="M112" s="56"/>
    </row>
    <row r="113" spans="2:13" s="56" customFormat="1" ht="30" customHeight="1" thickBot="1" x14ac:dyDescent="0.35">
      <c r="B113" s="248" t="s">
        <v>228</v>
      </c>
      <c r="C113" s="249"/>
      <c r="D113" s="249"/>
      <c r="E113" s="249"/>
      <c r="F113" s="249"/>
      <c r="G113" s="249"/>
      <c r="H113" s="249"/>
      <c r="I113" s="249"/>
      <c r="J113" s="249"/>
      <c r="K113" s="249"/>
      <c r="L113" s="250"/>
    </row>
    <row r="114" spans="2:13" s="56" customFormat="1" ht="30" customHeight="1" x14ac:dyDescent="0.3">
      <c r="B114" s="83">
        <f>B110+1</f>
        <v>28</v>
      </c>
      <c r="C114" s="179" t="s">
        <v>94</v>
      </c>
      <c r="D114" s="180" t="s">
        <v>471</v>
      </c>
      <c r="E114" s="181" t="s">
        <v>555</v>
      </c>
      <c r="F114" s="126" t="s">
        <v>135</v>
      </c>
      <c r="G114" s="120">
        <v>30000</v>
      </c>
      <c r="H114" s="178">
        <v>861</v>
      </c>
      <c r="I114" s="178">
        <v>912</v>
      </c>
      <c r="J114" s="85">
        <v>6198.9400000000005</v>
      </c>
      <c r="K114" s="120">
        <f>SUM(H114:J114)</f>
        <v>7971.9400000000005</v>
      </c>
      <c r="L114" s="86">
        <f>+G114-K114</f>
        <v>22028.059999999998</v>
      </c>
    </row>
    <row r="115" spans="2:13" s="56" customFormat="1" ht="30" customHeight="1" x14ac:dyDescent="0.3">
      <c r="B115" s="83">
        <f>+B114+1</f>
        <v>29</v>
      </c>
      <c r="C115" s="126" t="s">
        <v>355</v>
      </c>
      <c r="D115" s="136" t="s">
        <v>472</v>
      </c>
      <c r="E115" s="126" t="s">
        <v>478</v>
      </c>
      <c r="F115" s="126" t="s">
        <v>135</v>
      </c>
      <c r="G115" s="120">
        <v>15800</v>
      </c>
      <c r="H115" s="178">
        <v>453.46</v>
      </c>
      <c r="I115" s="178">
        <v>480.32</v>
      </c>
      <c r="J115" s="85">
        <v>0</v>
      </c>
      <c r="K115" s="120">
        <f>SUM(H115:J115)</f>
        <v>933.78</v>
      </c>
      <c r="L115" s="86">
        <f>+G115-K115</f>
        <v>14866.22</v>
      </c>
    </row>
    <row r="116" spans="2:13" s="42" customFormat="1" ht="22.5" customHeight="1" x14ac:dyDescent="0.3">
      <c r="B116" s="245" t="s">
        <v>139</v>
      </c>
      <c r="C116" s="246"/>
      <c r="D116" s="246"/>
      <c r="E116" s="246"/>
      <c r="F116" s="247"/>
      <c r="G116" s="40">
        <f>SUM(G114:G115)</f>
        <v>45800</v>
      </c>
      <c r="H116" s="40">
        <f t="shared" ref="H116:L116" si="26">SUM(H114:H115)</f>
        <v>1314.46</v>
      </c>
      <c r="I116" s="40">
        <f t="shared" si="26"/>
        <v>1392.32</v>
      </c>
      <c r="J116" s="40">
        <f t="shared" si="26"/>
        <v>6198.9400000000005</v>
      </c>
      <c r="K116" s="40">
        <f t="shared" si="26"/>
        <v>8905.7200000000012</v>
      </c>
      <c r="L116" s="40">
        <f t="shared" si="26"/>
        <v>36894.28</v>
      </c>
      <c r="M116" s="56"/>
    </row>
    <row r="117" spans="2:13" s="42" customFormat="1" ht="24.9" customHeight="1" thickBot="1" x14ac:dyDescent="0.35">
      <c r="B117" s="53"/>
      <c r="C117" s="53"/>
      <c r="D117" s="53"/>
      <c r="E117" s="53"/>
      <c r="F117" s="53"/>
      <c r="G117" s="43"/>
      <c r="H117" s="43"/>
      <c r="I117" s="43"/>
      <c r="J117" s="43"/>
      <c r="K117" s="43"/>
      <c r="L117" s="43"/>
      <c r="M117" s="56"/>
    </row>
    <row r="118" spans="2:13" s="42" customFormat="1" ht="24.9" customHeight="1" thickBot="1" x14ac:dyDescent="0.35">
      <c r="B118" s="248" t="s">
        <v>195</v>
      </c>
      <c r="C118" s="249"/>
      <c r="D118" s="249"/>
      <c r="E118" s="249"/>
      <c r="F118" s="249"/>
      <c r="G118" s="249"/>
      <c r="H118" s="249"/>
      <c r="I118" s="249"/>
      <c r="J118" s="249"/>
      <c r="K118" s="249"/>
      <c r="L118" s="250"/>
      <c r="M118" s="56"/>
    </row>
    <row r="119" spans="2:13" s="42" customFormat="1" ht="24.9" customHeight="1" x14ac:dyDescent="0.3">
      <c r="B119" s="88">
        <f>+B115+1</f>
        <v>30</v>
      </c>
      <c r="C119" s="121" t="s">
        <v>560</v>
      </c>
      <c r="D119" s="39" t="s">
        <v>471</v>
      </c>
      <c r="E119" s="121" t="s">
        <v>561</v>
      </c>
      <c r="F119" s="121" t="s">
        <v>135</v>
      </c>
      <c r="G119" s="123">
        <v>25000</v>
      </c>
      <c r="H119" s="123">
        <v>717.5</v>
      </c>
      <c r="I119" s="90">
        <v>760</v>
      </c>
      <c r="J119" s="90">
        <v>4152.6400000000003</v>
      </c>
      <c r="K119" s="120">
        <f>SUM(H119:J119)</f>
        <v>5630.14</v>
      </c>
      <c r="L119" s="86">
        <f>+G119-K119</f>
        <v>19369.86</v>
      </c>
      <c r="M119" s="56"/>
    </row>
    <row r="120" spans="2:13" s="42" customFormat="1" ht="24.9" customHeight="1" x14ac:dyDescent="0.3">
      <c r="B120" s="245" t="s">
        <v>139</v>
      </c>
      <c r="C120" s="246"/>
      <c r="D120" s="246"/>
      <c r="E120" s="246"/>
      <c r="F120" s="247"/>
      <c r="G120" s="40">
        <f t="shared" ref="G120:L120" si="27">SUM(G119:G119)</f>
        <v>25000</v>
      </c>
      <c r="H120" s="40">
        <f t="shared" si="27"/>
        <v>717.5</v>
      </c>
      <c r="I120" s="40">
        <f t="shared" si="27"/>
        <v>760</v>
      </c>
      <c r="J120" s="40">
        <f t="shared" si="27"/>
        <v>4152.6400000000003</v>
      </c>
      <c r="K120" s="40">
        <f t="shared" si="27"/>
        <v>5630.14</v>
      </c>
      <c r="L120" s="40">
        <f t="shared" si="27"/>
        <v>19369.86</v>
      </c>
      <c r="M120" s="56"/>
    </row>
    <row r="121" spans="2:13" s="35" customFormat="1" ht="30" customHeight="1" thickBot="1" x14ac:dyDescent="0.35">
      <c r="B121" s="44"/>
      <c r="C121" s="51"/>
      <c r="D121" s="155"/>
      <c r="E121" s="51"/>
      <c r="F121" s="51"/>
      <c r="G121" s="52"/>
      <c r="H121" s="42"/>
      <c r="I121" s="42"/>
      <c r="J121" s="42"/>
      <c r="K121" s="42"/>
      <c r="L121" s="42"/>
      <c r="M121" s="241"/>
    </row>
    <row r="122" spans="2:13" ht="36" customHeight="1" thickBot="1" x14ac:dyDescent="0.35">
      <c r="B122" s="57"/>
      <c r="C122" s="58" t="s">
        <v>481</v>
      </c>
      <c r="D122" s="156"/>
      <c r="E122" s="59"/>
      <c r="F122" s="60"/>
      <c r="G122" s="61">
        <f>+G9+G18+G26+G34+G38+G46+G50+G58+G66+G70+G95+G99+G116+G107+G79+G42+G54+G103+G87+G120+G30+G14+G91+G22+G74+G62+G83+G111</f>
        <v>1145550</v>
      </c>
      <c r="H122" s="61">
        <f t="shared" ref="H122:L122" si="28">+H9+H18+H26+H34+H38+H46+H50+H58+H66+H70+H95+H99+H116+H107+H79+H42+H54+H103+H87+H120+H30+H14+H91+H22+H74+H62+H83+H111</f>
        <v>32877.284999999996</v>
      </c>
      <c r="I122" s="61">
        <f t="shared" si="28"/>
        <v>29557.920000000002</v>
      </c>
      <c r="J122" s="61">
        <f t="shared" si="28"/>
        <v>247933.22000000003</v>
      </c>
      <c r="K122" s="61">
        <f t="shared" si="28"/>
        <v>310368.42499999993</v>
      </c>
      <c r="L122" s="61">
        <f t="shared" si="28"/>
        <v>835181.57500000007</v>
      </c>
      <c r="M122" s="229"/>
    </row>
    <row r="123" spans="2:13" ht="14.4" x14ac:dyDescent="0.3">
      <c r="B123" s="31"/>
      <c r="C123" s="30"/>
      <c r="D123" s="31"/>
      <c r="E123" s="30"/>
      <c r="F123" s="30"/>
      <c r="G123" s="18"/>
      <c r="H123" s="19"/>
      <c r="I123" s="19"/>
      <c r="J123" s="19"/>
      <c r="K123" s="19"/>
      <c r="L123" s="19"/>
    </row>
    <row r="124" spans="2:13" ht="14.4" x14ac:dyDescent="0.3">
      <c r="B124" s="31"/>
      <c r="C124" s="30"/>
      <c r="D124" s="31"/>
      <c r="E124" s="30"/>
      <c r="F124" s="30"/>
      <c r="G124" s="18"/>
      <c r="H124" s="19"/>
      <c r="I124" s="19"/>
      <c r="J124" s="19"/>
      <c r="K124" s="19"/>
      <c r="L124" s="19"/>
    </row>
    <row r="125" spans="2:13" ht="15.6" x14ac:dyDescent="0.3">
      <c r="C125" s="1"/>
      <c r="E125" s="1"/>
      <c r="F125" s="20"/>
      <c r="G125" s="67"/>
    </row>
    <row r="126" spans="2:13" ht="15.6" x14ac:dyDescent="0.3">
      <c r="C126" s="21"/>
      <c r="D126" s="157"/>
      <c r="E126" s="22"/>
      <c r="F126" s="21"/>
      <c r="G126" s="1"/>
      <c r="L126" s="7"/>
    </row>
    <row r="127" spans="2:13" ht="15.6" x14ac:dyDescent="0.3">
      <c r="C127" s="23" t="s">
        <v>220</v>
      </c>
      <c r="D127" s="158"/>
      <c r="E127" s="22"/>
      <c r="F127" s="23" t="s">
        <v>552</v>
      </c>
      <c r="G127" s="1"/>
    </row>
    <row r="128" spans="2:13" ht="15.6" x14ac:dyDescent="0.3">
      <c r="C128" s="23" t="s">
        <v>553</v>
      </c>
      <c r="D128" s="158"/>
      <c r="E128" s="22"/>
      <c r="F128" s="23" t="s">
        <v>554</v>
      </c>
      <c r="G128" s="1"/>
    </row>
    <row r="16612" spans="3:13" s="4" customFormat="1" x14ac:dyDescent="0.3">
      <c r="C16612" s="25"/>
      <c r="E16612" s="25"/>
      <c r="F16612" s="25"/>
      <c r="G16612" s="2"/>
      <c r="H16612" s="1"/>
      <c r="I16612" s="1"/>
      <c r="J16612" s="1"/>
      <c r="K16612" s="1"/>
      <c r="L16612" s="1"/>
      <c r="M16612" s="242"/>
    </row>
    <row r="16614" spans="3:13" s="4" customFormat="1" x14ac:dyDescent="0.3">
      <c r="C16614" s="25"/>
      <c r="E16614" s="25"/>
      <c r="F16614" s="25"/>
      <c r="G16614" s="2"/>
      <c r="H16614" s="1"/>
      <c r="I16614" s="1"/>
      <c r="J16614" s="1"/>
      <c r="K16614" s="1"/>
      <c r="L16614" s="1"/>
      <c r="M16614" s="242"/>
    </row>
    <row r="16630" spans="8:9" x14ac:dyDescent="0.3">
      <c r="H16630" s="4"/>
      <c r="I16630" s="4"/>
    </row>
    <row r="16632" spans="8:9" x14ac:dyDescent="0.3">
      <c r="H16632" s="4"/>
      <c r="I16632" s="4"/>
    </row>
    <row r="16642" spans="3:12" x14ac:dyDescent="0.3">
      <c r="K16642" s="4"/>
      <c r="L16642" s="4"/>
    </row>
    <row r="16644" spans="3:12" x14ac:dyDescent="0.3">
      <c r="K16644" s="4"/>
      <c r="L16644" s="4"/>
    </row>
    <row r="16645" spans="3:12" x14ac:dyDescent="0.3">
      <c r="J16645" s="4"/>
    </row>
    <row r="16646" spans="3:12" x14ac:dyDescent="0.3">
      <c r="C16646" s="25">
        <f>SUM(C6:C16645)</f>
        <v>0</v>
      </c>
    </row>
    <row r="16647" spans="3:12" x14ac:dyDescent="0.3">
      <c r="J16647" s="4"/>
    </row>
    <row r="16648" spans="3:12" x14ac:dyDescent="0.3">
      <c r="C16648" s="25">
        <f>SUM(C16646)</f>
        <v>0</v>
      </c>
    </row>
    <row r="999971" spans="11:11" x14ac:dyDescent="0.3">
      <c r="K999971" s="11" t="e">
        <f>SUM(#REF!)</f>
        <v>#REF!</v>
      </c>
    </row>
  </sheetData>
  <mergeCells count="61">
    <mergeCell ref="B83:F83"/>
    <mergeCell ref="B60:L60"/>
    <mergeCell ref="B62:F62"/>
    <mergeCell ref="B81:L81"/>
    <mergeCell ref="B113:L113"/>
    <mergeCell ref="B93:L93"/>
    <mergeCell ref="B95:F95"/>
    <mergeCell ref="B79:F79"/>
    <mergeCell ref="B116:F116"/>
    <mergeCell ref="B105:L105"/>
    <mergeCell ref="B107:F107"/>
    <mergeCell ref="B97:L97"/>
    <mergeCell ref="B99:F99"/>
    <mergeCell ref="B109:L109"/>
    <mergeCell ref="B111:F111"/>
    <mergeCell ref="B7:L7"/>
    <mergeCell ref="B12:L12"/>
    <mergeCell ref="B14:F14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6:F26"/>
    <mergeCell ref="B32:L32"/>
    <mergeCell ref="B9:F9"/>
    <mergeCell ref="B16:L16"/>
    <mergeCell ref="B1:L1"/>
    <mergeCell ref="B2:L2"/>
    <mergeCell ref="B3:L3"/>
    <mergeCell ref="B4:C4"/>
    <mergeCell ref="H5:I5"/>
    <mergeCell ref="B18:F18"/>
    <mergeCell ref="B24:L24"/>
    <mergeCell ref="B28:L28"/>
    <mergeCell ref="B30:F30"/>
    <mergeCell ref="B76:L76"/>
    <mergeCell ref="B20:L20"/>
    <mergeCell ref="B22:F22"/>
    <mergeCell ref="B72:L72"/>
    <mergeCell ref="B74:F74"/>
    <mergeCell ref="B118:L118"/>
    <mergeCell ref="B120:F120"/>
    <mergeCell ref="B89:L89"/>
    <mergeCell ref="B91:F91"/>
    <mergeCell ref="B52:L52"/>
    <mergeCell ref="B54:F54"/>
    <mergeCell ref="B101:L101"/>
    <mergeCell ref="B103:F103"/>
    <mergeCell ref="B85:L85"/>
    <mergeCell ref="B87:F87"/>
    <mergeCell ref="B58:F58"/>
    <mergeCell ref="B56:L56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5" orientation="landscape" r:id="rId1"/>
  <rowBreaks count="4" manualBreakCount="4">
    <brk id="34" min="1" max="11" man="1"/>
    <brk id="58" min="1" max="11" man="1"/>
    <brk id="84" min="1" max="11" man="1"/>
    <brk id="112" min="1" max="11" man="1"/>
  </rowBreaks>
  <ignoredErrors>
    <ignoredError sqref="K25:K26 K33 K8 K37 K41 K45 K49 K65 K86 K98 K106 K102 K115 K77:K78 K69 K114:L114 K13 K29 K94 K90 K57 K53 K119 K8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048173"/>
  <sheetViews>
    <sheetView showGridLines="0" zoomScale="90" zoomScaleNormal="90" workbookViewId="0">
      <pane xSplit="2" ySplit="8" topLeftCell="C227" activePane="bottomRight" state="frozen"/>
      <selection pane="topRight" activeCell="C1" sqref="C1"/>
      <selection pane="bottomLeft" activeCell="A9" sqref="A9"/>
      <selection pane="bottomRight" activeCell="D246" sqref="D246"/>
    </sheetView>
  </sheetViews>
  <sheetFormatPr baseColWidth="10" defaultColWidth="11.44140625" defaultRowHeight="13.8" x14ac:dyDescent="0.3"/>
  <cols>
    <col min="1" max="1" width="6.44140625" style="4" customWidth="1"/>
    <col min="2" max="2" width="38.88671875" style="25" customWidth="1"/>
    <col min="3" max="3" width="11.6640625" style="4" customWidth="1"/>
    <col min="4" max="4" width="38.5546875" style="25" customWidth="1"/>
    <col min="5" max="5" width="20.44140625" style="25" customWidth="1"/>
    <col min="6" max="6" width="25.109375" style="25" customWidth="1"/>
    <col min="7" max="7" width="25.5546875" style="25" customWidth="1"/>
    <col min="8" max="8" width="17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9" style="1" bestFit="1" customWidth="1"/>
    <col min="13" max="13" width="15.6640625" style="1" customWidth="1"/>
    <col min="14" max="14" width="17" style="1" bestFit="1" customWidth="1"/>
    <col min="15" max="15" width="11.44140625" style="229"/>
    <col min="16" max="16384" width="11.44140625" style="1"/>
  </cols>
  <sheetData>
    <row r="1" spans="1:15" x14ac:dyDescent="0.3">
      <c r="B1" s="24"/>
      <c r="C1" s="152"/>
    </row>
    <row r="2" spans="1:15" ht="23.4" x14ac:dyDescent="0.45">
      <c r="A2" s="257" t="s">
        <v>456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</row>
    <row r="3" spans="1:15" ht="21" x14ac:dyDescent="0.4">
      <c r="A3" s="258" t="s">
        <v>459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</row>
    <row r="4" spans="1:15" ht="18" x14ac:dyDescent="0.35">
      <c r="A4" s="259" t="s">
        <v>668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</row>
    <row r="5" spans="1:15" ht="6.75" customHeight="1" thickBot="1" x14ac:dyDescent="0.4">
      <c r="A5" s="259"/>
      <c r="B5" s="259"/>
      <c r="C5" s="17"/>
      <c r="D5" s="24"/>
      <c r="E5" s="24"/>
      <c r="F5" s="24"/>
      <c r="G5" s="24"/>
      <c r="H5" s="17"/>
    </row>
    <row r="6" spans="1:15" ht="24.75" customHeight="1" thickBot="1" x14ac:dyDescent="0.35">
      <c r="A6" s="288"/>
      <c r="B6" s="288"/>
      <c r="C6" s="53"/>
      <c r="D6" s="45"/>
      <c r="E6" s="45"/>
      <c r="F6" s="45"/>
      <c r="G6" s="45"/>
      <c r="H6" s="42"/>
      <c r="I6" s="260" t="s">
        <v>134</v>
      </c>
      <c r="J6" s="261"/>
      <c r="K6" s="35"/>
      <c r="L6" s="35"/>
      <c r="M6" s="35"/>
      <c r="N6" s="35"/>
    </row>
    <row r="7" spans="1:15" s="2" customFormat="1" ht="28.5" customHeight="1" thickBot="1" x14ac:dyDescent="0.35">
      <c r="A7" s="36" t="s">
        <v>0</v>
      </c>
      <c r="B7" s="36" t="s">
        <v>467</v>
      </c>
      <c r="C7" s="36" t="s">
        <v>473</v>
      </c>
      <c r="D7" s="36" t="s">
        <v>497</v>
      </c>
      <c r="E7" s="36" t="s">
        <v>128</v>
      </c>
      <c r="F7" s="36" t="s">
        <v>132</v>
      </c>
      <c r="G7" s="36" t="s">
        <v>133</v>
      </c>
      <c r="H7" s="38" t="s">
        <v>138</v>
      </c>
      <c r="I7" s="36" t="s">
        <v>1</v>
      </c>
      <c r="J7" s="36" t="s">
        <v>2</v>
      </c>
      <c r="K7" s="38" t="s">
        <v>129</v>
      </c>
      <c r="L7" s="38" t="s">
        <v>131</v>
      </c>
      <c r="M7" s="38" t="s">
        <v>3</v>
      </c>
      <c r="N7" s="38" t="s">
        <v>130</v>
      </c>
      <c r="O7" s="229"/>
    </row>
    <row r="8" spans="1:15" s="2" customFormat="1" ht="24.9" customHeight="1" thickBot="1" x14ac:dyDescent="0.35">
      <c r="A8" s="285" t="s">
        <v>405</v>
      </c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7"/>
      <c r="O8" s="229"/>
    </row>
    <row r="9" spans="1:15" s="2" customFormat="1" ht="24.9" customHeight="1" x14ac:dyDescent="0.3">
      <c r="A9" s="108">
        <v>1</v>
      </c>
      <c r="B9" s="62" t="s">
        <v>564</v>
      </c>
      <c r="C9" s="161" t="s">
        <v>471</v>
      </c>
      <c r="D9" s="129" t="s">
        <v>565</v>
      </c>
      <c r="E9" s="129" t="s">
        <v>234</v>
      </c>
      <c r="F9" s="219" t="s">
        <v>583</v>
      </c>
      <c r="G9" s="219" t="s">
        <v>644</v>
      </c>
      <c r="H9" s="182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  <c r="O9" s="229"/>
    </row>
    <row r="10" spans="1:15" s="71" customFormat="1" ht="24.9" customHeight="1" x14ac:dyDescent="0.3">
      <c r="A10" s="108">
        <v>2</v>
      </c>
      <c r="B10" s="62" t="s">
        <v>407</v>
      </c>
      <c r="C10" s="161" t="s">
        <v>471</v>
      </c>
      <c r="D10" s="129" t="s">
        <v>468</v>
      </c>
      <c r="E10" s="129" t="s">
        <v>234</v>
      </c>
      <c r="F10" s="219" t="s">
        <v>582</v>
      </c>
      <c r="G10" s="219" t="s">
        <v>645</v>
      </c>
      <c r="H10" s="182">
        <v>130000</v>
      </c>
      <c r="I10" s="8">
        <f>H10*2.87%</f>
        <v>3731</v>
      </c>
      <c r="J10" s="8">
        <f>+H10*3.04%</f>
        <v>3952</v>
      </c>
      <c r="K10" s="8">
        <v>19162.12</v>
      </c>
      <c r="L10" s="9">
        <v>25</v>
      </c>
      <c r="M10" s="8">
        <f>SUM(I10:L10)</f>
        <v>26870.12</v>
      </c>
      <c r="N10" s="9">
        <f>+H10-M10</f>
        <v>103129.88</v>
      </c>
      <c r="O10" s="229"/>
    </row>
    <row r="11" spans="1:15" s="71" customFormat="1" ht="24.9" customHeight="1" x14ac:dyDescent="0.3">
      <c r="A11" s="69">
        <v>3</v>
      </c>
      <c r="B11" s="215" t="s">
        <v>659</v>
      </c>
      <c r="C11" s="160" t="s">
        <v>471</v>
      </c>
      <c r="D11" s="132" t="s">
        <v>146</v>
      </c>
      <c r="E11" s="129" t="s">
        <v>234</v>
      </c>
      <c r="F11" s="208" t="s">
        <v>589</v>
      </c>
      <c r="G11" s="219" t="s">
        <v>646</v>
      </c>
      <c r="H11" s="10">
        <v>50000</v>
      </c>
      <c r="I11" s="5">
        <f>H11*2.87%</f>
        <v>1435</v>
      </c>
      <c r="J11" s="5">
        <f>+H11*3.04%</f>
        <v>1520</v>
      </c>
      <c r="K11" s="5">
        <v>1854</v>
      </c>
      <c r="L11" s="128">
        <v>25</v>
      </c>
      <c r="M11" s="5">
        <f>I11+J11+K11+L11</f>
        <v>4834</v>
      </c>
      <c r="N11" s="128">
        <f>H11-M11</f>
        <v>45166</v>
      </c>
      <c r="O11" s="229"/>
    </row>
    <row r="12" spans="1:15" s="2" customFormat="1" ht="20.25" customHeight="1" x14ac:dyDescent="0.3">
      <c r="A12" s="276" t="s">
        <v>139</v>
      </c>
      <c r="B12" s="276"/>
      <c r="C12" s="276"/>
      <c r="D12" s="276"/>
      <c r="E12" s="276"/>
      <c r="F12" s="276"/>
      <c r="G12" s="276"/>
      <c r="H12" s="16">
        <f t="shared" ref="H12:N12" si="0">SUM(H9:H11)</f>
        <v>380000</v>
      </c>
      <c r="I12" s="16">
        <f t="shared" si="0"/>
        <v>10906</v>
      </c>
      <c r="J12" s="16">
        <f t="shared" si="0"/>
        <v>10415.799999999999</v>
      </c>
      <c r="K12" s="16">
        <f t="shared" si="0"/>
        <v>56928.039999999994</v>
      </c>
      <c r="L12" s="16">
        <f t="shared" si="0"/>
        <v>75</v>
      </c>
      <c r="M12" s="16">
        <f t="shared" si="0"/>
        <v>78324.84</v>
      </c>
      <c r="N12" s="16">
        <f t="shared" si="0"/>
        <v>301675.16000000003</v>
      </c>
      <c r="O12" s="229"/>
    </row>
    <row r="13" spans="1:15" s="2" customFormat="1" ht="21" customHeight="1" thickBot="1" x14ac:dyDescent="0.35">
      <c r="A13"/>
      <c r="B13"/>
      <c r="C13" s="152"/>
      <c r="D13"/>
      <c r="E13"/>
      <c r="F13"/>
      <c r="G13"/>
      <c r="H13"/>
      <c r="I13"/>
      <c r="J13"/>
      <c r="K13"/>
      <c r="L13"/>
      <c r="M13"/>
      <c r="N13"/>
      <c r="O13" s="229"/>
    </row>
    <row r="14" spans="1:15" s="29" customFormat="1" ht="24.9" customHeight="1" thickBot="1" x14ac:dyDescent="0.35">
      <c r="A14" s="297" t="s">
        <v>319</v>
      </c>
      <c r="B14" s="298"/>
      <c r="C14" s="298"/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9"/>
      <c r="O14" s="229"/>
    </row>
    <row r="15" spans="1:15" s="82" customFormat="1" ht="24.9" customHeight="1" x14ac:dyDescent="0.3">
      <c r="A15" s="108">
        <f>A11+1</f>
        <v>4</v>
      </c>
      <c r="B15" s="62" t="s">
        <v>408</v>
      </c>
      <c r="C15" s="161" t="s">
        <v>471</v>
      </c>
      <c r="D15" s="132" t="s">
        <v>620</v>
      </c>
      <c r="E15" s="129" t="s">
        <v>234</v>
      </c>
      <c r="F15" s="26" t="s">
        <v>660</v>
      </c>
      <c r="G15" s="26" t="s">
        <v>661</v>
      </c>
      <c r="H15" s="9">
        <v>80000</v>
      </c>
      <c r="I15" s="112">
        <f>H15*2.87%</f>
        <v>2296</v>
      </c>
      <c r="J15" s="112">
        <f>+H15*3.04%</f>
        <v>2432</v>
      </c>
      <c r="K15" s="5">
        <v>7400.87</v>
      </c>
      <c r="L15" s="111">
        <v>25</v>
      </c>
      <c r="M15" s="112">
        <f>SUM(I15:L15)</f>
        <v>12153.869999999999</v>
      </c>
      <c r="N15" s="111">
        <f>+H15-M15</f>
        <v>67846.13</v>
      </c>
      <c r="O15" s="229"/>
    </row>
    <row r="16" spans="1:15" s="82" customFormat="1" ht="24.9" customHeight="1" x14ac:dyDescent="0.3">
      <c r="A16" s="69">
        <f>+A15+1</f>
        <v>5</v>
      </c>
      <c r="B16" s="215" t="s">
        <v>409</v>
      </c>
      <c r="C16" s="160" t="s">
        <v>472</v>
      </c>
      <c r="D16" s="132" t="s">
        <v>235</v>
      </c>
      <c r="E16" s="129" t="s">
        <v>234</v>
      </c>
      <c r="F16" s="149" t="s">
        <v>550</v>
      </c>
      <c r="G16" s="2" t="s">
        <v>632</v>
      </c>
      <c r="H16" s="9">
        <v>70000</v>
      </c>
      <c r="I16" s="112">
        <f>H16*2.87%</f>
        <v>2009</v>
      </c>
      <c r="J16" s="112">
        <f>+H16*3.04%</f>
        <v>2128</v>
      </c>
      <c r="K16" s="112">
        <v>39.049999999999997</v>
      </c>
      <c r="L16" s="111">
        <v>25</v>
      </c>
      <c r="M16" s="112">
        <f>SUM(I16:L16)</f>
        <v>4201.05</v>
      </c>
      <c r="N16" s="111">
        <f>+H16-M16</f>
        <v>65798.95</v>
      </c>
      <c r="O16" s="229"/>
    </row>
    <row r="17" spans="1:15" s="2" customFormat="1" ht="24.9" customHeight="1" x14ac:dyDescent="0.3">
      <c r="A17" s="276" t="s">
        <v>139</v>
      </c>
      <c r="B17" s="276"/>
      <c r="C17" s="276"/>
      <c r="D17" s="276"/>
      <c r="E17" s="276"/>
      <c r="F17" s="276"/>
      <c r="G17" s="276"/>
      <c r="H17" s="16">
        <f>SUM(H15:H16)</f>
        <v>150000</v>
      </c>
      <c r="I17" s="16">
        <f t="shared" ref="I17:N17" si="1">SUM(I15:I16)</f>
        <v>4305</v>
      </c>
      <c r="J17" s="16">
        <f t="shared" si="1"/>
        <v>4560</v>
      </c>
      <c r="K17" s="16">
        <f t="shared" si="1"/>
        <v>7439.92</v>
      </c>
      <c r="L17" s="16">
        <f t="shared" si="1"/>
        <v>50</v>
      </c>
      <c r="M17" s="16">
        <f t="shared" si="1"/>
        <v>16354.919999999998</v>
      </c>
      <c r="N17" s="16">
        <f t="shared" si="1"/>
        <v>133645.08000000002</v>
      </c>
      <c r="O17" s="229"/>
    </row>
    <row r="18" spans="1:15" s="2" customFormat="1" ht="20.25" customHeight="1" thickBot="1" x14ac:dyDescent="0.35">
      <c r="A18" s="65"/>
      <c r="B18" s="65"/>
      <c r="C18" s="65"/>
      <c r="D18" s="65"/>
      <c r="E18" s="65"/>
      <c r="F18" s="65"/>
      <c r="G18" s="65"/>
      <c r="H18"/>
      <c r="I18"/>
      <c r="J18"/>
      <c r="K18"/>
      <c r="L18"/>
      <c r="M18"/>
      <c r="N18"/>
      <c r="O18" s="229"/>
    </row>
    <row r="19" spans="1:15" s="2" customFormat="1" ht="24.9" customHeight="1" thickBot="1" x14ac:dyDescent="0.35">
      <c r="A19" s="285" t="s">
        <v>103</v>
      </c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7"/>
      <c r="O19" s="229"/>
    </row>
    <row r="20" spans="1:15" s="71" customFormat="1" ht="24.9" customHeight="1" x14ac:dyDescent="0.3">
      <c r="A20" s="202">
        <f>A16+1</f>
        <v>6</v>
      </c>
      <c r="B20" s="233" t="s">
        <v>411</v>
      </c>
      <c r="C20" s="230" t="s">
        <v>471</v>
      </c>
      <c r="D20" s="203" t="s">
        <v>158</v>
      </c>
      <c r="E20" s="203" t="s">
        <v>234</v>
      </c>
      <c r="F20" s="149" t="s">
        <v>550</v>
      </c>
      <c r="G20" s="2" t="s">
        <v>632</v>
      </c>
      <c r="H20" s="9">
        <v>70000</v>
      </c>
      <c r="I20" s="231">
        <f>H20*2.87%</f>
        <v>2009</v>
      </c>
      <c r="J20" s="231">
        <f>+H20*3.04%</f>
        <v>2128</v>
      </c>
      <c r="K20" s="231">
        <v>39.049999999999997</v>
      </c>
      <c r="L20" s="232">
        <v>25</v>
      </c>
      <c r="M20" s="231">
        <f>SUM(I20:L20)</f>
        <v>4201.05</v>
      </c>
      <c r="N20" s="232">
        <f>+H20-M20</f>
        <v>65798.95</v>
      </c>
      <c r="O20" s="229"/>
    </row>
    <row r="21" spans="1:15" s="71" customFormat="1" ht="24.9" customHeight="1" x14ac:dyDescent="0.3">
      <c r="A21" s="133">
        <f>A20+1</f>
        <v>7</v>
      </c>
      <c r="B21" s="5" t="s">
        <v>662</v>
      </c>
      <c r="C21" s="160" t="s">
        <v>471</v>
      </c>
      <c r="D21" s="132" t="s">
        <v>158</v>
      </c>
      <c r="E21" s="203" t="s">
        <v>234</v>
      </c>
      <c r="F21" s="131" t="s">
        <v>589</v>
      </c>
      <c r="G21" s="5" t="s">
        <v>646</v>
      </c>
      <c r="H21" s="128">
        <v>70000</v>
      </c>
      <c r="I21" s="64">
        <f>H21*2.87%</f>
        <v>2009</v>
      </c>
      <c r="J21" s="64">
        <f>+H21*3.04%</f>
        <v>2128</v>
      </c>
      <c r="K21" s="64">
        <v>5368.48</v>
      </c>
      <c r="L21" s="70">
        <v>25</v>
      </c>
      <c r="M21" s="64">
        <f>I21+J21+K21+L21</f>
        <v>9530.48</v>
      </c>
      <c r="N21" s="70">
        <f>H21-M21</f>
        <v>60469.520000000004</v>
      </c>
      <c r="O21" s="229"/>
    </row>
    <row r="22" spans="1:15" s="2" customFormat="1" ht="24.9" customHeight="1" x14ac:dyDescent="0.3">
      <c r="A22" s="276" t="s">
        <v>139</v>
      </c>
      <c r="B22" s="276"/>
      <c r="C22" s="276"/>
      <c r="D22" s="276"/>
      <c r="E22" s="276"/>
      <c r="F22" s="276"/>
      <c r="G22" s="276"/>
      <c r="H22" s="216">
        <f t="shared" ref="H22:N22" si="2">SUM(H20:H21)</f>
        <v>140000</v>
      </c>
      <c r="I22" s="16">
        <f t="shared" si="2"/>
        <v>4018</v>
      </c>
      <c r="J22" s="16">
        <f t="shared" si="2"/>
        <v>4256</v>
      </c>
      <c r="K22" s="16">
        <f t="shared" si="2"/>
        <v>5407.53</v>
      </c>
      <c r="L22" s="16">
        <f t="shared" si="2"/>
        <v>50</v>
      </c>
      <c r="M22" s="16">
        <f t="shared" si="2"/>
        <v>13731.529999999999</v>
      </c>
      <c r="N22" s="16">
        <f t="shared" si="2"/>
        <v>126268.47</v>
      </c>
      <c r="O22" s="229"/>
    </row>
    <row r="23" spans="1:15" s="2" customFormat="1" ht="15.75" customHeight="1" thickBot="1" x14ac:dyDescent="0.35">
      <c r="A23" s="65"/>
      <c r="B23" s="65"/>
      <c r="C23" s="65"/>
      <c r="D23" s="65"/>
      <c r="E23" s="65"/>
      <c r="F23" s="65"/>
      <c r="G23" s="65"/>
      <c r="H23" s="6"/>
      <c r="I23" s="6"/>
      <c r="J23" s="6"/>
      <c r="K23" s="6"/>
      <c r="L23" s="6"/>
      <c r="M23" s="6"/>
      <c r="N23" s="6"/>
      <c r="O23" s="229"/>
    </row>
    <row r="24" spans="1:15" s="2" customFormat="1" ht="24.9" customHeight="1" thickBot="1" x14ac:dyDescent="0.35">
      <c r="A24" s="277" t="s">
        <v>483</v>
      </c>
      <c r="B24" s="278"/>
      <c r="C24" s="278"/>
      <c r="D24" s="278"/>
      <c r="E24" s="278"/>
      <c r="F24" s="278"/>
      <c r="G24" s="278"/>
      <c r="H24" s="278"/>
      <c r="I24" s="278"/>
      <c r="J24" s="278"/>
      <c r="K24" s="278"/>
      <c r="L24" s="278"/>
      <c r="M24" s="278"/>
      <c r="N24" s="279"/>
      <c r="O24" s="229"/>
    </row>
    <row r="25" spans="1:15" s="82" customFormat="1" ht="28.5" customHeight="1" x14ac:dyDescent="0.3">
      <c r="A25" s="113">
        <f>A21+1</f>
        <v>8</v>
      </c>
      <c r="B25" s="201" t="s">
        <v>484</v>
      </c>
      <c r="C25" s="202" t="s">
        <v>472</v>
      </c>
      <c r="D25" s="203" t="s">
        <v>485</v>
      </c>
      <c r="E25" s="129" t="s">
        <v>234</v>
      </c>
      <c r="F25" s="134" t="s">
        <v>588</v>
      </c>
      <c r="G25" s="134" t="s">
        <v>665</v>
      </c>
      <c r="H25" s="10">
        <v>130000</v>
      </c>
      <c r="I25" s="8">
        <f>H25*2.87%</f>
        <v>3731</v>
      </c>
      <c r="J25" s="8">
        <f>+H25*3.04%</f>
        <v>3952</v>
      </c>
      <c r="K25" s="5">
        <v>19162.12</v>
      </c>
      <c r="L25" s="9">
        <v>25</v>
      </c>
      <c r="M25" s="8">
        <f>SUM(I25:L25)</f>
        <v>26870.12</v>
      </c>
      <c r="N25" s="9">
        <f>+H25-M25</f>
        <v>103129.88</v>
      </c>
      <c r="O25" s="229"/>
    </row>
    <row r="26" spans="1:15" s="6" customFormat="1" ht="24.9" customHeight="1" x14ac:dyDescent="0.3">
      <c r="A26" s="276" t="s">
        <v>139</v>
      </c>
      <c r="B26" s="276"/>
      <c r="C26" s="276"/>
      <c r="D26" s="276"/>
      <c r="E26" s="276"/>
      <c r="F26" s="276"/>
      <c r="G26" s="276"/>
      <c r="H26" s="16">
        <f>SUM(H25)</f>
        <v>130000</v>
      </c>
      <c r="I26" s="16">
        <f t="shared" ref="I26:N26" si="3">SUM(I25)</f>
        <v>3731</v>
      </c>
      <c r="J26" s="16">
        <f t="shared" si="3"/>
        <v>3952</v>
      </c>
      <c r="K26" s="16">
        <f t="shared" si="3"/>
        <v>19162.12</v>
      </c>
      <c r="L26" s="16">
        <f t="shared" si="3"/>
        <v>25</v>
      </c>
      <c r="M26" s="16">
        <f t="shared" si="3"/>
        <v>26870.12</v>
      </c>
      <c r="N26" s="16">
        <f t="shared" si="3"/>
        <v>103129.88</v>
      </c>
      <c r="O26" s="229"/>
    </row>
    <row r="27" spans="1:15" s="6" customFormat="1" ht="24.9" customHeight="1" thickBot="1" x14ac:dyDescent="0.35">
      <c r="A27" s="65"/>
      <c r="B27" s="65"/>
      <c r="C27" s="65"/>
      <c r="D27" s="65"/>
      <c r="E27" s="65"/>
      <c r="F27" s="65"/>
      <c r="G27" s="65"/>
      <c r="O27" s="229"/>
    </row>
    <row r="28" spans="1:15" s="2" customFormat="1" ht="24.9" customHeight="1" thickBot="1" x14ac:dyDescent="0.35">
      <c r="A28" s="285" t="s">
        <v>412</v>
      </c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7"/>
      <c r="O28" s="229"/>
    </row>
    <row r="29" spans="1:15" s="2" customFormat="1" ht="24.9" customHeight="1" x14ac:dyDescent="0.3">
      <c r="A29" s="133">
        <f>+A25+1</f>
        <v>9</v>
      </c>
      <c r="B29" s="5" t="s">
        <v>410</v>
      </c>
      <c r="C29" s="161" t="s">
        <v>471</v>
      </c>
      <c r="D29" s="129" t="s">
        <v>643</v>
      </c>
      <c r="E29" s="129" t="s">
        <v>234</v>
      </c>
      <c r="F29" s="148" t="s">
        <v>582</v>
      </c>
      <c r="G29" s="148" t="s">
        <v>645</v>
      </c>
      <c r="H29" s="9">
        <v>100000</v>
      </c>
      <c r="I29" s="112">
        <f>H29*2.87%</f>
        <v>2870</v>
      </c>
      <c r="J29" s="112">
        <f>+H29*3.04%</f>
        <v>3040</v>
      </c>
      <c r="K29" s="112">
        <v>12105.37</v>
      </c>
      <c r="L29" s="111">
        <v>12560.42</v>
      </c>
      <c r="M29" s="112">
        <f>SUM(I29:L29)</f>
        <v>30575.79</v>
      </c>
      <c r="N29" s="111">
        <f>+H29-M29</f>
        <v>69424.209999999992</v>
      </c>
      <c r="O29" s="229"/>
    </row>
    <row r="30" spans="1:15" s="71" customFormat="1" ht="27" customHeight="1" x14ac:dyDescent="0.3">
      <c r="A30" s="12">
        <f>A29+1</f>
        <v>10</v>
      </c>
      <c r="B30" s="8" t="s">
        <v>413</v>
      </c>
      <c r="C30" s="161" t="s">
        <v>472</v>
      </c>
      <c r="D30" s="129" t="s">
        <v>161</v>
      </c>
      <c r="E30" s="129" t="s">
        <v>234</v>
      </c>
      <c r="F30" s="26" t="s">
        <v>589</v>
      </c>
      <c r="G30" s="26" t="s">
        <v>646</v>
      </c>
      <c r="H30" s="9">
        <v>90000</v>
      </c>
      <c r="I30" s="112">
        <f>H30*2.87%</f>
        <v>2583</v>
      </c>
      <c r="J30" s="112">
        <f>+H30*3.04%</f>
        <v>2736</v>
      </c>
      <c r="K30" s="112">
        <v>9753.1200000000008</v>
      </c>
      <c r="L30" s="111">
        <v>900</v>
      </c>
      <c r="M30" s="112">
        <f>SUM(I30:L30)</f>
        <v>15972.12</v>
      </c>
      <c r="N30" s="111">
        <f>+H30-M30</f>
        <v>74027.88</v>
      </c>
      <c r="O30" s="229"/>
    </row>
    <row r="31" spans="1:15" s="71" customFormat="1" ht="32.25" customHeight="1" x14ac:dyDescent="0.3">
      <c r="A31" s="12">
        <f>+A30+1</f>
        <v>11</v>
      </c>
      <c r="B31" s="8" t="s">
        <v>566</v>
      </c>
      <c r="C31" s="161" t="s">
        <v>471</v>
      </c>
      <c r="D31" s="129" t="s">
        <v>567</v>
      </c>
      <c r="E31" s="129" t="s">
        <v>234</v>
      </c>
      <c r="F31" s="26" t="s">
        <v>581</v>
      </c>
      <c r="G31" s="26" t="s">
        <v>663</v>
      </c>
      <c r="H31" s="9">
        <v>60000</v>
      </c>
      <c r="I31" s="112">
        <f>H31*2.87%</f>
        <v>1722</v>
      </c>
      <c r="J31" s="112">
        <f>+H31*3.04%</f>
        <v>1824</v>
      </c>
      <c r="K31" s="112">
        <v>3486.68</v>
      </c>
      <c r="L31" s="111">
        <v>911.92</v>
      </c>
      <c r="M31" s="112">
        <f>SUM(I31:L31)</f>
        <v>7944.6</v>
      </c>
      <c r="N31" s="111">
        <f>+H31-M31</f>
        <v>52055.4</v>
      </c>
      <c r="O31" s="229"/>
    </row>
    <row r="32" spans="1:15" s="2" customFormat="1" ht="24.9" customHeight="1" x14ac:dyDescent="0.3">
      <c r="A32" s="276" t="s">
        <v>139</v>
      </c>
      <c r="B32" s="276"/>
      <c r="C32" s="276"/>
      <c r="D32" s="276"/>
      <c r="E32" s="276"/>
      <c r="F32" s="276"/>
      <c r="G32" s="276"/>
      <c r="H32" s="16">
        <f t="shared" ref="H32:N32" si="4">SUM(H29:H31)</f>
        <v>250000</v>
      </c>
      <c r="I32" s="16">
        <f t="shared" si="4"/>
        <v>7175</v>
      </c>
      <c r="J32" s="16">
        <f t="shared" si="4"/>
        <v>7600</v>
      </c>
      <c r="K32" s="16">
        <f t="shared" si="4"/>
        <v>25345.170000000002</v>
      </c>
      <c r="L32" s="16">
        <f t="shared" si="4"/>
        <v>14372.34</v>
      </c>
      <c r="M32" s="16">
        <f t="shared" si="4"/>
        <v>54492.51</v>
      </c>
      <c r="N32" s="16">
        <f t="shared" si="4"/>
        <v>195507.49</v>
      </c>
      <c r="O32" s="229"/>
    </row>
    <row r="33" spans="1:15" s="6" customFormat="1" ht="15" customHeight="1" thickBot="1" x14ac:dyDescent="0.35">
      <c r="A33" s="65"/>
      <c r="B33" s="65"/>
      <c r="C33" s="65"/>
      <c r="D33" s="65"/>
      <c r="E33" s="65"/>
      <c r="F33" s="65"/>
      <c r="G33" s="65"/>
      <c r="O33" s="229"/>
    </row>
    <row r="34" spans="1:15" s="2" customFormat="1" ht="24.9" customHeight="1" x14ac:dyDescent="0.3">
      <c r="A34" s="291" t="s">
        <v>105</v>
      </c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6"/>
      <c r="O34" s="229"/>
    </row>
    <row r="35" spans="1:15" s="82" customFormat="1" ht="35.25" customHeight="1" x14ac:dyDescent="0.3">
      <c r="A35" s="133">
        <f>+A31+1</f>
        <v>12</v>
      </c>
      <c r="B35" s="134" t="s">
        <v>414</v>
      </c>
      <c r="C35" s="133" t="s">
        <v>472</v>
      </c>
      <c r="D35" s="132" t="s">
        <v>511</v>
      </c>
      <c r="E35" s="132" t="s">
        <v>234</v>
      </c>
      <c r="F35" s="131" t="s">
        <v>551</v>
      </c>
      <c r="G35" s="5" t="s">
        <v>631</v>
      </c>
      <c r="H35" s="5">
        <v>110000</v>
      </c>
      <c r="I35" s="64">
        <f>H35*2.87%</f>
        <v>3157</v>
      </c>
      <c r="J35" s="64">
        <f>+H35*3.04%</f>
        <v>3344</v>
      </c>
      <c r="K35" s="5">
        <v>14457.62</v>
      </c>
      <c r="L35" s="70">
        <v>25</v>
      </c>
      <c r="M35" s="64">
        <f>SUM(I35:L35)</f>
        <v>20983.620000000003</v>
      </c>
      <c r="N35" s="70">
        <f>+H35-M35</f>
        <v>89016.38</v>
      </c>
      <c r="O35" s="229"/>
    </row>
    <row r="36" spans="1:15" s="82" customFormat="1" ht="35.25" customHeight="1" x14ac:dyDescent="0.3">
      <c r="A36" s="69">
        <f>+A35+1</f>
        <v>13</v>
      </c>
      <c r="B36" s="134" t="s">
        <v>486</v>
      </c>
      <c r="C36" s="133" t="s">
        <v>472</v>
      </c>
      <c r="D36" s="132" t="s">
        <v>313</v>
      </c>
      <c r="E36" s="132" t="s">
        <v>234</v>
      </c>
      <c r="F36" s="26" t="s">
        <v>587</v>
      </c>
      <c r="G36" s="26" t="s">
        <v>661</v>
      </c>
      <c r="H36" s="8">
        <v>70000</v>
      </c>
      <c r="I36" s="112">
        <f>H36*2.87%</f>
        <v>2009</v>
      </c>
      <c r="J36" s="112">
        <f>+H36*3.04%</f>
        <v>2128</v>
      </c>
      <c r="K36" s="112">
        <v>3054.49</v>
      </c>
      <c r="L36" s="111">
        <v>25</v>
      </c>
      <c r="M36" s="112">
        <f>SUM(I36:L36)</f>
        <v>7216.49</v>
      </c>
      <c r="N36" s="111">
        <f>+H36-M36</f>
        <v>62783.51</v>
      </c>
      <c r="O36" s="229"/>
    </row>
    <row r="37" spans="1:15" s="6" customFormat="1" ht="24.9" customHeight="1" x14ac:dyDescent="0.3">
      <c r="A37" s="276" t="s">
        <v>139</v>
      </c>
      <c r="B37" s="276"/>
      <c r="C37" s="276"/>
      <c r="D37" s="276"/>
      <c r="E37" s="276"/>
      <c r="F37" s="276"/>
      <c r="G37" s="276"/>
      <c r="H37" s="16">
        <f>SUM(H35:H36)</f>
        <v>180000</v>
      </c>
      <c r="I37" s="16">
        <f t="shared" ref="I37:N37" si="5">SUM(I35:I36)</f>
        <v>5166</v>
      </c>
      <c r="J37" s="16">
        <f t="shared" si="5"/>
        <v>5472</v>
      </c>
      <c r="K37" s="16">
        <f t="shared" si="5"/>
        <v>17512.11</v>
      </c>
      <c r="L37" s="16">
        <f t="shared" si="5"/>
        <v>50</v>
      </c>
      <c r="M37" s="16">
        <f t="shared" si="5"/>
        <v>28200.11</v>
      </c>
      <c r="N37" s="16">
        <f t="shared" si="5"/>
        <v>151799.89000000001</v>
      </c>
      <c r="O37" s="229"/>
    </row>
    <row r="38" spans="1:15" s="82" customFormat="1" ht="24.9" customHeight="1" thickBot="1" x14ac:dyDescent="0.35">
      <c r="A38" s="234"/>
      <c r="B38" s="234"/>
      <c r="C38" s="234"/>
      <c r="D38" s="234"/>
      <c r="E38" s="234"/>
      <c r="F38" s="234"/>
      <c r="G38" s="234"/>
      <c r="O38" s="229"/>
    </row>
    <row r="39" spans="1:15" s="2" customFormat="1" ht="24.9" customHeight="1" thickBot="1" x14ac:dyDescent="0.35">
      <c r="A39" s="277" t="s">
        <v>171</v>
      </c>
      <c r="B39" s="278"/>
      <c r="C39" s="278"/>
      <c r="D39" s="278"/>
      <c r="E39" s="278"/>
      <c r="F39" s="278"/>
      <c r="G39" s="278"/>
      <c r="H39" s="278"/>
      <c r="I39" s="278"/>
      <c r="J39" s="278"/>
      <c r="K39" s="278"/>
      <c r="L39" s="278"/>
      <c r="M39" s="278"/>
      <c r="N39" s="279"/>
      <c r="O39" s="229"/>
    </row>
    <row r="40" spans="1:15" s="82" customFormat="1" ht="24.9" customHeight="1" x14ac:dyDescent="0.3">
      <c r="A40" s="108">
        <f>+A36+1</f>
        <v>14</v>
      </c>
      <c r="B40" s="1" t="s">
        <v>142</v>
      </c>
      <c r="C40" s="4" t="s">
        <v>471</v>
      </c>
      <c r="D40" s="129" t="s">
        <v>57</v>
      </c>
      <c r="E40" s="129" t="s">
        <v>234</v>
      </c>
      <c r="F40" s="26" t="s">
        <v>587</v>
      </c>
      <c r="G40" s="26" t="s">
        <v>661</v>
      </c>
      <c r="H40" s="8">
        <v>80000</v>
      </c>
      <c r="I40" s="112">
        <f>H40*2.87%</f>
        <v>2296</v>
      </c>
      <c r="J40" s="112">
        <f>+H40*3.04%</f>
        <v>2432</v>
      </c>
      <c r="K40" s="5">
        <v>7400.87</v>
      </c>
      <c r="L40" s="111">
        <v>25</v>
      </c>
      <c r="M40" s="112">
        <f>SUM(I40:L40)</f>
        <v>12153.869999999999</v>
      </c>
      <c r="N40" s="111">
        <f>+H40-M40</f>
        <v>67846.13</v>
      </c>
      <c r="O40" s="229"/>
    </row>
    <row r="41" spans="1:15" s="6" customFormat="1" ht="24.9" customHeight="1" x14ac:dyDescent="0.3">
      <c r="A41" s="276" t="s">
        <v>139</v>
      </c>
      <c r="B41" s="276"/>
      <c r="C41" s="276"/>
      <c r="D41" s="276"/>
      <c r="E41" s="276"/>
      <c r="F41" s="276"/>
      <c r="G41" s="276"/>
      <c r="H41" s="16">
        <f>SUM(H40)</f>
        <v>80000</v>
      </c>
      <c r="I41" s="16">
        <f t="shared" ref="I41:N41" si="6">SUM(I40)</f>
        <v>2296</v>
      </c>
      <c r="J41" s="16">
        <f t="shared" si="6"/>
        <v>2432</v>
      </c>
      <c r="K41" s="16">
        <f t="shared" si="6"/>
        <v>7400.87</v>
      </c>
      <c r="L41" s="16">
        <f t="shared" si="6"/>
        <v>25</v>
      </c>
      <c r="M41" s="16">
        <f t="shared" si="6"/>
        <v>12153.869999999999</v>
      </c>
      <c r="N41" s="16">
        <f t="shared" si="6"/>
        <v>67846.13</v>
      </c>
      <c r="O41" s="229"/>
    </row>
    <row r="42" spans="1:15" s="6" customFormat="1" ht="18.75" customHeight="1" thickBot="1" x14ac:dyDescent="0.35">
      <c r="A42" s="65"/>
      <c r="B42" s="65"/>
      <c r="C42" s="65"/>
      <c r="D42" s="65"/>
      <c r="E42" s="65"/>
      <c r="F42" s="65"/>
      <c r="G42" s="65"/>
      <c r="O42" s="229"/>
    </row>
    <row r="43" spans="1:15" s="2" customFormat="1" ht="24.9" customHeight="1" thickBot="1" x14ac:dyDescent="0.35">
      <c r="A43" s="277" t="s">
        <v>172</v>
      </c>
      <c r="B43" s="278"/>
      <c r="C43" s="278"/>
      <c r="D43" s="278"/>
      <c r="E43" s="278"/>
      <c r="F43" s="278"/>
      <c r="G43" s="278"/>
      <c r="H43" s="278"/>
      <c r="I43" s="278"/>
      <c r="J43" s="278"/>
      <c r="K43" s="278"/>
      <c r="L43" s="278"/>
      <c r="M43" s="278"/>
      <c r="N43" s="279"/>
      <c r="O43" s="229"/>
    </row>
    <row r="44" spans="1:15" s="82" customFormat="1" ht="30.75" customHeight="1" x14ac:dyDescent="0.3">
      <c r="A44" s="108">
        <f>+A40+1</f>
        <v>15</v>
      </c>
      <c r="B44" s="148" t="s">
        <v>236</v>
      </c>
      <c r="C44" s="12" t="s">
        <v>472</v>
      </c>
      <c r="D44" s="129" t="s">
        <v>162</v>
      </c>
      <c r="E44" s="129" t="s">
        <v>234</v>
      </c>
      <c r="F44" s="131" t="s">
        <v>551</v>
      </c>
      <c r="G44" s="131" t="s">
        <v>631</v>
      </c>
      <c r="H44" s="8">
        <v>70000</v>
      </c>
      <c r="I44" s="112">
        <f>H44*2.87%</f>
        <v>2009</v>
      </c>
      <c r="J44" s="112">
        <f>+H44*3.04%</f>
        <v>2128</v>
      </c>
      <c r="K44" s="112"/>
      <c r="L44" s="111">
        <v>1025</v>
      </c>
      <c r="M44" s="112">
        <f>SUM(I44:L44)</f>
        <v>5162</v>
      </c>
      <c r="N44" s="111">
        <f>+H44-M44</f>
        <v>64838</v>
      </c>
      <c r="O44" s="229"/>
    </row>
    <row r="45" spans="1:15" s="82" customFormat="1" ht="27" customHeight="1" x14ac:dyDescent="0.3">
      <c r="A45" s="108">
        <f>+A44+1</f>
        <v>16</v>
      </c>
      <c r="B45" s="131" t="s">
        <v>487</v>
      </c>
      <c r="C45" s="133" t="s">
        <v>472</v>
      </c>
      <c r="D45" s="132" t="s">
        <v>162</v>
      </c>
      <c r="E45" s="132" t="s">
        <v>234</v>
      </c>
      <c r="F45" s="26" t="s">
        <v>587</v>
      </c>
      <c r="G45" s="26" t="s">
        <v>661</v>
      </c>
      <c r="H45" s="8">
        <v>70000</v>
      </c>
      <c r="I45" s="112">
        <f>H45*2.87%</f>
        <v>2009</v>
      </c>
      <c r="J45" s="112">
        <f>+H45*3.04%</f>
        <v>2128</v>
      </c>
      <c r="K45" s="112">
        <v>5368.48</v>
      </c>
      <c r="L45" s="111">
        <v>25</v>
      </c>
      <c r="M45" s="112">
        <f>SUM(I45:L45)</f>
        <v>9530.48</v>
      </c>
      <c r="N45" s="111">
        <f>+H45-M45</f>
        <v>60469.520000000004</v>
      </c>
      <c r="O45" s="229"/>
    </row>
    <row r="46" spans="1:15" s="82" customFormat="1" ht="36.75" customHeight="1" x14ac:dyDescent="0.3">
      <c r="A46" s="108">
        <f>+A45+1</f>
        <v>17</v>
      </c>
      <c r="B46" s="208" t="s">
        <v>415</v>
      </c>
      <c r="C46" s="69" t="s">
        <v>472</v>
      </c>
      <c r="D46" s="115" t="s">
        <v>162</v>
      </c>
      <c r="E46" s="115" t="s">
        <v>234</v>
      </c>
      <c r="F46" s="110" t="s">
        <v>582</v>
      </c>
      <c r="G46" s="110" t="s">
        <v>645</v>
      </c>
      <c r="H46" s="210">
        <v>60000</v>
      </c>
      <c r="I46" s="8">
        <f>H46*2.87%</f>
        <v>1722</v>
      </c>
      <c r="J46" s="8">
        <f>+H46*3.04%</f>
        <v>1824</v>
      </c>
      <c r="K46" s="112"/>
      <c r="L46" s="111">
        <v>2025</v>
      </c>
      <c r="M46" s="112">
        <f>SUM(I46:L46)</f>
        <v>5571</v>
      </c>
      <c r="N46" s="111">
        <f>+H46-M46</f>
        <v>54429</v>
      </c>
      <c r="O46" s="229"/>
    </row>
    <row r="47" spans="1:15" s="6" customFormat="1" ht="24.75" customHeight="1" x14ac:dyDescent="0.3">
      <c r="A47" s="276" t="s">
        <v>139</v>
      </c>
      <c r="B47" s="276"/>
      <c r="C47" s="276"/>
      <c r="D47" s="276"/>
      <c r="E47" s="276"/>
      <c r="F47" s="276"/>
      <c r="G47" s="276"/>
      <c r="H47" s="16">
        <f t="shared" ref="H47:N47" si="7">SUM(H44:H46)</f>
        <v>200000</v>
      </c>
      <c r="I47" s="16">
        <f t="shared" si="7"/>
        <v>5740</v>
      </c>
      <c r="J47" s="16">
        <f t="shared" si="7"/>
        <v>6080</v>
      </c>
      <c r="K47" s="16">
        <f t="shared" si="7"/>
        <v>5368.48</v>
      </c>
      <c r="L47" s="16">
        <f t="shared" si="7"/>
        <v>3075</v>
      </c>
      <c r="M47" s="16">
        <f t="shared" si="7"/>
        <v>20263.48</v>
      </c>
      <c r="N47" s="16">
        <f t="shared" si="7"/>
        <v>179736.52000000002</v>
      </c>
      <c r="O47" s="229"/>
    </row>
    <row r="48" spans="1:15" s="6" customFormat="1" ht="14.25" customHeight="1" x14ac:dyDescent="0.3">
      <c r="A48" s="65"/>
      <c r="B48" s="65"/>
      <c r="C48" s="65"/>
      <c r="D48" s="65"/>
      <c r="E48" s="65"/>
      <c r="F48" s="65"/>
      <c r="G48" s="65"/>
      <c r="O48" s="229"/>
    </row>
    <row r="49" spans="1:15" s="6" customFormat="1" ht="16.5" customHeight="1" thickBot="1" x14ac:dyDescent="0.35">
      <c r="A49" s="65"/>
      <c r="B49" s="65"/>
      <c r="C49" s="65"/>
      <c r="D49" s="65"/>
      <c r="E49" s="65"/>
      <c r="F49" s="65"/>
      <c r="G49" s="65"/>
      <c r="O49" s="229"/>
    </row>
    <row r="50" spans="1:15" s="6" customFormat="1" ht="23.25" customHeight="1" thickBot="1" x14ac:dyDescent="0.35">
      <c r="A50" s="285" t="s">
        <v>175</v>
      </c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7"/>
      <c r="O50" s="229"/>
    </row>
    <row r="51" spans="1:15" s="6" customFormat="1" ht="28.5" customHeight="1" x14ac:dyDescent="0.3">
      <c r="A51" s="12">
        <f>A46+1</f>
        <v>18</v>
      </c>
      <c r="B51" s="5" t="s">
        <v>520</v>
      </c>
      <c r="C51" s="161" t="s">
        <v>471</v>
      </c>
      <c r="D51" s="129" t="s">
        <v>162</v>
      </c>
      <c r="E51" s="129" t="s">
        <v>234</v>
      </c>
      <c r="F51" s="26" t="s">
        <v>521</v>
      </c>
      <c r="G51" s="26" t="s">
        <v>627</v>
      </c>
      <c r="H51" s="9">
        <v>60000</v>
      </c>
      <c r="I51" s="8">
        <f>H51*2.87%</f>
        <v>1722</v>
      </c>
      <c r="J51" s="8">
        <f>+H51*3.04%</f>
        <v>1824</v>
      </c>
      <c r="K51" s="205">
        <v>3486.68</v>
      </c>
      <c r="L51" s="9">
        <v>2525</v>
      </c>
      <c r="M51" s="8">
        <f>SUM(I51:L51)</f>
        <v>9557.68</v>
      </c>
      <c r="N51" s="9">
        <f>+H51-M51</f>
        <v>50442.32</v>
      </c>
      <c r="O51" s="229"/>
    </row>
    <row r="52" spans="1:15" s="6" customFormat="1" ht="23.25" customHeight="1" x14ac:dyDescent="0.3">
      <c r="A52" s="276" t="s">
        <v>139</v>
      </c>
      <c r="B52" s="276"/>
      <c r="C52" s="276"/>
      <c r="D52" s="276"/>
      <c r="E52" s="276"/>
      <c r="F52" s="276"/>
      <c r="G52" s="276"/>
      <c r="H52" s="16">
        <f>SUM(H51)</f>
        <v>60000</v>
      </c>
      <c r="I52" s="16">
        <f t="shared" ref="I52:N52" si="8">SUM(I51)</f>
        <v>1722</v>
      </c>
      <c r="J52" s="16">
        <f t="shared" si="8"/>
        <v>1824</v>
      </c>
      <c r="K52" s="16">
        <f t="shared" si="8"/>
        <v>3486.68</v>
      </c>
      <c r="L52" s="16">
        <f t="shared" si="8"/>
        <v>2525</v>
      </c>
      <c r="M52" s="16">
        <f t="shared" si="8"/>
        <v>9557.68</v>
      </c>
      <c r="N52" s="16">
        <f t="shared" si="8"/>
        <v>50442.32</v>
      </c>
      <c r="O52" s="229"/>
    </row>
    <row r="53" spans="1:15" s="6" customFormat="1" ht="23.25" customHeight="1" thickBot="1" x14ac:dyDescent="0.35">
      <c r="A53" s="65"/>
      <c r="B53" s="65"/>
      <c r="C53" s="65"/>
      <c r="D53" s="65"/>
      <c r="E53" s="65"/>
      <c r="F53" s="65"/>
      <c r="G53" s="65"/>
      <c r="J53" s="82"/>
      <c r="K53" s="82"/>
      <c r="L53" s="82"/>
      <c r="M53" s="82"/>
      <c r="N53" s="82"/>
      <c r="O53" s="229"/>
    </row>
    <row r="54" spans="1:15" s="6" customFormat="1" ht="23.25" customHeight="1" thickBot="1" x14ac:dyDescent="0.35">
      <c r="A54" s="285" t="s">
        <v>569</v>
      </c>
      <c r="B54" s="286"/>
      <c r="C54" s="286"/>
      <c r="D54" s="286"/>
      <c r="E54" s="286"/>
      <c r="F54" s="286"/>
      <c r="G54" s="286"/>
      <c r="H54" s="286"/>
      <c r="I54" s="286"/>
      <c r="J54" s="286"/>
      <c r="K54" s="286"/>
      <c r="L54" s="286"/>
      <c r="M54" s="286"/>
      <c r="N54" s="287"/>
      <c r="O54" s="229"/>
    </row>
    <row r="55" spans="1:15" s="6" customFormat="1" ht="29.25" customHeight="1" x14ac:dyDescent="0.3">
      <c r="A55" s="12">
        <f>+A51+1</f>
        <v>19</v>
      </c>
      <c r="B55" s="5" t="s">
        <v>568</v>
      </c>
      <c r="C55" s="161" t="s">
        <v>472</v>
      </c>
      <c r="D55" s="129" t="s">
        <v>162</v>
      </c>
      <c r="E55" s="129" t="s">
        <v>234</v>
      </c>
      <c r="F55" s="26" t="s">
        <v>581</v>
      </c>
      <c r="G55" s="26" t="s">
        <v>663</v>
      </c>
      <c r="H55" s="9">
        <v>60000</v>
      </c>
      <c r="I55" s="8">
        <f>H55*2.87%</f>
        <v>1722</v>
      </c>
      <c r="J55" s="8">
        <f>+H55*3.04%</f>
        <v>1824</v>
      </c>
      <c r="K55" s="9">
        <v>3486.68</v>
      </c>
      <c r="L55" s="9">
        <v>25</v>
      </c>
      <c r="M55" s="8">
        <f>SUM(I55:L55)</f>
        <v>7057.68</v>
      </c>
      <c r="N55" s="9">
        <f>+H55-M55</f>
        <v>52942.32</v>
      </c>
      <c r="O55" s="229"/>
    </row>
    <row r="56" spans="1:15" s="6" customFormat="1" ht="23.25" customHeight="1" x14ac:dyDescent="0.3">
      <c r="A56" s="276" t="s">
        <v>139</v>
      </c>
      <c r="B56" s="276"/>
      <c r="C56" s="276"/>
      <c r="D56" s="276"/>
      <c r="E56" s="276"/>
      <c r="F56" s="276"/>
      <c r="G56" s="276"/>
      <c r="H56" s="16">
        <f>SUM(H55)</f>
        <v>60000</v>
      </c>
      <c r="I56" s="16">
        <f t="shared" ref="I56:N56" si="9">SUM(I55)</f>
        <v>1722</v>
      </c>
      <c r="J56" s="16">
        <f t="shared" si="9"/>
        <v>1824</v>
      </c>
      <c r="K56" s="16">
        <f t="shared" si="9"/>
        <v>3486.68</v>
      </c>
      <c r="L56" s="16">
        <f t="shared" si="9"/>
        <v>25</v>
      </c>
      <c r="M56" s="16">
        <f t="shared" si="9"/>
        <v>7057.68</v>
      </c>
      <c r="N56" s="16">
        <f t="shared" si="9"/>
        <v>52942.32</v>
      </c>
      <c r="O56" s="229"/>
    </row>
    <row r="57" spans="1:15" s="6" customFormat="1" ht="23.25" customHeight="1" x14ac:dyDescent="0.3">
      <c r="A57" s="65"/>
      <c r="B57" s="65"/>
      <c r="C57" s="65"/>
      <c r="D57" s="65"/>
      <c r="E57" s="65"/>
      <c r="F57" s="65"/>
      <c r="G57" s="65"/>
      <c r="O57" s="229"/>
    </row>
    <row r="58" spans="1:15" s="2" customFormat="1" ht="12" customHeight="1" thickBot="1" x14ac:dyDescent="0.35">
      <c r="A58" s="65"/>
      <c r="B58" s="65"/>
      <c r="C58" s="65"/>
      <c r="D58" s="65"/>
      <c r="E58" s="65"/>
      <c r="F58" s="65"/>
      <c r="G58" s="65"/>
      <c r="H58" s="6"/>
      <c r="I58" s="6"/>
      <c r="J58" s="6"/>
      <c r="K58" s="6"/>
      <c r="L58" s="6"/>
      <c r="M58" s="6"/>
      <c r="N58" s="6"/>
      <c r="O58" s="229"/>
    </row>
    <row r="59" spans="1:15" s="71" customFormat="1" ht="27" customHeight="1" thickBot="1" x14ac:dyDescent="0.35">
      <c r="A59" s="285" t="s">
        <v>214</v>
      </c>
      <c r="B59" s="286"/>
      <c r="C59" s="286"/>
      <c r="D59" s="286"/>
      <c r="E59" s="286"/>
      <c r="F59" s="286"/>
      <c r="G59" s="286"/>
      <c r="H59" s="286"/>
      <c r="I59" s="286"/>
      <c r="J59" s="286"/>
      <c r="K59" s="286"/>
      <c r="L59" s="286"/>
      <c r="M59" s="286"/>
      <c r="N59" s="287"/>
      <c r="O59" s="229"/>
    </row>
    <row r="60" spans="1:15" s="71" customFormat="1" ht="39" customHeight="1" x14ac:dyDescent="0.3">
      <c r="A60" s="108">
        <f>A55+1</f>
        <v>20</v>
      </c>
      <c r="B60" s="5" t="s">
        <v>416</v>
      </c>
      <c r="C60" s="161" t="s">
        <v>472</v>
      </c>
      <c r="D60" s="129" t="s">
        <v>162</v>
      </c>
      <c r="E60" s="129" t="s">
        <v>234</v>
      </c>
      <c r="F60" s="26" t="s">
        <v>589</v>
      </c>
      <c r="G60" s="26" t="s">
        <v>646</v>
      </c>
      <c r="H60" s="9">
        <v>80000</v>
      </c>
      <c r="I60" s="112">
        <f>H60*2.87%</f>
        <v>2296</v>
      </c>
      <c r="J60" s="112">
        <f>+H60*3.04%</f>
        <v>2432</v>
      </c>
      <c r="K60" s="111">
        <v>7400.87</v>
      </c>
      <c r="L60" s="111">
        <v>12153.2</v>
      </c>
      <c r="M60" s="112">
        <f>SUM(I60:L60)</f>
        <v>24282.07</v>
      </c>
      <c r="N60" s="111">
        <f>+H60-M60</f>
        <v>55717.93</v>
      </c>
      <c r="O60" s="229"/>
    </row>
    <row r="61" spans="1:15" s="71" customFormat="1" ht="39" customHeight="1" x14ac:dyDescent="0.3">
      <c r="A61" s="108">
        <f>+A60+1</f>
        <v>21</v>
      </c>
      <c r="B61" s="5" t="s">
        <v>417</v>
      </c>
      <c r="C61" s="161" t="s">
        <v>472</v>
      </c>
      <c r="D61" s="129" t="s">
        <v>162</v>
      </c>
      <c r="E61" s="129" t="s">
        <v>234</v>
      </c>
      <c r="F61" s="134" t="s">
        <v>618</v>
      </c>
      <c r="G61" s="134" t="s">
        <v>613</v>
      </c>
      <c r="H61" s="9">
        <v>70000</v>
      </c>
      <c r="I61" s="112">
        <f>H61*2.87%</f>
        <v>2009</v>
      </c>
      <c r="J61" s="112">
        <f>+H61*3.04%</f>
        <v>2128</v>
      </c>
      <c r="K61" s="111"/>
      <c r="L61" s="111">
        <v>6121.95</v>
      </c>
      <c r="M61" s="112">
        <f>SUM(I61:L61)</f>
        <v>10258.950000000001</v>
      </c>
      <c r="N61" s="111">
        <f>+H61-M61</f>
        <v>59741.05</v>
      </c>
      <c r="O61" s="243">
        <f>M60+M61</f>
        <v>34541.020000000004</v>
      </c>
    </row>
    <row r="62" spans="1:15" s="2" customFormat="1" ht="23.25" customHeight="1" x14ac:dyDescent="0.3">
      <c r="A62" s="276" t="s">
        <v>139</v>
      </c>
      <c r="B62" s="276"/>
      <c r="C62" s="276"/>
      <c r="D62" s="276"/>
      <c r="E62" s="276"/>
      <c r="F62" s="276"/>
      <c r="G62" s="276"/>
      <c r="H62" s="16">
        <f t="shared" ref="H62:N62" si="10">SUM(H60:H61)</f>
        <v>150000</v>
      </c>
      <c r="I62" s="16">
        <f t="shared" si="10"/>
        <v>4305</v>
      </c>
      <c r="J62" s="16">
        <f t="shared" si="10"/>
        <v>4560</v>
      </c>
      <c r="K62" s="16">
        <f t="shared" si="10"/>
        <v>7400.87</v>
      </c>
      <c r="L62" s="16">
        <f t="shared" si="10"/>
        <v>18275.150000000001</v>
      </c>
      <c r="M62" s="16">
        <f t="shared" si="10"/>
        <v>34541.020000000004</v>
      </c>
      <c r="N62" s="16">
        <f t="shared" si="10"/>
        <v>115458.98000000001</v>
      </c>
      <c r="O62" s="229"/>
    </row>
    <row r="63" spans="1:15" s="6" customFormat="1" ht="24.75" customHeight="1" thickBot="1" x14ac:dyDescent="0.35">
      <c r="A63" s="65"/>
      <c r="B63" s="65"/>
      <c r="C63" s="65"/>
      <c r="D63" s="65"/>
      <c r="E63" s="65"/>
      <c r="F63" s="65"/>
      <c r="G63" s="65"/>
      <c r="O63" s="229"/>
    </row>
    <row r="64" spans="1:15" s="82" customFormat="1" ht="30" customHeight="1" thickBot="1" x14ac:dyDescent="0.35">
      <c r="A64" s="285" t="s">
        <v>178</v>
      </c>
      <c r="B64" s="286"/>
      <c r="C64" s="286"/>
      <c r="D64" s="286"/>
      <c r="E64" s="286"/>
      <c r="F64" s="286"/>
      <c r="G64" s="286"/>
      <c r="H64" s="286"/>
      <c r="I64" s="286"/>
      <c r="J64" s="286"/>
      <c r="K64" s="286"/>
      <c r="L64" s="286"/>
      <c r="M64" s="286"/>
      <c r="N64" s="287"/>
      <c r="O64" s="229"/>
    </row>
    <row r="65" spans="1:15" s="82" customFormat="1" ht="41.4" x14ac:dyDescent="0.3">
      <c r="A65" s="108">
        <f>A61+1</f>
        <v>22</v>
      </c>
      <c r="B65" s="5" t="s">
        <v>168</v>
      </c>
      <c r="C65" s="161" t="s">
        <v>471</v>
      </c>
      <c r="D65" s="129" t="s">
        <v>655</v>
      </c>
      <c r="E65" s="129" t="s">
        <v>234</v>
      </c>
      <c r="F65" s="26" t="s">
        <v>521</v>
      </c>
      <c r="G65" s="26" t="s">
        <v>627</v>
      </c>
      <c r="H65" s="9">
        <v>155000</v>
      </c>
      <c r="I65" s="112">
        <f>H65*2.87%</f>
        <v>4448.5</v>
      </c>
      <c r="J65" s="112">
        <f>+H65*3.04%</f>
        <v>4712</v>
      </c>
      <c r="K65" s="112">
        <v>25042.74</v>
      </c>
      <c r="L65" s="111">
        <v>25</v>
      </c>
      <c r="M65" s="112">
        <f>SUM(I65:L65)</f>
        <v>34228.240000000005</v>
      </c>
      <c r="N65" s="111">
        <f>+H65-M65</f>
        <v>120771.76</v>
      </c>
      <c r="O65" s="229"/>
    </row>
    <row r="66" spans="1:15" s="6" customFormat="1" ht="31.5" customHeight="1" x14ac:dyDescent="0.3">
      <c r="A66" s="12">
        <f>A65+1</f>
        <v>23</v>
      </c>
      <c r="B66" s="5" t="s">
        <v>418</v>
      </c>
      <c r="C66" s="161" t="s">
        <v>471</v>
      </c>
      <c r="D66" s="129" t="s">
        <v>162</v>
      </c>
      <c r="E66" s="129" t="s">
        <v>234</v>
      </c>
      <c r="F66" s="134" t="s">
        <v>587</v>
      </c>
      <c r="G66" s="134" t="s">
        <v>661</v>
      </c>
      <c r="H66" s="9">
        <v>70000</v>
      </c>
      <c r="I66" s="112">
        <f>H66*2.87%</f>
        <v>2009</v>
      </c>
      <c r="J66" s="112">
        <f>+H66*3.04%</f>
        <v>2128</v>
      </c>
      <c r="K66" s="111">
        <v>5368.48</v>
      </c>
      <c r="L66" s="111">
        <v>11534.74</v>
      </c>
      <c r="M66" s="112">
        <f>SUM(I66:L66)</f>
        <v>21040.22</v>
      </c>
      <c r="N66" s="111">
        <f>+H66-M66</f>
        <v>48959.78</v>
      </c>
      <c r="O66" s="229"/>
    </row>
    <row r="67" spans="1:15" s="6" customFormat="1" ht="29.25" customHeight="1" x14ac:dyDescent="0.3">
      <c r="A67" s="12">
        <f>+A66+1</f>
        <v>24</v>
      </c>
      <c r="B67" s="5" t="s">
        <v>570</v>
      </c>
      <c r="C67" s="161" t="s">
        <v>472</v>
      </c>
      <c r="D67" s="129" t="s">
        <v>162</v>
      </c>
      <c r="E67" s="129" t="s">
        <v>234</v>
      </c>
      <c r="F67" s="134" t="s">
        <v>581</v>
      </c>
      <c r="G67" s="134" t="s">
        <v>663</v>
      </c>
      <c r="H67" s="9">
        <v>60000</v>
      </c>
      <c r="I67" s="112">
        <f>H67*2.87%</f>
        <v>1722</v>
      </c>
      <c r="J67" s="112">
        <f>+H67*3.04%</f>
        <v>1824</v>
      </c>
      <c r="K67" s="111">
        <v>3486.68</v>
      </c>
      <c r="L67" s="111">
        <v>25</v>
      </c>
      <c r="M67" s="112">
        <f>SUM(I67:L67)</f>
        <v>7057.68</v>
      </c>
      <c r="N67" s="111">
        <f>+H67-M67</f>
        <v>52942.32</v>
      </c>
      <c r="O67" s="229"/>
    </row>
    <row r="68" spans="1:15" s="6" customFormat="1" ht="23.25" customHeight="1" x14ac:dyDescent="0.3">
      <c r="A68" s="276" t="s">
        <v>139</v>
      </c>
      <c r="B68" s="276"/>
      <c r="C68" s="276"/>
      <c r="D68" s="276"/>
      <c r="E68" s="276"/>
      <c r="F68" s="276"/>
      <c r="G68" s="276"/>
      <c r="H68" s="16">
        <f t="shared" ref="H68:N68" si="11">SUM(H65:H67)</f>
        <v>285000</v>
      </c>
      <c r="I68" s="16">
        <f t="shared" si="11"/>
        <v>8179.5</v>
      </c>
      <c r="J68" s="16">
        <f t="shared" si="11"/>
        <v>8664</v>
      </c>
      <c r="K68" s="16">
        <f t="shared" si="11"/>
        <v>33897.9</v>
      </c>
      <c r="L68" s="16">
        <f t="shared" si="11"/>
        <v>11584.74</v>
      </c>
      <c r="M68" s="16">
        <f t="shared" si="11"/>
        <v>62326.140000000007</v>
      </c>
      <c r="N68" s="16">
        <f t="shared" si="11"/>
        <v>222673.86</v>
      </c>
      <c r="O68" s="229"/>
    </row>
    <row r="69" spans="1:15" s="6" customFormat="1" ht="24.75" customHeight="1" thickBot="1" x14ac:dyDescent="0.35">
      <c r="A69" s="65"/>
      <c r="B69" s="65"/>
      <c r="C69" s="65"/>
      <c r="D69" s="65"/>
      <c r="E69" s="65"/>
      <c r="F69" s="65"/>
      <c r="G69" s="65"/>
      <c r="O69" s="229"/>
    </row>
    <row r="70" spans="1:15" s="82" customFormat="1" ht="30" customHeight="1" thickBot="1" x14ac:dyDescent="0.35">
      <c r="A70" s="285" t="s">
        <v>181</v>
      </c>
      <c r="B70" s="286"/>
      <c r="C70" s="286"/>
      <c r="D70" s="286"/>
      <c r="E70" s="286"/>
      <c r="F70" s="286"/>
      <c r="G70" s="286"/>
      <c r="H70" s="286"/>
      <c r="I70" s="286"/>
      <c r="J70" s="286"/>
      <c r="K70" s="286"/>
      <c r="L70" s="286"/>
      <c r="M70" s="286"/>
      <c r="N70" s="287"/>
      <c r="O70" s="229"/>
    </row>
    <row r="71" spans="1:15" s="6" customFormat="1" ht="27.75" customHeight="1" x14ac:dyDescent="0.3">
      <c r="A71" s="108">
        <f>+A67+1</f>
        <v>25</v>
      </c>
      <c r="B71" s="5" t="s">
        <v>419</v>
      </c>
      <c r="C71" s="161" t="s">
        <v>471</v>
      </c>
      <c r="D71" s="129" t="s">
        <v>162</v>
      </c>
      <c r="E71" s="129" t="s">
        <v>234</v>
      </c>
      <c r="F71" s="201" t="s">
        <v>581</v>
      </c>
      <c r="G71" s="201" t="s">
        <v>663</v>
      </c>
      <c r="H71" s="9">
        <v>80000</v>
      </c>
      <c r="I71" s="8">
        <f>H71*2.87%</f>
        <v>2296</v>
      </c>
      <c r="J71" s="112">
        <f>+H71*3.04%</f>
        <v>2432</v>
      </c>
      <c r="K71" s="111">
        <v>7400.87</v>
      </c>
      <c r="L71" s="111">
        <v>3020</v>
      </c>
      <c r="M71" s="112">
        <f>SUM(I71:L71)</f>
        <v>15148.869999999999</v>
      </c>
      <c r="N71" s="111">
        <f>+H71-M71</f>
        <v>64851.130000000005</v>
      </c>
      <c r="O71" s="229"/>
    </row>
    <row r="72" spans="1:15" s="6" customFormat="1" ht="24.75" customHeight="1" x14ac:dyDescent="0.3">
      <c r="A72" s="276" t="s">
        <v>139</v>
      </c>
      <c r="B72" s="276"/>
      <c r="C72" s="276"/>
      <c r="D72" s="276"/>
      <c r="E72" s="276"/>
      <c r="F72" s="276"/>
      <c r="G72" s="276"/>
      <c r="H72" s="16">
        <f>SUM(H71)</f>
        <v>80000</v>
      </c>
      <c r="I72" s="16">
        <f t="shared" ref="I72:N72" si="12">SUM(I71)</f>
        <v>2296</v>
      </c>
      <c r="J72" s="16">
        <f t="shared" si="12"/>
        <v>2432</v>
      </c>
      <c r="K72" s="16">
        <f t="shared" si="12"/>
        <v>7400.87</v>
      </c>
      <c r="L72" s="16">
        <f t="shared" si="12"/>
        <v>3020</v>
      </c>
      <c r="M72" s="16">
        <f t="shared" si="12"/>
        <v>15148.869999999999</v>
      </c>
      <c r="N72" s="16">
        <f t="shared" si="12"/>
        <v>64851.130000000005</v>
      </c>
      <c r="O72" s="229"/>
    </row>
    <row r="73" spans="1:15" s="6" customFormat="1" ht="23.25" customHeight="1" thickBot="1" x14ac:dyDescent="0.35">
      <c r="A73" s="65"/>
      <c r="B73" s="65"/>
      <c r="C73" s="65"/>
      <c r="D73" s="65"/>
      <c r="E73" s="65"/>
      <c r="G73" s="65"/>
      <c r="O73" s="229"/>
    </row>
    <row r="74" spans="1:15" s="6" customFormat="1" ht="28.5" customHeight="1" thickBot="1" x14ac:dyDescent="0.35">
      <c r="A74" s="285" t="s">
        <v>183</v>
      </c>
      <c r="B74" s="286"/>
      <c r="C74" s="286"/>
      <c r="D74" s="286"/>
      <c r="E74" s="286"/>
      <c r="F74" s="286"/>
      <c r="G74" s="286"/>
      <c r="H74" s="286"/>
      <c r="I74" s="286"/>
      <c r="J74" s="286"/>
      <c r="K74" s="286"/>
      <c r="L74" s="286"/>
      <c r="M74" s="286"/>
      <c r="N74" s="287"/>
      <c r="O74" s="229"/>
    </row>
    <row r="75" spans="1:15" s="6" customFormat="1" ht="23.25" customHeight="1" x14ac:dyDescent="0.3">
      <c r="A75" s="12">
        <f>+A71+1</f>
        <v>26</v>
      </c>
      <c r="B75" s="5" t="s">
        <v>510</v>
      </c>
      <c r="C75" s="161" t="s">
        <v>471</v>
      </c>
      <c r="D75" s="129" t="s">
        <v>162</v>
      </c>
      <c r="E75" s="129" t="s">
        <v>234</v>
      </c>
      <c r="F75" s="26" t="s">
        <v>517</v>
      </c>
      <c r="G75" s="26" t="s">
        <v>607</v>
      </c>
      <c r="H75" s="9">
        <v>60000</v>
      </c>
      <c r="I75" s="8">
        <f>H75*2.87%</f>
        <v>1722</v>
      </c>
      <c r="J75" s="8">
        <f>+H75*3.04%</f>
        <v>1824</v>
      </c>
      <c r="K75" s="9">
        <v>3486.68</v>
      </c>
      <c r="L75" s="9">
        <v>25</v>
      </c>
      <c r="M75" s="8">
        <f>SUM(I75:L75)</f>
        <v>7057.68</v>
      </c>
      <c r="N75" s="9">
        <f>+H75-M75</f>
        <v>52942.32</v>
      </c>
      <c r="O75" s="229"/>
    </row>
    <row r="76" spans="1:15" s="6" customFormat="1" ht="26.25" customHeight="1" x14ac:dyDescent="0.3">
      <c r="A76" s="276" t="s">
        <v>139</v>
      </c>
      <c r="B76" s="276"/>
      <c r="C76" s="276"/>
      <c r="D76" s="276"/>
      <c r="E76" s="276"/>
      <c r="F76" s="276"/>
      <c r="G76" s="276"/>
      <c r="H76" s="16">
        <f>SUM(H75)</f>
        <v>60000</v>
      </c>
      <c r="I76" s="16">
        <f t="shared" ref="I76:N76" si="13">SUM(I75)</f>
        <v>1722</v>
      </c>
      <c r="J76" s="16">
        <f t="shared" si="13"/>
        <v>1824</v>
      </c>
      <c r="K76" s="16">
        <f t="shared" si="13"/>
        <v>3486.68</v>
      </c>
      <c r="L76" s="16">
        <f t="shared" si="13"/>
        <v>25</v>
      </c>
      <c r="M76" s="16">
        <f t="shared" si="13"/>
        <v>7057.68</v>
      </c>
      <c r="N76" s="16">
        <f t="shared" si="13"/>
        <v>52942.32</v>
      </c>
      <c r="O76" s="229"/>
    </row>
    <row r="77" spans="1:15" s="6" customFormat="1" ht="24.75" customHeight="1" thickBot="1" x14ac:dyDescent="0.35">
      <c r="A77" s="65"/>
      <c r="B77" s="65"/>
      <c r="C77" s="65"/>
      <c r="D77" s="65"/>
      <c r="E77" s="65"/>
      <c r="F77" s="65"/>
      <c r="G77" s="65"/>
      <c r="O77" s="229"/>
    </row>
    <row r="78" spans="1:15" s="82" customFormat="1" ht="27" customHeight="1" thickBot="1" x14ac:dyDescent="0.35">
      <c r="A78" s="285" t="s">
        <v>184</v>
      </c>
      <c r="B78" s="286"/>
      <c r="C78" s="286"/>
      <c r="D78" s="286"/>
      <c r="E78" s="286"/>
      <c r="F78" s="286"/>
      <c r="G78" s="286"/>
      <c r="H78" s="286"/>
      <c r="I78" s="286"/>
      <c r="J78" s="286"/>
      <c r="K78" s="286"/>
      <c r="L78" s="286"/>
      <c r="M78" s="286"/>
      <c r="N78" s="287"/>
      <c r="O78" s="229"/>
    </row>
    <row r="79" spans="1:15" s="82" customFormat="1" ht="24.9" customHeight="1" x14ac:dyDescent="0.3">
      <c r="A79" s="12">
        <f>+A75+1</f>
        <v>27</v>
      </c>
      <c r="B79" s="5" t="s">
        <v>488</v>
      </c>
      <c r="C79" s="161" t="s">
        <v>472</v>
      </c>
      <c r="D79" s="129" t="s">
        <v>162</v>
      </c>
      <c r="E79" s="129" t="s">
        <v>234</v>
      </c>
      <c r="F79" s="134" t="s">
        <v>587</v>
      </c>
      <c r="G79" s="134" t="s">
        <v>661</v>
      </c>
      <c r="H79" s="9">
        <v>70000</v>
      </c>
      <c r="I79" s="8">
        <f>H79*2.87%</f>
        <v>2009</v>
      </c>
      <c r="J79" s="8">
        <f>+H79*3.04%</f>
        <v>2128</v>
      </c>
      <c r="K79" s="9">
        <v>5368.48</v>
      </c>
      <c r="L79" s="9">
        <v>2884.85</v>
      </c>
      <c r="M79" s="8">
        <f>SUM(I79:L79)</f>
        <v>12390.33</v>
      </c>
      <c r="N79" s="9">
        <f>+H79-M79</f>
        <v>57609.67</v>
      </c>
      <c r="O79" s="229"/>
    </row>
    <row r="80" spans="1:15" s="6" customFormat="1" ht="24.75" customHeight="1" x14ac:dyDescent="0.3">
      <c r="A80" s="12">
        <f>+A79+1</f>
        <v>28</v>
      </c>
      <c r="B80" s="5" t="s">
        <v>509</v>
      </c>
      <c r="C80" s="161" t="s">
        <v>472</v>
      </c>
      <c r="D80" s="129" t="s">
        <v>162</v>
      </c>
      <c r="E80" s="129" t="s">
        <v>234</v>
      </c>
      <c r="F80" s="26" t="s">
        <v>517</v>
      </c>
      <c r="G80" s="26" t="s">
        <v>607</v>
      </c>
      <c r="H80" s="9">
        <v>60000</v>
      </c>
      <c r="I80" s="8">
        <f>H80*2.87%</f>
        <v>1722</v>
      </c>
      <c r="J80" s="8">
        <f>+H80*3.04%</f>
        <v>1824</v>
      </c>
      <c r="K80" s="9"/>
      <c r="L80" s="9">
        <v>25</v>
      </c>
      <c r="M80" s="8">
        <f>SUM(I80:L80)</f>
        <v>3571</v>
      </c>
      <c r="N80" s="9">
        <f>+H80-M80</f>
        <v>56429</v>
      </c>
      <c r="O80" s="229"/>
    </row>
    <row r="81" spans="1:15" customFormat="1" ht="21" customHeight="1" thickBot="1" x14ac:dyDescent="0.35">
      <c r="A81" s="276" t="s">
        <v>139</v>
      </c>
      <c r="B81" s="276"/>
      <c r="C81" s="276"/>
      <c r="D81" s="276"/>
      <c r="E81" s="276"/>
      <c r="F81" s="276"/>
      <c r="G81" s="276"/>
      <c r="H81" s="16">
        <f>SUM(H79:H80)</f>
        <v>130000</v>
      </c>
      <c r="I81" s="16">
        <f t="shared" ref="I81:N81" si="14">SUM(I79:I80)</f>
        <v>3731</v>
      </c>
      <c r="J81" s="16">
        <f t="shared" si="14"/>
        <v>3952</v>
      </c>
      <c r="K81" s="16">
        <f t="shared" si="14"/>
        <v>5368.48</v>
      </c>
      <c r="L81" s="16">
        <f t="shared" si="14"/>
        <v>2909.85</v>
      </c>
      <c r="M81" s="16">
        <f t="shared" si="14"/>
        <v>15961.33</v>
      </c>
      <c r="N81" s="16">
        <f t="shared" si="14"/>
        <v>114038.67</v>
      </c>
      <c r="O81" s="229"/>
    </row>
    <row r="82" spans="1:15" customFormat="1" ht="34.5" customHeight="1" thickBot="1" x14ac:dyDescent="0.35">
      <c r="A82" s="277" t="s">
        <v>189</v>
      </c>
      <c r="B82" s="278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9"/>
      <c r="O82" s="229"/>
    </row>
    <row r="83" spans="1:15" customFormat="1" ht="34.5" customHeight="1" x14ac:dyDescent="0.3">
      <c r="A83" s="12">
        <f>+A80+1</f>
        <v>29</v>
      </c>
      <c r="B83" s="62" t="s">
        <v>151</v>
      </c>
      <c r="C83" s="161" t="s">
        <v>471</v>
      </c>
      <c r="D83" s="130" t="s">
        <v>222</v>
      </c>
      <c r="E83" s="129" t="s">
        <v>234</v>
      </c>
      <c r="F83" s="26" t="s">
        <v>590</v>
      </c>
      <c r="G83" s="26" t="s">
        <v>647</v>
      </c>
      <c r="H83" s="10">
        <v>135000</v>
      </c>
      <c r="I83" s="8">
        <f>H83*2.87%</f>
        <v>3874.5</v>
      </c>
      <c r="J83" s="8">
        <f>+H83*3.04%</f>
        <v>4104</v>
      </c>
      <c r="K83" s="5">
        <v>20000.71</v>
      </c>
      <c r="L83" s="9">
        <v>6375.12</v>
      </c>
      <c r="M83" s="8">
        <f>SUM(I83:L83)</f>
        <v>34354.33</v>
      </c>
      <c r="N83" s="9">
        <f>+H83-M83</f>
        <v>100645.67</v>
      </c>
      <c r="O83" s="229"/>
    </row>
    <row r="84" spans="1:15" s="6" customFormat="1" ht="24" customHeight="1" x14ac:dyDescent="0.3">
      <c r="A84" s="12">
        <f>+A83+1</f>
        <v>30</v>
      </c>
      <c r="B84" s="62" t="s">
        <v>237</v>
      </c>
      <c r="C84" s="161" t="s">
        <v>472</v>
      </c>
      <c r="D84" s="129" t="s">
        <v>162</v>
      </c>
      <c r="E84" s="129" t="s">
        <v>234</v>
      </c>
      <c r="F84" s="131" t="s">
        <v>551</v>
      </c>
      <c r="G84" s="131" t="s">
        <v>631</v>
      </c>
      <c r="H84" s="10">
        <v>90000</v>
      </c>
      <c r="I84" s="8">
        <f>H84*2.87%</f>
        <v>2583</v>
      </c>
      <c r="J84" s="8">
        <f>+H84*3.04%</f>
        <v>2736</v>
      </c>
      <c r="K84" s="5">
        <v>9078.06</v>
      </c>
      <c r="L84" s="9">
        <v>5225.24</v>
      </c>
      <c r="M84" s="8">
        <f>SUM(I84:L84)</f>
        <v>19622.3</v>
      </c>
      <c r="N84" s="9">
        <f>+H84-M84</f>
        <v>70377.7</v>
      </c>
      <c r="O84" s="229"/>
    </row>
    <row r="85" spans="1:15" s="2" customFormat="1" ht="22.5" customHeight="1" x14ac:dyDescent="0.3">
      <c r="A85" s="276" t="s">
        <v>139</v>
      </c>
      <c r="B85" s="276"/>
      <c r="C85" s="276"/>
      <c r="D85" s="276"/>
      <c r="E85" s="276"/>
      <c r="F85" s="276"/>
      <c r="G85" s="276"/>
      <c r="H85" s="16">
        <f>SUM(H83:H84)</f>
        <v>225000</v>
      </c>
      <c r="I85" s="16">
        <f t="shared" ref="I85:N85" si="15">SUM(I83:I84)</f>
        <v>6457.5</v>
      </c>
      <c r="J85" s="16">
        <f t="shared" si="15"/>
        <v>6840</v>
      </c>
      <c r="K85" s="16">
        <f t="shared" si="15"/>
        <v>29078.769999999997</v>
      </c>
      <c r="L85" s="16">
        <f t="shared" si="15"/>
        <v>11600.36</v>
      </c>
      <c r="M85" s="16">
        <f t="shared" si="15"/>
        <v>53976.630000000005</v>
      </c>
      <c r="N85" s="16">
        <f t="shared" si="15"/>
        <v>171023.37</v>
      </c>
      <c r="O85" s="229"/>
    </row>
    <row r="86" spans="1:15" s="2" customFormat="1" ht="21" customHeight="1" thickBot="1" x14ac:dyDescent="0.35">
      <c r="A86" s="65"/>
      <c r="B86" s="65"/>
      <c r="C86" s="65"/>
      <c r="D86" s="65"/>
      <c r="E86" s="65"/>
      <c r="F86" s="65"/>
      <c r="G86" s="65"/>
      <c r="H86" s="6"/>
      <c r="I86" s="6"/>
      <c r="J86" s="6"/>
      <c r="K86" s="6"/>
      <c r="L86" s="6"/>
      <c r="M86" s="6"/>
      <c r="N86" s="6"/>
      <c r="O86" s="229"/>
    </row>
    <row r="87" spans="1:15" s="2" customFormat="1" ht="28.5" customHeight="1" thickBot="1" x14ac:dyDescent="0.35">
      <c r="A87" s="277" t="s">
        <v>530</v>
      </c>
      <c r="B87" s="278"/>
      <c r="C87" s="278"/>
      <c r="D87" s="278"/>
      <c r="E87" s="278"/>
      <c r="F87" s="278"/>
      <c r="G87" s="278"/>
      <c r="H87" s="278"/>
      <c r="I87" s="278"/>
      <c r="J87" s="278"/>
      <c r="K87" s="278"/>
      <c r="L87" s="278"/>
      <c r="M87" s="278"/>
      <c r="N87" s="279"/>
      <c r="O87" s="229"/>
    </row>
    <row r="88" spans="1:15" s="2" customFormat="1" ht="32.25" customHeight="1" thickBot="1" x14ac:dyDescent="0.35">
      <c r="A88" s="277" t="s">
        <v>531</v>
      </c>
      <c r="B88" s="278"/>
      <c r="C88" s="278"/>
      <c r="D88" s="278"/>
      <c r="E88" s="278"/>
      <c r="F88" s="278"/>
      <c r="G88" s="278"/>
      <c r="H88" s="278"/>
      <c r="I88" s="278"/>
      <c r="J88" s="278"/>
      <c r="K88" s="278"/>
      <c r="L88" s="278"/>
      <c r="M88" s="278"/>
      <c r="N88" s="279"/>
      <c r="O88" s="229"/>
    </row>
    <row r="89" spans="1:15" s="2" customFormat="1" ht="33" customHeight="1" x14ac:dyDescent="0.3">
      <c r="A89" s="12">
        <f>+A84+1</f>
        <v>31</v>
      </c>
      <c r="B89" s="211" t="s">
        <v>556</v>
      </c>
      <c r="C89" s="212" t="s">
        <v>471</v>
      </c>
      <c r="D89" s="109" t="s">
        <v>599</v>
      </c>
      <c r="E89" s="109" t="s">
        <v>234</v>
      </c>
      <c r="F89" s="110" t="s">
        <v>590</v>
      </c>
      <c r="G89" s="110" t="s">
        <v>647</v>
      </c>
      <c r="H89" s="111">
        <v>170000</v>
      </c>
      <c r="I89" s="112">
        <f>H89*2.87%</f>
        <v>4879</v>
      </c>
      <c r="J89" s="112">
        <v>4943.8</v>
      </c>
      <c r="K89" s="64">
        <v>28627.17</v>
      </c>
      <c r="L89" s="111">
        <v>25</v>
      </c>
      <c r="M89" s="112">
        <f>SUM(I89:L89)</f>
        <v>38474.97</v>
      </c>
      <c r="N89" s="111">
        <f>+H89-M89</f>
        <v>131525.03</v>
      </c>
      <c r="O89" s="229"/>
    </row>
    <row r="90" spans="1:15" s="2" customFormat="1" ht="33" customHeight="1" x14ac:dyDescent="0.3">
      <c r="A90" s="12">
        <f>+A89+1</f>
        <v>32</v>
      </c>
      <c r="B90" s="8" t="s">
        <v>406</v>
      </c>
      <c r="C90" s="161" t="s">
        <v>471</v>
      </c>
      <c r="D90" s="129" t="s">
        <v>529</v>
      </c>
      <c r="E90" s="129" t="s">
        <v>234</v>
      </c>
      <c r="F90" s="110" t="s">
        <v>590</v>
      </c>
      <c r="G90" s="110" t="s">
        <v>648</v>
      </c>
      <c r="H90" s="9">
        <v>150000</v>
      </c>
      <c r="I90" s="112">
        <f>H90*2.87%</f>
        <v>4305</v>
      </c>
      <c r="J90" s="8">
        <f>+H90*3.04%</f>
        <v>4560</v>
      </c>
      <c r="K90" s="5">
        <v>23866.62</v>
      </c>
      <c r="L90" s="111">
        <v>25</v>
      </c>
      <c r="M90" s="112">
        <f>SUM(I90:L90)</f>
        <v>32756.62</v>
      </c>
      <c r="N90" s="111">
        <f>+H90-M90</f>
        <v>117243.38</v>
      </c>
      <c r="O90" s="229"/>
    </row>
    <row r="91" spans="1:15" s="2" customFormat="1" ht="22.5" customHeight="1" x14ac:dyDescent="0.3">
      <c r="A91" s="276" t="s">
        <v>139</v>
      </c>
      <c r="B91" s="276"/>
      <c r="C91" s="276"/>
      <c r="D91" s="276"/>
      <c r="E91" s="276"/>
      <c r="F91" s="276"/>
      <c r="G91" s="276"/>
      <c r="H91" s="16">
        <f>SUM(H89:H90)</f>
        <v>320000</v>
      </c>
      <c r="I91" s="16">
        <f t="shared" ref="I91:N91" si="16">SUM(I89:I90)</f>
        <v>9184</v>
      </c>
      <c r="J91" s="16">
        <f t="shared" si="16"/>
        <v>9503.7999999999993</v>
      </c>
      <c r="K91" s="16">
        <f t="shared" si="16"/>
        <v>52493.789999999994</v>
      </c>
      <c r="L91" s="16">
        <f t="shared" si="16"/>
        <v>50</v>
      </c>
      <c r="M91" s="16">
        <f t="shared" si="16"/>
        <v>71231.59</v>
      </c>
      <c r="N91" s="16">
        <f t="shared" si="16"/>
        <v>248768.41</v>
      </c>
      <c r="O91" s="229"/>
    </row>
    <row r="92" spans="1:15" s="2" customFormat="1" ht="29.25" customHeight="1" thickBot="1" x14ac:dyDescent="0.35">
      <c r="A92" s="65"/>
      <c r="B92" s="65"/>
      <c r="C92" s="65"/>
      <c r="D92" s="65"/>
      <c r="E92" s="65"/>
      <c r="F92" s="65"/>
      <c r="G92" s="65"/>
      <c r="H92" s="6"/>
      <c r="I92" s="6"/>
      <c r="J92" s="6"/>
      <c r="K92" s="6"/>
      <c r="L92" s="6"/>
      <c r="M92" s="6"/>
      <c r="N92" s="6"/>
      <c r="O92" s="229"/>
    </row>
    <row r="93" spans="1:15" s="82" customFormat="1" ht="24" customHeight="1" thickBot="1" x14ac:dyDescent="0.35">
      <c r="A93" s="277" t="s">
        <v>225</v>
      </c>
      <c r="B93" s="278"/>
      <c r="C93" s="278"/>
      <c r="D93" s="278"/>
      <c r="E93" s="278"/>
      <c r="F93" s="278"/>
      <c r="G93" s="278"/>
      <c r="H93" s="278"/>
      <c r="I93" s="278"/>
      <c r="J93" s="278"/>
      <c r="K93" s="278"/>
      <c r="L93" s="278"/>
      <c r="M93" s="278"/>
      <c r="N93" s="279"/>
      <c r="O93" s="229"/>
    </row>
    <row r="94" spans="1:15" s="6" customFormat="1" ht="24.75" customHeight="1" x14ac:dyDescent="0.3">
      <c r="A94" s="108">
        <f>+A90+1</f>
        <v>33</v>
      </c>
      <c r="B94" s="131" t="s">
        <v>238</v>
      </c>
      <c r="C94" s="133" t="s">
        <v>471</v>
      </c>
      <c r="D94" s="130" t="s">
        <v>526</v>
      </c>
      <c r="E94" s="129" t="s">
        <v>234</v>
      </c>
      <c r="F94" s="131" t="s">
        <v>551</v>
      </c>
      <c r="G94" s="131" t="s">
        <v>631</v>
      </c>
      <c r="H94" s="10">
        <v>120000</v>
      </c>
      <c r="I94" s="8">
        <f>H94*2.87%</f>
        <v>3444</v>
      </c>
      <c r="J94" s="8">
        <f>+H94*3.04%</f>
        <v>3648</v>
      </c>
      <c r="K94" s="5">
        <v>16472.34</v>
      </c>
      <c r="L94" s="9">
        <v>1475.12</v>
      </c>
      <c r="M94" s="8">
        <f>SUM(I94:L94)</f>
        <v>25039.46</v>
      </c>
      <c r="N94" s="9">
        <f>+H94-M94</f>
        <v>94960.540000000008</v>
      </c>
      <c r="O94" s="229"/>
    </row>
    <row r="95" spans="1:15" s="2" customFormat="1" ht="22.5" customHeight="1" x14ac:dyDescent="0.3">
      <c r="A95" s="276" t="s">
        <v>139</v>
      </c>
      <c r="B95" s="276"/>
      <c r="C95" s="276"/>
      <c r="D95" s="276"/>
      <c r="E95" s="276"/>
      <c r="F95" s="276"/>
      <c r="G95" s="276"/>
      <c r="H95" s="16">
        <f>SUM(H94)</f>
        <v>120000</v>
      </c>
      <c r="I95" s="16">
        <f t="shared" ref="I95:N95" si="17">SUM(I94)</f>
        <v>3444</v>
      </c>
      <c r="J95" s="16">
        <f t="shared" si="17"/>
        <v>3648</v>
      </c>
      <c r="K95" s="16">
        <f t="shared" si="17"/>
        <v>16472.34</v>
      </c>
      <c r="L95" s="16">
        <f t="shared" si="17"/>
        <v>1475.12</v>
      </c>
      <c r="M95" s="16">
        <f t="shared" si="17"/>
        <v>25039.46</v>
      </c>
      <c r="N95" s="16">
        <f t="shared" si="17"/>
        <v>94960.540000000008</v>
      </c>
      <c r="O95" s="229"/>
    </row>
    <row r="96" spans="1:15" s="2" customFormat="1" ht="22.5" customHeight="1" thickBot="1" x14ac:dyDescent="0.35">
      <c r="A96" s="65"/>
      <c r="B96" s="65"/>
      <c r="C96" s="65"/>
      <c r="D96" s="65"/>
      <c r="E96" s="65"/>
      <c r="F96" s="65"/>
      <c r="G96" s="65"/>
      <c r="H96" s="6"/>
      <c r="I96" s="6"/>
      <c r="J96" s="6"/>
      <c r="K96" s="6"/>
      <c r="L96" s="6"/>
      <c r="M96" s="6"/>
      <c r="N96" s="6"/>
      <c r="O96" s="229"/>
    </row>
    <row r="97" spans="1:15" s="2" customFormat="1" ht="22.5" customHeight="1" thickBot="1" x14ac:dyDescent="0.35">
      <c r="A97" s="277" t="s">
        <v>420</v>
      </c>
      <c r="B97" s="278"/>
      <c r="C97" s="278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9"/>
      <c r="O97" s="229"/>
    </row>
    <row r="98" spans="1:15" s="2" customFormat="1" ht="28.5" customHeight="1" x14ac:dyDescent="0.3">
      <c r="A98" s="108">
        <f>+A94+1</f>
        <v>34</v>
      </c>
      <c r="B98" s="110" t="s">
        <v>603</v>
      </c>
      <c r="C98" s="108" t="s">
        <v>472</v>
      </c>
      <c r="D98" s="110" t="s">
        <v>146</v>
      </c>
      <c r="E98" s="109" t="s">
        <v>234</v>
      </c>
      <c r="F98" s="134" t="s">
        <v>605</v>
      </c>
      <c r="G98" s="134" t="s">
        <v>606</v>
      </c>
      <c r="H98" s="8">
        <v>50000</v>
      </c>
      <c r="I98" s="112">
        <f>H98*2.87%</f>
        <v>1435</v>
      </c>
      <c r="J98" s="112">
        <f>+H98*3.04%</f>
        <v>1520</v>
      </c>
      <c r="K98" s="112">
        <v>1854</v>
      </c>
      <c r="L98" s="111">
        <v>25</v>
      </c>
      <c r="M98" s="112">
        <f>SUM(I98:L98)</f>
        <v>4834</v>
      </c>
      <c r="N98" s="111">
        <f>+H98-M98</f>
        <v>45166</v>
      </c>
      <c r="O98" s="229"/>
    </row>
    <row r="99" spans="1:15" s="2" customFormat="1" ht="29.25" customHeight="1" x14ac:dyDescent="0.3">
      <c r="A99" s="276" t="s">
        <v>139</v>
      </c>
      <c r="B99" s="276"/>
      <c r="C99" s="276"/>
      <c r="D99" s="276"/>
      <c r="E99" s="276"/>
      <c r="F99" s="276"/>
      <c r="G99" s="276"/>
      <c r="H99" s="16">
        <f>SUM(H98:H98)</f>
        <v>50000</v>
      </c>
      <c r="I99" s="16">
        <f t="shared" ref="I99:N99" si="18">SUM(I98:I98)</f>
        <v>1435</v>
      </c>
      <c r="J99" s="16">
        <f t="shared" si="18"/>
        <v>1520</v>
      </c>
      <c r="K99" s="16">
        <f t="shared" si="18"/>
        <v>1854</v>
      </c>
      <c r="L99" s="16">
        <f t="shared" si="18"/>
        <v>25</v>
      </c>
      <c r="M99" s="16">
        <f t="shared" si="18"/>
        <v>4834</v>
      </c>
      <c r="N99" s="16">
        <f t="shared" si="18"/>
        <v>45166</v>
      </c>
      <c r="O99" s="229"/>
    </row>
    <row r="100" spans="1:15" s="71" customFormat="1" ht="29.25" customHeight="1" thickBot="1" x14ac:dyDescent="0.35">
      <c r="A100" s="234"/>
      <c r="B100" s="234"/>
      <c r="C100" s="234"/>
      <c r="D100" s="234"/>
      <c r="E100" s="234"/>
      <c r="F100" s="234"/>
      <c r="G100" s="234"/>
      <c r="H100" s="82"/>
      <c r="I100" s="82"/>
      <c r="J100" s="82"/>
      <c r="K100" s="82"/>
      <c r="L100" s="82"/>
      <c r="M100" s="82"/>
      <c r="N100" s="82"/>
      <c r="O100" s="229"/>
    </row>
    <row r="101" spans="1:15" s="82" customFormat="1" ht="24.9" customHeight="1" thickBot="1" x14ac:dyDescent="0.35">
      <c r="A101" s="277" t="s">
        <v>420</v>
      </c>
      <c r="B101" s="278"/>
      <c r="C101" s="278"/>
      <c r="D101" s="278"/>
      <c r="E101" s="278"/>
      <c r="F101" s="278"/>
      <c r="G101" s="278"/>
      <c r="H101" s="278"/>
      <c r="I101" s="278"/>
      <c r="J101" s="278"/>
      <c r="K101" s="278"/>
      <c r="L101" s="278"/>
      <c r="M101" s="278"/>
      <c r="N101" s="279"/>
      <c r="O101" s="229"/>
    </row>
    <row r="102" spans="1:15" s="6" customFormat="1" ht="24.75" customHeight="1" x14ac:dyDescent="0.3">
      <c r="A102" s="108">
        <f>+A98+1</f>
        <v>35</v>
      </c>
      <c r="B102" s="26" t="s">
        <v>400</v>
      </c>
      <c r="C102" s="12" t="s">
        <v>472</v>
      </c>
      <c r="D102" s="26" t="s">
        <v>127</v>
      </c>
      <c r="E102" s="129" t="s">
        <v>234</v>
      </c>
      <c r="F102" s="26" t="s">
        <v>584</v>
      </c>
      <c r="G102" s="26" t="s">
        <v>649</v>
      </c>
      <c r="H102" s="8">
        <v>70000</v>
      </c>
      <c r="I102" s="112">
        <f>H102*2.87%</f>
        <v>2009</v>
      </c>
      <c r="J102" s="112">
        <f>+H102*3.04%</f>
        <v>2128</v>
      </c>
      <c r="K102" s="112">
        <v>5368.48</v>
      </c>
      <c r="L102" s="111">
        <v>1025</v>
      </c>
      <c r="M102" s="112">
        <f>SUM(I102:L102)</f>
        <v>10530.48</v>
      </c>
      <c r="N102" s="111">
        <f>+H102-M102</f>
        <v>59469.520000000004</v>
      </c>
      <c r="O102" s="229"/>
    </row>
    <row r="103" spans="1:15" s="6" customFormat="1" ht="24.9" customHeight="1" x14ac:dyDescent="0.3">
      <c r="A103" s="276" t="s">
        <v>139</v>
      </c>
      <c r="B103" s="276"/>
      <c r="C103" s="276"/>
      <c r="D103" s="276"/>
      <c r="E103" s="276"/>
      <c r="F103" s="276"/>
      <c r="G103" s="276"/>
      <c r="H103" s="16">
        <f>SUM(H102:H102)</f>
        <v>70000</v>
      </c>
      <c r="I103" s="16">
        <f t="shared" ref="I103:N103" si="19">SUM(I102:I102)</f>
        <v>2009</v>
      </c>
      <c r="J103" s="16">
        <f t="shared" si="19"/>
        <v>2128</v>
      </c>
      <c r="K103" s="16">
        <f t="shared" si="19"/>
        <v>5368.48</v>
      </c>
      <c r="L103" s="16">
        <f t="shared" si="19"/>
        <v>1025</v>
      </c>
      <c r="M103" s="16">
        <f t="shared" si="19"/>
        <v>10530.48</v>
      </c>
      <c r="N103" s="16">
        <f t="shared" si="19"/>
        <v>59469.520000000004</v>
      </c>
      <c r="O103" s="229"/>
    </row>
    <row r="104" spans="1:15" s="6" customFormat="1" ht="24.9" customHeight="1" thickBot="1" x14ac:dyDescent="0.35">
      <c r="A104" s="65"/>
      <c r="B104" s="65"/>
      <c r="C104" s="65"/>
      <c r="D104" s="65"/>
      <c r="E104" s="65"/>
      <c r="F104" s="65"/>
      <c r="G104" s="65"/>
      <c r="O104" s="229"/>
    </row>
    <row r="105" spans="1:15" s="6" customFormat="1" ht="24.9" customHeight="1" x14ac:dyDescent="0.3">
      <c r="A105" s="291" t="s">
        <v>571</v>
      </c>
      <c r="B105" s="295"/>
      <c r="C105" s="295"/>
      <c r="D105" s="295"/>
      <c r="E105" s="295"/>
      <c r="F105" s="295"/>
      <c r="G105" s="295"/>
      <c r="H105" s="295"/>
      <c r="I105" s="295"/>
      <c r="J105" s="295"/>
      <c r="K105" s="295"/>
      <c r="L105" s="295"/>
      <c r="M105" s="295"/>
      <c r="N105" s="296"/>
      <c r="O105" s="229"/>
    </row>
    <row r="106" spans="1:15" s="6" customFormat="1" ht="24.9" customHeight="1" x14ac:dyDescent="0.3">
      <c r="A106" s="69">
        <f>+A102+1</f>
        <v>36</v>
      </c>
      <c r="B106" s="209" t="s">
        <v>602</v>
      </c>
      <c r="C106" s="69" t="s">
        <v>472</v>
      </c>
      <c r="D106" s="209" t="s">
        <v>106</v>
      </c>
      <c r="E106" s="115" t="s">
        <v>234</v>
      </c>
      <c r="F106" s="209" t="s">
        <v>605</v>
      </c>
      <c r="G106" s="209" t="s">
        <v>606</v>
      </c>
      <c r="H106" s="64">
        <v>90000</v>
      </c>
      <c r="I106" s="64">
        <f>H106*2.87%</f>
        <v>2583</v>
      </c>
      <c r="J106" s="64">
        <f>+H106*3.04%</f>
        <v>2736</v>
      </c>
      <c r="K106" s="64">
        <v>9753.1200000000008</v>
      </c>
      <c r="L106" s="70">
        <v>1025</v>
      </c>
      <c r="M106" s="64">
        <f>SUM(I106:L106)</f>
        <v>16097.12</v>
      </c>
      <c r="N106" s="70">
        <f>+H106-M106</f>
        <v>73902.880000000005</v>
      </c>
      <c r="O106" s="229"/>
    </row>
    <row r="107" spans="1:15" s="6" customFormat="1" ht="24.9" customHeight="1" x14ac:dyDescent="0.3">
      <c r="A107" s="108">
        <f>+A106+1</f>
        <v>37</v>
      </c>
      <c r="B107" s="26" t="s">
        <v>572</v>
      </c>
      <c r="C107" s="12" t="s">
        <v>472</v>
      </c>
      <c r="D107" s="26" t="s">
        <v>573</v>
      </c>
      <c r="E107" s="129" t="s">
        <v>234</v>
      </c>
      <c r="F107" s="26" t="s">
        <v>586</v>
      </c>
      <c r="G107" s="26" t="s">
        <v>650</v>
      </c>
      <c r="H107" s="8">
        <v>70000</v>
      </c>
      <c r="I107" s="112">
        <f>H107*2.87%</f>
        <v>2009</v>
      </c>
      <c r="J107" s="112">
        <f>+H107*3.04%</f>
        <v>2128</v>
      </c>
      <c r="K107" s="5">
        <v>5368.48</v>
      </c>
      <c r="L107" s="111">
        <v>3411.92</v>
      </c>
      <c r="M107" s="112">
        <f>SUM(I107:L107)</f>
        <v>12917.4</v>
      </c>
      <c r="N107" s="111">
        <f>+H107-M107</f>
        <v>57082.6</v>
      </c>
      <c r="O107" s="229"/>
    </row>
    <row r="108" spans="1:15" s="6" customFormat="1" ht="24.9" customHeight="1" x14ac:dyDescent="0.3">
      <c r="A108" s="276" t="s">
        <v>139</v>
      </c>
      <c r="B108" s="276"/>
      <c r="C108" s="276"/>
      <c r="D108" s="276"/>
      <c r="E108" s="276"/>
      <c r="F108" s="276"/>
      <c r="G108" s="276"/>
      <c r="H108" s="16">
        <f>SUM(H106:H107)</f>
        <v>160000</v>
      </c>
      <c r="I108" s="16">
        <f t="shared" ref="I108:N108" si="20">SUM(I106:I107)</f>
        <v>4592</v>
      </c>
      <c r="J108" s="16">
        <f t="shared" si="20"/>
        <v>4864</v>
      </c>
      <c r="K108" s="16">
        <f t="shared" si="20"/>
        <v>15121.6</v>
      </c>
      <c r="L108" s="16">
        <f t="shared" si="20"/>
        <v>4436.92</v>
      </c>
      <c r="M108" s="16">
        <f t="shared" si="20"/>
        <v>29014.52</v>
      </c>
      <c r="N108" s="16">
        <f t="shared" si="20"/>
        <v>130985.48000000001</v>
      </c>
      <c r="O108" s="229"/>
    </row>
    <row r="109" spans="1:15" s="6" customFormat="1" ht="24.9" customHeight="1" thickBot="1" x14ac:dyDescent="0.35">
      <c r="A109" s="65"/>
      <c r="B109" s="65"/>
      <c r="C109" s="65"/>
      <c r="D109" s="65"/>
      <c r="E109" s="65"/>
      <c r="F109" s="65"/>
      <c r="G109" s="65"/>
      <c r="O109" s="229"/>
    </row>
    <row r="110" spans="1:15" s="6" customFormat="1" ht="24.9" customHeight="1" x14ac:dyDescent="0.3">
      <c r="A110" s="291" t="s">
        <v>420</v>
      </c>
      <c r="B110" s="295"/>
      <c r="C110" s="295"/>
      <c r="D110" s="295"/>
      <c r="E110" s="295"/>
      <c r="F110" s="295"/>
      <c r="G110" s="295"/>
      <c r="H110" s="295"/>
      <c r="I110" s="295"/>
      <c r="J110" s="295"/>
      <c r="K110" s="295"/>
      <c r="L110" s="295"/>
      <c r="M110" s="295"/>
      <c r="N110" s="296"/>
      <c r="O110" s="229"/>
    </row>
    <row r="111" spans="1:15" s="6" customFormat="1" ht="24.9" customHeight="1" x14ac:dyDescent="0.3">
      <c r="A111" s="69">
        <f>+A107+1</f>
        <v>38</v>
      </c>
      <c r="B111" s="134" t="s">
        <v>574</v>
      </c>
      <c r="C111" s="133" t="s">
        <v>472</v>
      </c>
      <c r="D111" s="134" t="s">
        <v>533</v>
      </c>
      <c r="E111" s="132" t="s">
        <v>234</v>
      </c>
      <c r="F111" s="208" t="s">
        <v>586</v>
      </c>
      <c r="G111" s="208" t="s">
        <v>650</v>
      </c>
      <c r="H111" s="5">
        <v>80000</v>
      </c>
      <c r="I111" s="64">
        <f>H111*2.87%</f>
        <v>2296</v>
      </c>
      <c r="J111" s="64">
        <f>+H111*3.04%</f>
        <v>2432</v>
      </c>
      <c r="K111" s="5">
        <v>7063.34</v>
      </c>
      <c r="L111" s="70">
        <v>1375.12</v>
      </c>
      <c r="M111" s="64">
        <f>SUM(I111:L111)</f>
        <v>13166.46</v>
      </c>
      <c r="N111" s="70">
        <f>+H111-M111</f>
        <v>66833.540000000008</v>
      </c>
      <c r="O111" s="229"/>
    </row>
    <row r="112" spans="1:15" s="6" customFormat="1" ht="24.9" customHeight="1" x14ac:dyDescent="0.3">
      <c r="A112" s="69">
        <f>+A111+1</f>
        <v>39</v>
      </c>
      <c r="B112" s="134" t="s">
        <v>532</v>
      </c>
      <c r="C112" s="133" t="s">
        <v>472</v>
      </c>
      <c r="D112" s="134" t="s">
        <v>533</v>
      </c>
      <c r="E112" s="132" t="s">
        <v>234</v>
      </c>
      <c r="F112" s="131" t="s">
        <v>551</v>
      </c>
      <c r="G112" s="131" t="s">
        <v>631</v>
      </c>
      <c r="H112" s="5">
        <v>60000</v>
      </c>
      <c r="I112" s="64">
        <f>H112*2.87%</f>
        <v>1722</v>
      </c>
      <c r="J112" s="64">
        <f>+H112*3.04%</f>
        <v>1824</v>
      </c>
      <c r="K112" s="5">
        <v>3216.65</v>
      </c>
      <c r="L112" s="70">
        <v>3148.96</v>
      </c>
      <c r="M112" s="64">
        <f>SUM(I112:L112)</f>
        <v>9911.61</v>
      </c>
      <c r="N112" s="70">
        <f>+H112-M112</f>
        <v>50088.39</v>
      </c>
      <c r="O112" s="229"/>
    </row>
    <row r="113" spans="1:15" s="6" customFormat="1" ht="24.9" customHeight="1" x14ac:dyDescent="0.3">
      <c r="A113" s="276" t="s">
        <v>139</v>
      </c>
      <c r="B113" s="276"/>
      <c r="C113" s="276"/>
      <c r="D113" s="276"/>
      <c r="E113" s="276"/>
      <c r="F113" s="276"/>
      <c r="G113" s="276"/>
      <c r="H113" s="16">
        <f>SUM(H111:H112)</f>
        <v>140000</v>
      </c>
      <c r="I113" s="16">
        <f t="shared" ref="I113:N113" si="21">SUM(I111:I112)</f>
        <v>4018</v>
      </c>
      <c r="J113" s="16">
        <f t="shared" si="21"/>
        <v>4256</v>
      </c>
      <c r="K113" s="16">
        <f t="shared" si="21"/>
        <v>10279.99</v>
      </c>
      <c r="L113" s="16">
        <f t="shared" si="21"/>
        <v>4524.08</v>
      </c>
      <c r="M113" s="16">
        <f t="shared" si="21"/>
        <v>23078.07</v>
      </c>
      <c r="N113" s="16">
        <f t="shared" si="21"/>
        <v>116921.93000000001</v>
      </c>
      <c r="O113" s="229"/>
    </row>
    <row r="114" spans="1:15" s="2" customFormat="1" ht="24.9" customHeight="1" thickBot="1" x14ac:dyDescent="0.35">
      <c r="A114" s="65"/>
      <c r="B114" s="65"/>
      <c r="C114" s="65"/>
      <c r="D114" s="65"/>
      <c r="E114" s="65"/>
      <c r="F114" s="65"/>
      <c r="G114" s="65"/>
      <c r="H114"/>
      <c r="I114"/>
      <c r="J114"/>
      <c r="K114"/>
      <c r="L114"/>
      <c r="M114"/>
      <c r="N114"/>
      <c r="O114" s="229"/>
    </row>
    <row r="115" spans="1:15" s="71" customFormat="1" ht="24.9" customHeight="1" thickBot="1" x14ac:dyDescent="0.35">
      <c r="A115" s="277" t="s">
        <v>325</v>
      </c>
      <c r="B115" s="278"/>
      <c r="C115" s="278"/>
      <c r="D115" s="278"/>
      <c r="E115" s="278"/>
      <c r="F115" s="278"/>
      <c r="G115" s="278"/>
      <c r="H115" s="278"/>
      <c r="I115" s="278"/>
      <c r="J115" s="278"/>
      <c r="K115" s="278"/>
      <c r="L115" s="278"/>
      <c r="M115" s="278"/>
      <c r="N115" s="279"/>
      <c r="O115" s="229"/>
    </row>
    <row r="116" spans="1:15" s="71" customFormat="1" ht="26.25" customHeight="1" x14ac:dyDescent="0.3">
      <c r="A116" s="108">
        <f>+A112+1</f>
        <v>40</v>
      </c>
      <c r="B116" s="26" t="s">
        <v>144</v>
      </c>
      <c r="C116" s="12" t="s">
        <v>471</v>
      </c>
      <c r="D116" s="129" t="s">
        <v>143</v>
      </c>
      <c r="E116" s="129" t="s">
        <v>234</v>
      </c>
      <c r="F116" s="26" t="s">
        <v>587</v>
      </c>
      <c r="G116" s="26" t="s">
        <v>661</v>
      </c>
      <c r="H116" s="9">
        <v>190000</v>
      </c>
      <c r="I116" s="112">
        <f>H116*2.87%</f>
        <v>5453</v>
      </c>
      <c r="J116" s="5">
        <v>4943.8</v>
      </c>
      <c r="K116" s="5">
        <v>33483.67</v>
      </c>
      <c r="L116" s="111">
        <v>25</v>
      </c>
      <c r="M116" s="112">
        <f t="shared" ref="M116:M117" si="22">SUM(I116:L116)</f>
        <v>43905.47</v>
      </c>
      <c r="N116" s="111">
        <f t="shared" ref="N116:N117" si="23">+H116-M116</f>
        <v>146094.53</v>
      </c>
      <c r="O116" s="229"/>
    </row>
    <row r="117" spans="1:15" s="71" customFormat="1" ht="24.9" customHeight="1" x14ac:dyDescent="0.3">
      <c r="A117" s="108">
        <f>+A116+1</f>
        <v>41</v>
      </c>
      <c r="B117" s="131" t="s">
        <v>421</v>
      </c>
      <c r="C117" s="133" t="s">
        <v>471</v>
      </c>
      <c r="D117" s="131" t="s">
        <v>153</v>
      </c>
      <c r="E117" s="129" t="s">
        <v>234</v>
      </c>
      <c r="F117" s="26" t="s">
        <v>591</v>
      </c>
      <c r="G117" s="26" t="s">
        <v>666</v>
      </c>
      <c r="H117" s="9">
        <v>80000</v>
      </c>
      <c r="I117" s="112">
        <f>H117*2.87%</f>
        <v>2296</v>
      </c>
      <c r="J117" s="112">
        <f>+H117*3.04%</f>
        <v>2432</v>
      </c>
      <c r="K117" s="64">
        <v>7400.87</v>
      </c>
      <c r="L117" s="111">
        <v>25</v>
      </c>
      <c r="M117" s="112">
        <f t="shared" si="22"/>
        <v>12153.869999999999</v>
      </c>
      <c r="N117" s="111">
        <f t="shared" si="23"/>
        <v>67846.13</v>
      </c>
      <c r="O117" s="229"/>
    </row>
    <row r="118" spans="1:15" s="71" customFormat="1" ht="24.9" customHeight="1" x14ac:dyDescent="0.3">
      <c r="A118" s="108">
        <f>+A117+1</f>
        <v>42</v>
      </c>
      <c r="B118" s="208" t="s">
        <v>609</v>
      </c>
      <c r="C118" s="69"/>
      <c r="D118" s="208" t="s">
        <v>617</v>
      </c>
      <c r="E118" s="129" t="s">
        <v>234</v>
      </c>
      <c r="F118" s="26" t="s">
        <v>618</v>
      </c>
      <c r="G118" s="26" t="s">
        <v>613</v>
      </c>
      <c r="H118" s="117">
        <v>50000</v>
      </c>
      <c r="I118" s="5">
        <f>H118*2.87%</f>
        <v>1435</v>
      </c>
      <c r="J118" s="5">
        <f>+H118*3.04%</f>
        <v>1520</v>
      </c>
      <c r="K118" s="5">
        <v>1854</v>
      </c>
      <c r="L118" s="111">
        <v>10025</v>
      </c>
      <c r="M118" s="112">
        <f>SUM(I118:L118)</f>
        <v>14834</v>
      </c>
      <c r="N118" s="111">
        <f>H118-M118</f>
        <v>35166</v>
      </c>
      <c r="O118" s="229"/>
    </row>
    <row r="119" spans="1:15" s="2" customFormat="1" ht="27" customHeight="1" x14ac:dyDescent="0.3">
      <c r="A119" s="276" t="s">
        <v>139</v>
      </c>
      <c r="B119" s="276"/>
      <c r="C119" s="276"/>
      <c r="D119" s="276"/>
      <c r="E119" s="276"/>
      <c r="F119" s="276"/>
      <c r="G119" s="276"/>
      <c r="H119" s="16">
        <f>SUM(H116:H118)</f>
        <v>320000</v>
      </c>
      <c r="I119" s="16">
        <f t="shared" ref="I119:N119" si="24">SUM(I116:I118)</f>
        <v>9184</v>
      </c>
      <c r="J119" s="16">
        <f t="shared" si="24"/>
        <v>8895.7999999999993</v>
      </c>
      <c r="K119" s="16">
        <f t="shared" si="24"/>
        <v>42738.54</v>
      </c>
      <c r="L119" s="16">
        <f t="shared" si="24"/>
        <v>10075</v>
      </c>
      <c r="M119" s="16">
        <f t="shared" si="24"/>
        <v>70893.34</v>
      </c>
      <c r="N119" s="16">
        <f t="shared" si="24"/>
        <v>249106.66</v>
      </c>
      <c r="O119" s="229"/>
    </row>
    <row r="120" spans="1:15" s="2" customFormat="1" ht="27" customHeight="1" thickBot="1" x14ac:dyDescent="0.35">
      <c r="A120" s="65"/>
      <c r="B120" s="65"/>
      <c r="C120" s="65"/>
      <c r="D120" s="65"/>
      <c r="E120" s="65"/>
      <c r="F120" s="65"/>
      <c r="G120" s="65"/>
      <c r="H120" s="6"/>
      <c r="I120" s="6"/>
      <c r="J120" s="6"/>
      <c r="K120" s="6"/>
      <c r="L120" s="6"/>
      <c r="M120" s="6"/>
      <c r="N120" s="6"/>
      <c r="O120" s="229"/>
    </row>
    <row r="121" spans="1:15" s="2" customFormat="1" ht="27" customHeight="1" thickBot="1" x14ac:dyDescent="0.35">
      <c r="A121" s="277" t="s">
        <v>577</v>
      </c>
      <c r="B121" s="278"/>
      <c r="C121" s="278"/>
      <c r="D121" s="278"/>
      <c r="E121" s="278"/>
      <c r="F121" s="278"/>
      <c r="G121" s="278"/>
      <c r="H121" s="278"/>
      <c r="I121" s="278"/>
      <c r="J121" s="278"/>
      <c r="K121" s="278"/>
      <c r="L121" s="278"/>
      <c r="M121" s="278"/>
      <c r="N121" s="279"/>
      <c r="O121" s="229"/>
    </row>
    <row r="122" spans="1:15" s="2" customFormat="1" ht="27" customHeight="1" x14ac:dyDescent="0.3">
      <c r="A122" s="108">
        <f>+A118+1</f>
        <v>43</v>
      </c>
      <c r="B122" s="26" t="s">
        <v>575</v>
      </c>
      <c r="C122" s="12" t="s">
        <v>471</v>
      </c>
      <c r="D122" s="129" t="s">
        <v>576</v>
      </c>
      <c r="E122" s="129" t="s">
        <v>234</v>
      </c>
      <c r="F122" s="131" t="s">
        <v>583</v>
      </c>
      <c r="G122" s="237" t="s">
        <v>644</v>
      </c>
      <c r="H122" s="8">
        <v>170000</v>
      </c>
      <c r="I122" s="112">
        <f>H122*2.87%</f>
        <v>4879</v>
      </c>
      <c r="J122" s="5">
        <v>4943.8</v>
      </c>
      <c r="K122" s="5">
        <v>28627.17</v>
      </c>
      <c r="L122" s="111">
        <v>25</v>
      </c>
      <c r="M122" s="112">
        <f>SUM(I122:L122)</f>
        <v>38474.97</v>
      </c>
      <c r="N122" s="111">
        <f t="shared" ref="N122" si="25">+H122-M122</f>
        <v>131525.03</v>
      </c>
      <c r="O122" s="229"/>
    </row>
    <row r="123" spans="1:15" s="2" customFormat="1" ht="27" customHeight="1" x14ac:dyDescent="0.3">
      <c r="A123" s="133">
        <f>+A122+1</f>
        <v>44</v>
      </c>
      <c r="B123" s="134" t="s">
        <v>629</v>
      </c>
      <c r="C123" s="133" t="s">
        <v>472</v>
      </c>
      <c r="D123" s="132" t="s">
        <v>146</v>
      </c>
      <c r="E123" s="129" t="s">
        <v>234</v>
      </c>
      <c r="F123" s="131" t="s">
        <v>551</v>
      </c>
      <c r="G123" s="131" t="s">
        <v>631</v>
      </c>
      <c r="H123" s="5">
        <v>50000</v>
      </c>
      <c r="I123" s="5">
        <f>H123*2.87%</f>
        <v>1435</v>
      </c>
      <c r="J123" s="5">
        <f>+H123*3.04%</f>
        <v>1520</v>
      </c>
      <c r="K123" s="5">
        <v>1854</v>
      </c>
      <c r="L123" s="70">
        <v>25</v>
      </c>
      <c r="M123" s="112">
        <f>SUM(I123:L123)</f>
        <v>4834</v>
      </c>
      <c r="N123" s="111">
        <f>+H123-M123</f>
        <v>45166</v>
      </c>
      <c r="O123" s="229"/>
    </row>
    <row r="124" spans="1:15" s="2" customFormat="1" ht="27" customHeight="1" thickBot="1" x14ac:dyDescent="0.35">
      <c r="A124" s="283" t="s">
        <v>139</v>
      </c>
      <c r="B124" s="283"/>
      <c r="C124" s="283"/>
      <c r="D124" s="283"/>
      <c r="E124" s="283"/>
      <c r="F124" s="283"/>
      <c r="G124" s="284"/>
      <c r="H124" s="80">
        <f>SUM(H122:H123)</f>
        <v>220000</v>
      </c>
      <c r="I124" s="80">
        <f t="shared" ref="I124:N124" si="26">SUM(I122:I123)</f>
        <v>6314</v>
      </c>
      <c r="J124" s="80">
        <f t="shared" si="26"/>
        <v>6463.8</v>
      </c>
      <c r="K124" s="80">
        <f t="shared" si="26"/>
        <v>30481.17</v>
      </c>
      <c r="L124" s="80">
        <f t="shared" si="26"/>
        <v>50</v>
      </c>
      <c r="M124" s="80">
        <f t="shared" si="26"/>
        <v>43308.97</v>
      </c>
      <c r="N124" s="80">
        <f t="shared" si="26"/>
        <v>176691.03</v>
      </c>
      <c r="O124" s="229"/>
    </row>
    <row r="125" spans="1:15" s="2" customFormat="1" ht="24.9" customHeight="1" thickBot="1" x14ac:dyDescent="0.35">
      <c r="C125" s="162"/>
      <c r="O125" s="229"/>
    </row>
    <row r="126" spans="1:15" s="71" customFormat="1" ht="27.75" customHeight="1" thickBot="1" x14ac:dyDescent="0.35">
      <c r="A126" s="277" t="s">
        <v>423</v>
      </c>
      <c r="B126" s="278"/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9"/>
      <c r="O126" s="229"/>
    </row>
    <row r="127" spans="1:15" s="28" customFormat="1" ht="25.5" customHeight="1" x14ac:dyDescent="0.3">
      <c r="A127" s="69">
        <f>+A123+1</f>
        <v>45</v>
      </c>
      <c r="B127" s="131" t="s">
        <v>145</v>
      </c>
      <c r="C127" s="133" t="s">
        <v>471</v>
      </c>
      <c r="D127" s="130" t="s">
        <v>624</v>
      </c>
      <c r="E127" s="129" t="s">
        <v>234</v>
      </c>
      <c r="F127" s="26" t="s">
        <v>587</v>
      </c>
      <c r="G127" s="26" t="s">
        <v>661</v>
      </c>
      <c r="H127" s="182">
        <v>135000</v>
      </c>
      <c r="I127" s="112">
        <f>H127*2.87%</f>
        <v>3874.5</v>
      </c>
      <c r="J127" s="112">
        <f>+H127*3.04%</f>
        <v>4104</v>
      </c>
      <c r="K127" s="5">
        <v>20338.240000000002</v>
      </c>
      <c r="L127" s="111">
        <v>25</v>
      </c>
      <c r="M127" s="112">
        <f>SUM(I127:L127)</f>
        <v>28341.74</v>
      </c>
      <c r="N127" s="111">
        <f>+H127-M127</f>
        <v>106658.26</v>
      </c>
      <c r="O127" s="229"/>
    </row>
    <row r="128" spans="1:15" s="28" customFormat="1" ht="25.5" customHeight="1" x14ac:dyDescent="0.3">
      <c r="A128" s="69">
        <f>+A127+1</f>
        <v>46</v>
      </c>
      <c r="B128" s="208" t="s">
        <v>610</v>
      </c>
      <c r="C128" s="69"/>
      <c r="D128" s="213" t="s">
        <v>614</v>
      </c>
      <c r="E128" s="109" t="s">
        <v>234</v>
      </c>
      <c r="F128" s="110" t="s">
        <v>615</v>
      </c>
      <c r="G128" s="110" t="s">
        <v>616</v>
      </c>
      <c r="H128" s="10">
        <v>70000</v>
      </c>
      <c r="I128" s="5">
        <f>H128*2.87%</f>
        <v>2009</v>
      </c>
      <c r="J128" s="5">
        <f>+H128*3.04%</f>
        <v>2128</v>
      </c>
      <c r="K128" s="5">
        <v>5368.48</v>
      </c>
      <c r="L128" s="111">
        <v>25</v>
      </c>
      <c r="M128" s="112">
        <f>SUM(I128:L128)</f>
        <v>9530.48</v>
      </c>
      <c r="N128" s="111">
        <f>H128-M128</f>
        <v>60469.520000000004</v>
      </c>
      <c r="O128" s="229"/>
    </row>
    <row r="129" spans="1:15" s="28" customFormat="1" ht="22.2" customHeight="1" x14ac:dyDescent="0.3">
      <c r="A129" s="276" t="s">
        <v>139</v>
      </c>
      <c r="B129" s="276"/>
      <c r="C129" s="276"/>
      <c r="D129" s="276"/>
      <c r="E129" s="276"/>
      <c r="F129" s="276"/>
      <c r="G129" s="276"/>
      <c r="H129" s="16">
        <f>SUM(H127:H128)</f>
        <v>205000</v>
      </c>
      <c r="I129" s="16">
        <f t="shared" ref="I129:N129" si="27">SUM(I127:I128)</f>
        <v>5883.5</v>
      </c>
      <c r="J129" s="16">
        <f t="shared" si="27"/>
        <v>6232</v>
      </c>
      <c r="K129" s="16">
        <f t="shared" si="27"/>
        <v>25706.720000000001</v>
      </c>
      <c r="L129" s="16">
        <f t="shared" si="27"/>
        <v>50</v>
      </c>
      <c r="M129" s="16">
        <f t="shared" si="27"/>
        <v>37872.22</v>
      </c>
      <c r="N129" s="16">
        <f t="shared" si="27"/>
        <v>167127.78</v>
      </c>
      <c r="O129" s="229"/>
    </row>
    <row r="130" spans="1:15" s="2" customFormat="1" ht="24.9" customHeight="1" thickBot="1" x14ac:dyDescent="0.35">
      <c r="A130" s="65"/>
      <c r="B130" s="65"/>
      <c r="C130" s="65"/>
      <c r="D130" s="65"/>
      <c r="E130" s="65"/>
      <c r="F130" s="65"/>
      <c r="G130" s="65"/>
      <c r="H130" s="6"/>
      <c r="I130" s="6"/>
      <c r="J130" s="6"/>
      <c r="K130" s="6"/>
      <c r="L130" s="6"/>
      <c r="M130" s="6"/>
      <c r="N130" s="6"/>
      <c r="O130" s="229"/>
    </row>
    <row r="131" spans="1:15" s="81" customFormat="1" ht="23.25" customHeight="1" thickBot="1" x14ac:dyDescent="0.35">
      <c r="A131" s="277" t="s">
        <v>240</v>
      </c>
      <c r="B131" s="278"/>
      <c r="C131" s="278"/>
      <c r="D131" s="278"/>
      <c r="E131" s="278"/>
      <c r="F131" s="278"/>
      <c r="G131" s="278"/>
      <c r="H131" s="278"/>
      <c r="I131" s="278"/>
      <c r="J131" s="278"/>
      <c r="K131" s="278"/>
      <c r="L131" s="278"/>
      <c r="M131" s="278"/>
      <c r="N131" s="279"/>
      <c r="O131" s="229"/>
    </row>
    <row r="132" spans="1:15" s="28" customFormat="1" ht="25.5" customHeight="1" x14ac:dyDescent="0.3">
      <c r="A132" s="69">
        <f>+A128+1</f>
        <v>47</v>
      </c>
      <c r="B132" s="5" t="s">
        <v>425</v>
      </c>
      <c r="C132" s="160" t="s">
        <v>472</v>
      </c>
      <c r="D132" s="134" t="s">
        <v>239</v>
      </c>
      <c r="E132" s="129" t="s">
        <v>234</v>
      </c>
      <c r="F132" s="26" t="s">
        <v>495</v>
      </c>
      <c r="G132" s="26" t="s">
        <v>592</v>
      </c>
      <c r="H132" s="128">
        <v>70000</v>
      </c>
      <c r="I132" s="8">
        <f>H132*2.87%</f>
        <v>2009</v>
      </c>
      <c r="J132" s="112">
        <f>+H132*3.04%</f>
        <v>2128</v>
      </c>
      <c r="K132" s="112">
        <v>5098.45</v>
      </c>
      <c r="L132" s="111">
        <v>1375.12</v>
      </c>
      <c r="M132" s="112">
        <f>SUM(I132:L132)</f>
        <v>10610.57</v>
      </c>
      <c r="N132" s="111">
        <f>+H132-M132</f>
        <v>59389.43</v>
      </c>
      <c r="O132" s="229"/>
    </row>
    <row r="133" spans="1:15" s="71" customFormat="1" ht="23.25" customHeight="1" x14ac:dyDescent="0.3">
      <c r="A133" s="280" t="s">
        <v>139</v>
      </c>
      <c r="B133" s="281"/>
      <c r="C133" s="281"/>
      <c r="D133" s="281"/>
      <c r="E133" s="281"/>
      <c r="F133" s="281"/>
      <c r="G133" s="282"/>
      <c r="H133" s="16">
        <f>SUM(H132:H132)</f>
        <v>70000</v>
      </c>
      <c r="I133" s="16">
        <f t="shared" ref="I133:N133" si="28">SUM(I132:I132)</f>
        <v>2009</v>
      </c>
      <c r="J133" s="16">
        <f t="shared" si="28"/>
        <v>2128</v>
      </c>
      <c r="K133" s="16">
        <f t="shared" si="28"/>
        <v>5098.45</v>
      </c>
      <c r="L133" s="16">
        <f t="shared" si="28"/>
        <v>1375.12</v>
      </c>
      <c r="M133" s="16">
        <f t="shared" si="28"/>
        <v>10610.57</v>
      </c>
      <c r="N133" s="16">
        <f t="shared" si="28"/>
        <v>59389.43</v>
      </c>
      <c r="O133" s="229"/>
    </row>
    <row r="134" spans="1:15" s="2" customFormat="1" ht="24.9" customHeight="1" thickBot="1" x14ac:dyDescent="0.35">
      <c r="A134" s="142"/>
      <c r="B134" s="1"/>
      <c r="C134" s="4"/>
      <c r="D134" s="143"/>
      <c r="E134" s="144"/>
      <c r="F134" s="25"/>
      <c r="G134" s="25"/>
      <c r="H134" s="145"/>
      <c r="I134" s="71"/>
      <c r="J134" s="71"/>
      <c r="K134" s="71"/>
      <c r="L134" s="68"/>
      <c r="M134" s="71"/>
      <c r="N134" s="68"/>
      <c r="O134" s="229"/>
    </row>
    <row r="135" spans="1:15" s="2" customFormat="1" ht="24.9" customHeight="1" thickBot="1" x14ac:dyDescent="0.35">
      <c r="A135" s="277" t="s">
        <v>226</v>
      </c>
      <c r="B135" s="278"/>
      <c r="C135" s="278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9"/>
      <c r="O135" s="229"/>
    </row>
    <row r="136" spans="1:15" s="82" customFormat="1" ht="24.9" customHeight="1" x14ac:dyDescent="0.3">
      <c r="A136" s="133">
        <f>+A132+1</f>
        <v>48</v>
      </c>
      <c r="B136" s="131" t="s">
        <v>426</v>
      </c>
      <c r="C136" s="133" t="s">
        <v>472</v>
      </c>
      <c r="D136" s="132" t="s">
        <v>241</v>
      </c>
      <c r="E136" s="129" t="s">
        <v>234</v>
      </c>
      <c r="F136" s="131" t="s">
        <v>551</v>
      </c>
      <c r="G136" s="131" t="s">
        <v>631</v>
      </c>
      <c r="H136" s="182">
        <v>135000</v>
      </c>
      <c r="I136" s="8">
        <f>H136*2.87%</f>
        <v>3874.5</v>
      </c>
      <c r="J136" s="8">
        <f>+H136*3.04%</f>
        <v>4104</v>
      </c>
      <c r="K136" s="8">
        <v>20338.240000000002</v>
      </c>
      <c r="L136" s="9">
        <v>3025</v>
      </c>
      <c r="M136" s="8">
        <f>SUM(I136:L136)</f>
        <v>31341.74</v>
      </c>
      <c r="N136" s="9">
        <f t="shared" ref="N136:N142" si="29">+H136-M136</f>
        <v>103658.26</v>
      </c>
      <c r="O136" s="229"/>
    </row>
    <row r="137" spans="1:15" s="82" customFormat="1" ht="24.9" customHeight="1" x14ac:dyDescent="0.3">
      <c r="A137" s="108">
        <f>+A136+1</f>
        <v>49</v>
      </c>
      <c r="B137" s="208" t="s">
        <v>422</v>
      </c>
      <c r="C137" s="69" t="s">
        <v>471</v>
      </c>
      <c r="D137" s="208" t="s">
        <v>621</v>
      </c>
      <c r="E137" s="109" t="s">
        <v>234</v>
      </c>
      <c r="F137" s="110" t="s">
        <v>608</v>
      </c>
      <c r="G137" s="110" t="s">
        <v>592</v>
      </c>
      <c r="H137" s="111">
        <v>80000</v>
      </c>
      <c r="I137" s="112">
        <f>H137*2.87%</f>
        <v>2296</v>
      </c>
      <c r="J137" s="112">
        <f>+H137*3.04%</f>
        <v>2432</v>
      </c>
      <c r="K137" s="64">
        <v>7400.87</v>
      </c>
      <c r="L137" s="111">
        <v>25</v>
      </c>
      <c r="M137" s="112">
        <f>SUM(I137:L137)</f>
        <v>12153.869999999999</v>
      </c>
      <c r="N137" s="111">
        <f>+H137-M137</f>
        <v>67846.13</v>
      </c>
      <c r="O137" s="229"/>
    </row>
    <row r="138" spans="1:15" s="82" customFormat="1" ht="24.9" customHeight="1" x14ac:dyDescent="0.3">
      <c r="A138" s="133">
        <f>+A137+1</f>
        <v>50</v>
      </c>
      <c r="B138" s="131" t="s">
        <v>116</v>
      </c>
      <c r="C138" s="133" t="s">
        <v>472</v>
      </c>
      <c r="D138" s="134" t="s">
        <v>622</v>
      </c>
      <c r="E138" s="129" t="s">
        <v>234</v>
      </c>
      <c r="F138" s="26" t="s">
        <v>593</v>
      </c>
      <c r="G138" s="26" t="s">
        <v>651</v>
      </c>
      <c r="H138" s="204">
        <v>70000</v>
      </c>
      <c r="I138" s="5">
        <f>H138*2.87%</f>
        <v>2009</v>
      </c>
      <c r="J138" s="5">
        <f>+H138*3.04%</f>
        <v>2128</v>
      </c>
      <c r="K138" s="5">
        <v>5098.45</v>
      </c>
      <c r="L138" s="9">
        <v>2375.12</v>
      </c>
      <c r="M138" s="8">
        <f>SUM(I138:L138)</f>
        <v>11610.57</v>
      </c>
      <c r="N138" s="9">
        <f t="shared" si="29"/>
        <v>58389.43</v>
      </c>
      <c r="O138" s="229"/>
    </row>
    <row r="139" spans="1:15" s="82" customFormat="1" ht="24.9" customHeight="1" x14ac:dyDescent="0.3">
      <c r="A139" s="108">
        <f t="shared" ref="A139:A142" si="30">+A138+1</f>
        <v>51</v>
      </c>
      <c r="B139" s="131" t="s">
        <v>427</v>
      </c>
      <c r="C139" s="160" t="s">
        <v>472</v>
      </c>
      <c r="D139" s="134" t="s">
        <v>252</v>
      </c>
      <c r="E139" s="129" t="s">
        <v>234</v>
      </c>
      <c r="F139" s="26" t="s">
        <v>495</v>
      </c>
      <c r="G139" s="26" t="s">
        <v>592</v>
      </c>
      <c r="H139" s="128">
        <v>70000</v>
      </c>
      <c r="I139" s="8">
        <f t="shared" ref="I139" si="31">H139*2.87%</f>
        <v>2009</v>
      </c>
      <c r="J139" s="8">
        <f t="shared" ref="J139" si="32">+H139*3.04%</f>
        <v>2128</v>
      </c>
      <c r="K139" s="5">
        <v>5368.48</v>
      </c>
      <c r="L139" s="9">
        <v>9214.77</v>
      </c>
      <c r="M139" s="8">
        <f t="shared" ref="M139" si="33">SUM(I139:L139)</f>
        <v>18720.25</v>
      </c>
      <c r="N139" s="9">
        <f t="shared" si="29"/>
        <v>51279.75</v>
      </c>
      <c r="O139" s="229"/>
    </row>
    <row r="140" spans="1:15" s="71" customFormat="1" ht="24.9" customHeight="1" x14ac:dyDescent="0.3">
      <c r="A140" s="133">
        <f t="shared" si="30"/>
        <v>52</v>
      </c>
      <c r="B140" s="131" t="s">
        <v>424</v>
      </c>
      <c r="C140" s="160" t="s">
        <v>472</v>
      </c>
      <c r="D140" s="134" t="s">
        <v>239</v>
      </c>
      <c r="E140" s="129" t="s">
        <v>234</v>
      </c>
      <c r="F140" s="26" t="s">
        <v>582</v>
      </c>
      <c r="G140" s="26" t="s">
        <v>645</v>
      </c>
      <c r="H140" s="8">
        <v>70000</v>
      </c>
      <c r="I140" s="8">
        <f>H140*2.87%</f>
        <v>2009</v>
      </c>
      <c r="J140" s="8">
        <f>+H140*3.04%</f>
        <v>2128</v>
      </c>
      <c r="K140" s="8"/>
      <c r="L140" s="9">
        <v>6696.17</v>
      </c>
      <c r="M140" s="8">
        <f>SUM(I140:L140)</f>
        <v>10833.17</v>
      </c>
      <c r="N140" s="9">
        <f t="shared" si="29"/>
        <v>59166.83</v>
      </c>
      <c r="O140" s="229"/>
    </row>
    <row r="141" spans="1:15" s="71" customFormat="1" ht="24.9" customHeight="1" x14ac:dyDescent="0.3">
      <c r="A141" s="108">
        <f t="shared" si="30"/>
        <v>53</v>
      </c>
      <c r="B141" s="131" t="s">
        <v>428</v>
      </c>
      <c r="C141" s="160" t="s">
        <v>472</v>
      </c>
      <c r="D141" s="134" t="s">
        <v>165</v>
      </c>
      <c r="E141" s="129" t="s">
        <v>234</v>
      </c>
      <c r="F141" s="26" t="s">
        <v>587</v>
      </c>
      <c r="G141" s="26" t="s">
        <v>661</v>
      </c>
      <c r="H141" s="128">
        <v>60000</v>
      </c>
      <c r="I141" s="5">
        <f>H141*2.87%</f>
        <v>1722</v>
      </c>
      <c r="J141" s="5">
        <f>+H141*3.04%</f>
        <v>1824</v>
      </c>
      <c r="K141" s="5">
        <v>3486.68</v>
      </c>
      <c r="L141" s="9">
        <v>8315.76</v>
      </c>
      <c r="M141" s="8">
        <f>SUM(I141:L141)</f>
        <v>15348.44</v>
      </c>
      <c r="N141" s="9">
        <f t="shared" si="29"/>
        <v>44651.56</v>
      </c>
      <c r="O141" s="229"/>
    </row>
    <row r="142" spans="1:15" s="6" customFormat="1" ht="24.9" customHeight="1" x14ac:dyDescent="0.3">
      <c r="A142" s="133">
        <f t="shared" si="30"/>
        <v>54</v>
      </c>
      <c r="B142" s="131" t="s">
        <v>429</v>
      </c>
      <c r="C142" s="160" t="s">
        <v>472</v>
      </c>
      <c r="D142" s="134" t="s">
        <v>430</v>
      </c>
      <c r="E142" s="129" t="s">
        <v>234</v>
      </c>
      <c r="F142" s="134" t="s">
        <v>587</v>
      </c>
      <c r="G142" s="134" t="s">
        <v>661</v>
      </c>
      <c r="H142" s="128">
        <v>55000</v>
      </c>
      <c r="I142" s="5">
        <f t="shared" ref="I142" si="34">H142*2.87%</f>
        <v>1578.5</v>
      </c>
      <c r="J142" s="5">
        <f t="shared" ref="J142" si="35">+H142*3.04%</f>
        <v>1672</v>
      </c>
      <c r="K142" s="5"/>
      <c r="L142" s="9">
        <v>1025</v>
      </c>
      <c r="M142" s="8">
        <f>SUM(I142:L142)</f>
        <v>4275.5</v>
      </c>
      <c r="N142" s="9">
        <f t="shared" si="29"/>
        <v>50724.5</v>
      </c>
      <c r="O142" s="229"/>
    </row>
    <row r="143" spans="1:15" s="6" customFormat="1" ht="24.9" customHeight="1" x14ac:dyDescent="0.3">
      <c r="A143" s="276" t="s">
        <v>139</v>
      </c>
      <c r="B143" s="276"/>
      <c r="C143" s="276"/>
      <c r="D143" s="276"/>
      <c r="E143" s="276"/>
      <c r="F143" s="276"/>
      <c r="G143" s="276"/>
      <c r="H143" s="16">
        <f>SUM(H136:H142)</f>
        <v>540000</v>
      </c>
      <c r="I143" s="16">
        <f t="shared" ref="I143:N143" si="36">SUM(I136:I142)</f>
        <v>15498</v>
      </c>
      <c r="J143" s="16">
        <f t="shared" si="36"/>
        <v>16416</v>
      </c>
      <c r="K143" s="16">
        <f t="shared" si="36"/>
        <v>41692.719999999994</v>
      </c>
      <c r="L143" s="16">
        <f t="shared" si="36"/>
        <v>30676.82</v>
      </c>
      <c r="M143" s="16">
        <f t="shared" si="36"/>
        <v>104283.54</v>
      </c>
      <c r="N143" s="16">
        <f t="shared" si="36"/>
        <v>435716.46</v>
      </c>
      <c r="O143" s="229"/>
    </row>
    <row r="144" spans="1:15" s="6" customFormat="1" ht="24.9" customHeight="1" thickBot="1" x14ac:dyDescent="0.35">
      <c r="A144" s="65"/>
      <c r="B144" s="65"/>
      <c r="C144" s="65"/>
      <c r="D144" s="65"/>
      <c r="E144" s="65"/>
      <c r="F144" s="65"/>
      <c r="G144" s="65"/>
      <c r="O144" s="229"/>
    </row>
    <row r="145" spans="1:15" s="6" customFormat="1" ht="24.9" customHeight="1" thickBot="1" x14ac:dyDescent="0.35">
      <c r="A145" s="277" t="s">
        <v>527</v>
      </c>
      <c r="B145" s="278"/>
      <c r="C145" s="278"/>
      <c r="D145" s="278"/>
      <c r="E145" s="278"/>
      <c r="F145" s="278"/>
      <c r="G145" s="278"/>
      <c r="H145" s="278"/>
      <c r="I145" s="278"/>
      <c r="J145" s="278"/>
      <c r="K145" s="278"/>
      <c r="L145" s="278"/>
      <c r="M145" s="278"/>
      <c r="N145" s="279"/>
      <c r="O145" s="229"/>
    </row>
    <row r="146" spans="1:15" s="6" customFormat="1" ht="24.9" customHeight="1" x14ac:dyDescent="0.3">
      <c r="A146" s="69">
        <f>+A142+1</f>
        <v>55</v>
      </c>
      <c r="B146" s="134" t="s">
        <v>242</v>
      </c>
      <c r="C146" s="133" t="s">
        <v>472</v>
      </c>
      <c r="D146" s="132" t="s">
        <v>528</v>
      </c>
      <c r="E146" s="129" t="s">
        <v>234</v>
      </c>
      <c r="F146" s="131" t="s">
        <v>551</v>
      </c>
      <c r="G146" s="131" t="s">
        <v>631</v>
      </c>
      <c r="H146" s="204">
        <v>170000</v>
      </c>
      <c r="I146" s="64">
        <f>H146*2.87%</f>
        <v>4879</v>
      </c>
      <c r="J146" s="112">
        <v>4943.8</v>
      </c>
      <c r="K146" s="5">
        <v>28627.17</v>
      </c>
      <c r="L146" s="70">
        <v>19449.29</v>
      </c>
      <c r="M146" s="64">
        <f>SUM(I146:L146)</f>
        <v>57899.26</v>
      </c>
      <c r="N146" s="70">
        <f>+H146-M146</f>
        <v>112100.73999999999</v>
      </c>
      <c r="O146" s="229"/>
    </row>
    <row r="147" spans="1:15" s="6" customFormat="1" ht="24.9" customHeight="1" x14ac:dyDescent="0.3">
      <c r="A147" s="276" t="s">
        <v>139</v>
      </c>
      <c r="B147" s="276"/>
      <c r="C147" s="276"/>
      <c r="D147" s="276"/>
      <c r="E147" s="276"/>
      <c r="F147" s="276"/>
      <c r="G147" s="276"/>
      <c r="H147" s="16">
        <f>SUM(H146:H146)</f>
        <v>170000</v>
      </c>
      <c r="I147" s="16">
        <f t="shared" ref="I147:N147" si="37">SUM(I146:I146)</f>
        <v>4879</v>
      </c>
      <c r="J147" s="16">
        <f t="shared" si="37"/>
        <v>4943.8</v>
      </c>
      <c r="K147" s="16">
        <f t="shared" si="37"/>
        <v>28627.17</v>
      </c>
      <c r="L147" s="16">
        <f t="shared" si="37"/>
        <v>19449.29</v>
      </c>
      <c r="M147" s="16">
        <f t="shared" si="37"/>
        <v>57899.26</v>
      </c>
      <c r="N147" s="16">
        <f t="shared" si="37"/>
        <v>112100.73999999999</v>
      </c>
      <c r="O147" s="229"/>
    </row>
    <row r="148" spans="1:15" s="28" customFormat="1" ht="27" customHeight="1" thickBot="1" x14ac:dyDescent="0.35">
      <c r="A148" s="65"/>
      <c r="B148" s="65"/>
      <c r="C148" s="65"/>
      <c r="D148" s="65"/>
      <c r="E148" s="65"/>
      <c r="F148" s="65"/>
      <c r="G148" s="65"/>
      <c r="H148" s="6"/>
      <c r="I148" s="6"/>
      <c r="J148" s="6"/>
      <c r="K148" s="6"/>
      <c r="L148" s="6"/>
      <c r="M148" s="6"/>
      <c r="N148" s="6"/>
      <c r="O148" s="229"/>
    </row>
    <row r="149" spans="1:15" s="81" customFormat="1" ht="24.9" customHeight="1" thickBot="1" x14ac:dyDescent="0.35">
      <c r="A149" s="277" t="s">
        <v>193</v>
      </c>
      <c r="B149" s="278"/>
      <c r="C149" s="278"/>
      <c r="D149" s="278"/>
      <c r="E149" s="278"/>
      <c r="F149" s="278"/>
      <c r="G149" s="278"/>
      <c r="H149" s="278"/>
      <c r="I149" s="278"/>
      <c r="J149" s="278"/>
      <c r="K149" s="278"/>
      <c r="L149" s="278"/>
      <c r="M149" s="278"/>
      <c r="N149" s="279"/>
      <c r="O149" s="229"/>
    </row>
    <row r="150" spans="1:15" s="81" customFormat="1" ht="27.6" customHeight="1" x14ac:dyDescent="0.3">
      <c r="A150" s="108">
        <f>+A146+1</f>
        <v>56</v>
      </c>
      <c r="B150" s="148" t="s">
        <v>557</v>
      </c>
      <c r="C150" s="12" t="s">
        <v>472</v>
      </c>
      <c r="D150" s="129" t="s">
        <v>558</v>
      </c>
      <c r="E150" s="129" t="s">
        <v>234</v>
      </c>
      <c r="F150" s="26" t="s">
        <v>589</v>
      </c>
      <c r="G150" s="26" t="s">
        <v>646</v>
      </c>
      <c r="H150" s="182">
        <v>100000</v>
      </c>
      <c r="I150" s="112">
        <f>H150*2.87%</f>
        <v>2870</v>
      </c>
      <c r="J150" s="112">
        <f>+H150*3.04%</f>
        <v>3040</v>
      </c>
      <c r="K150" s="112">
        <v>12105.37</v>
      </c>
      <c r="L150" s="111">
        <v>3025</v>
      </c>
      <c r="M150" s="112">
        <f>SUM(I150:L150)</f>
        <v>21040.370000000003</v>
      </c>
      <c r="N150" s="111">
        <f t="shared" ref="N150" si="38">+H150-M150</f>
        <v>78959.63</v>
      </c>
      <c r="O150" s="229"/>
    </row>
    <row r="151" spans="1:15" s="28" customFormat="1" ht="26.25" customHeight="1" x14ac:dyDescent="0.3">
      <c r="A151" s="69">
        <f>+A150+1</f>
        <v>57</v>
      </c>
      <c r="B151" s="134" t="s">
        <v>401</v>
      </c>
      <c r="C151" s="133" t="s">
        <v>472</v>
      </c>
      <c r="D151" s="132" t="s">
        <v>431</v>
      </c>
      <c r="E151" s="129" t="s">
        <v>234</v>
      </c>
      <c r="F151" s="134" t="s">
        <v>587</v>
      </c>
      <c r="G151" s="134" t="s">
        <v>661</v>
      </c>
      <c r="H151" s="204">
        <v>50000</v>
      </c>
      <c r="I151" s="64">
        <f>H151*2.87%</f>
        <v>1435</v>
      </c>
      <c r="J151" s="112">
        <f t="shared" ref="J151" si="39">+H151*3.04%</f>
        <v>1520</v>
      </c>
      <c r="K151" s="64">
        <v>1854</v>
      </c>
      <c r="L151" s="70">
        <v>25</v>
      </c>
      <c r="M151" s="64">
        <f>SUM(I151:L151)</f>
        <v>4834</v>
      </c>
      <c r="N151" s="70">
        <f>+H151-M151</f>
        <v>45166</v>
      </c>
      <c r="O151" s="229"/>
    </row>
    <row r="152" spans="1:15" s="28" customFormat="1" ht="22.5" customHeight="1" x14ac:dyDescent="0.3">
      <c r="A152" s="276" t="s">
        <v>139</v>
      </c>
      <c r="B152" s="276"/>
      <c r="C152" s="276"/>
      <c r="D152" s="276"/>
      <c r="E152" s="276"/>
      <c r="F152" s="276"/>
      <c r="G152" s="276"/>
      <c r="H152" s="16">
        <f>SUM(H150:H151)</f>
        <v>150000</v>
      </c>
      <c r="I152" s="16">
        <f t="shared" ref="I152:N152" si="40">SUM(I150:I151)</f>
        <v>4305</v>
      </c>
      <c r="J152" s="16">
        <f t="shared" si="40"/>
        <v>4560</v>
      </c>
      <c r="K152" s="16">
        <f t="shared" si="40"/>
        <v>13959.37</v>
      </c>
      <c r="L152" s="16">
        <f t="shared" si="40"/>
        <v>3050</v>
      </c>
      <c r="M152" s="16">
        <f t="shared" si="40"/>
        <v>25874.370000000003</v>
      </c>
      <c r="N152" s="16">
        <f t="shared" si="40"/>
        <v>124125.63</v>
      </c>
      <c r="O152" s="229"/>
    </row>
    <row r="153" spans="1:15" s="28" customFormat="1" ht="15" customHeight="1" thickBot="1" x14ac:dyDescent="0.35">
      <c r="A153" s="65"/>
      <c r="B153" s="65"/>
      <c r="C153" s="65"/>
      <c r="D153" s="65"/>
      <c r="E153" s="65"/>
      <c r="F153" s="65"/>
      <c r="G153" s="65"/>
      <c r="H153" s="6"/>
      <c r="I153" s="6"/>
      <c r="J153" s="6"/>
      <c r="K153" s="6"/>
      <c r="L153" s="6"/>
      <c r="M153" s="6"/>
      <c r="N153" s="6"/>
      <c r="O153" s="229"/>
    </row>
    <row r="154" spans="1:15" s="28" customFormat="1" ht="22.5" customHeight="1" thickBot="1" x14ac:dyDescent="0.35">
      <c r="A154" s="277" t="s">
        <v>194</v>
      </c>
      <c r="B154" s="278"/>
      <c r="C154" s="278"/>
      <c r="D154" s="278"/>
      <c r="E154" s="278"/>
      <c r="F154" s="278"/>
      <c r="G154" s="278"/>
      <c r="H154" s="278"/>
      <c r="I154" s="278"/>
      <c r="J154" s="278"/>
      <c r="K154" s="278"/>
      <c r="L154" s="278"/>
      <c r="M154" s="278"/>
      <c r="N154" s="279"/>
      <c r="O154" s="229"/>
    </row>
    <row r="155" spans="1:15" s="81" customFormat="1" ht="24.9" customHeight="1" x14ac:dyDescent="0.3">
      <c r="A155" s="108">
        <f>+A151+1</f>
        <v>58</v>
      </c>
      <c r="B155" s="26" t="s">
        <v>499</v>
      </c>
      <c r="C155" s="12" t="s">
        <v>471</v>
      </c>
      <c r="D155" s="26" t="s">
        <v>489</v>
      </c>
      <c r="E155" s="129" t="s">
        <v>234</v>
      </c>
      <c r="F155" s="26" t="s">
        <v>496</v>
      </c>
      <c r="G155" s="26" t="s">
        <v>606</v>
      </c>
      <c r="H155" s="9">
        <v>70000</v>
      </c>
      <c r="I155" s="112">
        <f t="shared" ref="I155" si="41">H155*2.87%</f>
        <v>2009</v>
      </c>
      <c r="J155" s="112">
        <f>+H155*3.04%</f>
        <v>2128</v>
      </c>
      <c r="K155" s="112">
        <v>5368.48</v>
      </c>
      <c r="L155" s="111">
        <v>5025</v>
      </c>
      <c r="M155" s="112">
        <f t="shared" ref="M155" si="42">SUM(I155:L155)</f>
        <v>14530.48</v>
      </c>
      <c r="N155" s="111">
        <f>+H155-M155</f>
        <v>55469.520000000004</v>
      </c>
      <c r="O155" s="229"/>
    </row>
    <row r="156" spans="1:15" s="28" customFormat="1" ht="22.5" customHeight="1" x14ac:dyDescent="0.3">
      <c r="A156" s="108">
        <f>+A155+1</f>
        <v>59</v>
      </c>
      <c r="B156" s="26" t="s">
        <v>244</v>
      </c>
      <c r="C156" s="12" t="s">
        <v>471</v>
      </c>
      <c r="D156" s="26" t="s">
        <v>243</v>
      </c>
      <c r="E156" s="129" t="s">
        <v>234</v>
      </c>
      <c r="F156" s="131" t="s">
        <v>551</v>
      </c>
      <c r="G156" s="131" t="s">
        <v>631</v>
      </c>
      <c r="H156" s="9">
        <v>60000</v>
      </c>
      <c r="I156" s="112">
        <f t="shared" ref="I156" si="43">H156*2.87%</f>
        <v>1722</v>
      </c>
      <c r="J156" s="112">
        <f t="shared" ref="J156" si="44">+H156*3.04%</f>
        <v>1824</v>
      </c>
      <c r="K156" s="112"/>
      <c r="L156" s="111">
        <v>25</v>
      </c>
      <c r="M156" s="112">
        <f t="shared" ref="M156" si="45">SUM(I156:L156)</f>
        <v>3571</v>
      </c>
      <c r="N156" s="111">
        <f>+H156-M156</f>
        <v>56429</v>
      </c>
      <c r="O156" s="229"/>
    </row>
    <row r="157" spans="1:15" s="2" customFormat="1" ht="22.5" customHeight="1" x14ac:dyDescent="0.3">
      <c r="A157" s="276" t="s">
        <v>139</v>
      </c>
      <c r="B157" s="276"/>
      <c r="C157" s="276"/>
      <c r="D157" s="276"/>
      <c r="E157" s="276"/>
      <c r="F157" s="276"/>
      <c r="G157" s="276"/>
      <c r="H157" s="16">
        <f>SUM(H155:H156)</f>
        <v>130000</v>
      </c>
      <c r="I157" s="16">
        <f t="shared" ref="I157:N157" si="46">SUM(I155:I156)</f>
        <v>3731</v>
      </c>
      <c r="J157" s="16">
        <f t="shared" si="46"/>
        <v>3952</v>
      </c>
      <c r="K157" s="16">
        <f t="shared" si="46"/>
        <v>5368.48</v>
      </c>
      <c r="L157" s="16">
        <f t="shared" si="46"/>
        <v>5050</v>
      </c>
      <c r="M157" s="16">
        <f t="shared" si="46"/>
        <v>18101.48</v>
      </c>
      <c r="N157" s="16">
        <f t="shared" si="46"/>
        <v>111898.52</v>
      </c>
      <c r="O157" s="229"/>
    </row>
    <row r="158" spans="1:15" s="71" customFormat="1" ht="20.100000000000001" customHeight="1" thickBot="1" x14ac:dyDescent="0.35">
      <c r="A158" s="4"/>
      <c r="B158" s="25"/>
      <c r="C158" s="4"/>
      <c r="D158" s="27"/>
      <c r="E158" s="27"/>
      <c r="F158" s="27"/>
      <c r="G158" s="27"/>
      <c r="H158" s="2"/>
      <c r="I158" s="2"/>
      <c r="J158" s="2"/>
      <c r="K158" s="2"/>
      <c r="L158" s="2"/>
      <c r="M158" s="2"/>
      <c r="N158" s="7"/>
      <c r="O158" s="229"/>
    </row>
    <row r="159" spans="1:15" s="71" customFormat="1" ht="24.9" customHeight="1" thickBot="1" x14ac:dyDescent="0.35">
      <c r="A159" s="277" t="s">
        <v>339</v>
      </c>
      <c r="B159" s="278"/>
      <c r="C159" s="278"/>
      <c r="D159" s="278"/>
      <c r="E159" s="278"/>
      <c r="F159" s="278"/>
      <c r="G159" s="278"/>
      <c r="H159" s="278"/>
      <c r="I159" s="278"/>
      <c r="J159" s="278"/>
      <c r="K159" s="278"/>
      <c r="L159" s="278"/>
      <c r="M159" s="278"/>
      <c r="N159" s="279"/>
      <c r="O159" s="229"/>
    </row>
    <row r="160" spans="1:15" s="2" customFormat="1" ht="24.9" customHeight="1" x14ac:dyDescent="0.3">
      <c r="A160" s="108">
        <f>+A156+1</f>
        <v>60</v>
      </c>
      <c r="B160" s="26" t="s">
        <v>432</v>
      </c>
      <c r="C160" s="12" t="s">
        <v>471</v>
      </c>
      <c r="D160" s="129" t="s">
        <v>433</v>
      </c>
      <c r="E160" s="129" t="s">
        <v>234</v>
      </c>
      <c r="F160" s="110" t="s">
        <v>594</v>
      </c>
      <c r="G160" s="110" t="s">
        <v>652</v>
      </c>
      <c r="H160" s="8">
        <v>190000</v>
      </c>
      <c r="I160" s="112">
        <f>H160*2.87%</f>
        <v>5453</v>
      </c>
      <c r="J160" s="5">
        <v>4943.8</v>
      </c>
      <c r="K160" s="5">
        <v>33483.67</v>
      </c>
      <c r="L160" s="111">
        <v>20025</v>
      </c>
      <c r="M160" s="112">
        <f>SUM(I160:L160)</f>
        <v>63905.47</v>
      </c>
      <c r="N160" s="111">
        <f t="shared" ref="N160" si="47">+H160-M160</f>
        <v>126094.53</v>
      </c>
      <c r="O160" s="229"/>
    </row>
    <row r="161" spans="1:15" s="71" customFormat="1" ht="24.75" customHeight="1" thickBot="1" x14ac:dyDescent="0.35">
      <c r="A161" s="276" t="s">
        <v>139</v>
      </c>
      <c r="B161" s="276"/>
      <c r="C161" s="276"/>
      <c r="D161" s="276"/>
      <c r="E161" s="283"/>
      <c r="F161" s="283"/>
      <c r="G161" s="284"/>
      <c r="H161" s="80">
        <f>SUM(H160:H160)</f>
        <v>190000</v>
      </c>
      <c r="I161" s="80">
        <f t="shared" ref="I161:N161" si="48">SUM(I160:I160)</f>
        <v>5453</v>
      </c>
      <c r="J161" s="80">
        <f t="shared" si="48"/>
        <v>4943.8</v>
      </c>
      <c r="K161" s="80">
        <f t="shared" si="48"/>
        <v>33483.67</v>
      </c>
      <c r="L161" s="80">
        <f t="shared" si="48"/>
        <v>20025</v>
      </c>
      <c r="M161" s="80">
        <f t="shared" si="48"/>
        <v>63905.47</v>
      </c>
      <c r="N161" s="80">
        <f t="shared" si="48"/>
        <v>126094.53</v>
      </c>
      <c r="O161" s="229"/>
    </row>
    <row r="162" spans="1:15" s="71" customFormat="1" ht="24.75" customHeight="1" thickBot="1" x14ac:dyDescent="0.35">
      <c r="A162" s="234"/>
      <c r="B162" s="234"/>
      <c r="C162" s="234"/>
      <c r="D162" s="234"/>
      <c r="E162" s="234"/>
      <c r="F162" s="234"/>
      <c r="G162" s="234"/>
      <c r="H162" s="235"/>
      <c r="I162" s="235"/>
      <c r="J162" s="235"/>
      <c r="K162" s="235"/>
      <c r="L162" s="235"/>
      <c r="M162" s="235"/>
      <c r="N162" s="235"/>
      <c r="O162" s="229"/>
    </row>
    <row r="163" spans="1:15" s="71" customFormat="1" ht="24.75" customHeight="1" thickBot="1" x14ac:dyDescent="0.35">
      <c r="A163" s="277" t="s">
        <v>434</v>
      </c>
      <c r="B163" s="278"/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9"/>
      <c r="O163" s="229"/>
    </row>
    <row r="164" spans="1:15" s="28" customFormat="1" ht="24.9" customHeight="1" thickBot="1" x14ac:dyDescent="0.35">
      <c r="A164" s="69">
        <f>+A160+1</f>
        <v>61</v>
      </c>
      <c r="B164" s="134" t="s">
        <v>98</v>
      </c>
      <c r="C164" s="133" t="s">
        <v>471</v>
      </c>
      <c r="D164" s="134" t="s">
        <v>113</v>
      </c>
      <c r="E164" s="129" t="s">
        <v>234</v>
      </c>
      <c r="F164" s="26" t="s">
        <v>496</v>
      </c>
      <c r="G164" s="26" t="s">
        <v>606</v>
      </c>
      <c r="H164" s="64">
        <v>90000</v>
      </c>
      <c r="I164" s="64">
        <f t="shared" ref="I164" si="49">H164*2.87%</f>
        <v>2583</v>
      </c>
      <c r="J164" s="64">
        <f t="shared" ref="J164" si="50">+H164*3.04%</f>
        <v>2736</v>
      </c>
      <c r="K164" s="64">
        <v>9753.1200000000008</v>
      </c>
      <c r="L164" s="111">
        <v>25</v>
      </c>
      <c r="M164" s="112">
        <f>SUM(I164:L164)</f>
        <v>15097.12</v>
      </c>
      <c r="N164" s="111">
        <f t="shared" ref="N164" si="51">+H164-M164</f>
        <v>74902.880000000005</v>
      </c>
      <c r="O164" s="229"/>
    </row>
    <row r="165" spans="1:15" s="2" customFormat="1" ht="21.75" customHeight="1" thickBot="1" x14ac:dyDescent="0.35">
      <c r="A165" s="276" t="s">
        <v>139</v>
      </c>
      <c r="B165" s="276"/>
      <c r="C165" s="276"/>
      <c r="D165" s="276"/>
      <c r="E165" s="276"/>
      <c r="F165" s="276"/>
      <c r="G165" s="280"/>
      <c r="H165" s="66">
        <f t="shared" ref="H165:N165" si="52">SUM(H164:H164)</f>
        <v>90000</v>
      </c>
      <c r="I165" s="66">
        <f t="shared" si="52"/>
        <v>2583</v>
      </c>
      <c r="J165" s="66">
        <f t="shared" si="52"/>
        <v>2736</v>
      </c>
      <c r="K165" s="66">
        <f t="shared" si="52"/>
        <v>9753.1200000000008</v>
      </c>
      <c r="L165" s="66">
        <f t="shared" si="52"/>
        <v>25</v>
      </c>
      <c r="M165" s="66">
        <f t="shared" si="52"/>
        <v>15097.12</v>
      </c>
      <c r="N165" s="66">
        <f t="shared" si="52"/>
        <v>74902.880000000005</v>
      </c>
      <c r="O165" s="229"/>
    </row>
    <row r="166" spans="1:15" s="71" customFormat="1" ht="13.5" customHeight="1" thickBot="1" x14ac:dyDescent="0.35">
      <c r="A166" s="65"/>
      <c r="B166" s="65"/>
      <c r="C166" s="65"/>
      <c r="D166" s="65"/>
      <c r="E166" s="65"/>
      <c r="F166" s="65"/>
      <c r="G166" s="65"/>
      <c r="H166"/>
      <c r="I166"/>
      <c r="J166"/>
      <c r="K166"/>
      <c r="L166"/>
      <c r="M166"/>
      <c r="N166"/>
      <c r="O166" s="229"/>
    </row>
    <row r="167" spans="1:15" s="71" customFormat="1" ht="24.9" customHeight="1" thickBot="1" x14ac:dyDescent="0.35">
      <c r="A167" s="277" t="s">
        <v>345</v>
      </c>
      <c r="B167" s="278"/>
      <c r="C167" s="278"/>
      <c r="D167" s="278"/>
      <c r="E167" s="278"/>
      <c r="F167" s="278"/>
      <c r="G167" s="278"/>
      <c r="H167" s="278"/>
      <c r="I167" s="278"/>
      <c r="J167" s="278"/>
      <c r="K167" s="278"/>
      <c r="L167" s="278"/>
      <c r="M167" s="278"/>
      <c r="N167" s="279"/>
      <c r="O167" s="229"/>
    </row>
    <row r="168" spans="1:15" s="81" customFormat="1" ht="27" customHeight="1" x14ac:dyDescent="0.3">
      <c r="A168" s="108">
        <f>A164+1</f>
        <v>62</v>
      </c>
      <c r="B168" s="26" t="s">
        <v>512</v>
      </c>
      <c r="C168" s="12" t="s">
        <v>471</v>
      </c>
      <c r="D168" s="129" t="s">
        <v>513</v>
      </c>
      <c r="E168" s="129" t="s">
        <v>234</v>
      </c>
      <c r="F168" s="26" t="s">
        <v>517</v>
      </c>
      <c r="G168" s="26" t="s">
        <v>607</v>
      </c>
      <c r="H168" s="112">
        <v>135000</v>
      </c>
      <c r="I168" s="112">
        <f>H168*2.87%</f>
        <v>3874.5</v>
      </c>
      <c r="J168" s="112">
        <f>+H168*3.04%</f>
        <v>4104</v>
      </c>
      <c r="K168" s="64">
        <v>20338.240000000002</v>
      </c>
      <c r="L168" s="111">
        <v>5025</v>
      </c>
      <c r="M168" s="112">
        <f>SUM(I168:L168)</f>
        <v>33341.740000000005</v>
      </c>
      <c r="N168" s="111">
        <f>+H168-M168</f>
        <v>101658.26</v>
      </c>
      <c r="O168" s="229"/>
    </row>
    <row r="169" spans="1:15" s="81" customFormat="1" ht="25.5" customHeight="1" x14ac:dyDescent="0.3">
      <c r="A169" s="108">
        <f>+A168+1</f>
        <v>63</v>
      </c>
      <c r="B169" s="26" t="s">
        <v>578</v>
      </c>
      <c r="C169" s="12" t="s">
        <v>471</v>
      </c>
      <c r="D169" s="129" t="s">
        <v>579</v>
      </c>
      <c r="E169" s="129" t="s">
        <v>234</v>
      </c>
      <c r="F169" s="26" t="s">
        <v>585</v>
      </c>
      <c r="G169" s="26" t="s">
        <v>650</v>
      </c>
      <c r="H169" s="112">
        <v>110000</v>
      </c>
      <c r="I169" s="112">
        <f>H169*2.87%</f>
        <v>3157</v>
      </c>
      <c r="J169" s="112">
        <f>+H169*3.04%</f>
        <v>3344</v>
      </c>
      <c r="K169" s="112">
        <v>14457.62</v>
      </c>
      <c r="L169" s="111">
        <v>25</v>
      </c>
      <c r="M169" s="112">
        <f>SUM(I169:L169)</f>
        <v>20983.620000000003</v>
      </c>
      <c r="N169" s="111">
        <f>+H169-M169</f>
        <v>89016.38</v>
      </c>
      <c r="O169" s="229"/>
    </row>
    <row r="170" spans="1:15" s="81" customFormat="1" ht="25.5" customHeight="1" x14ac:dyDescent="0.3">
      <c r="A170" s="108">
        <f>+A169+1</f>
        <v>64</v>
      </c>
      <c r="B170" s="110" t="s">
        <v>601</v>
      </c>
      <c r="C170" s="108" t="s">
        <v>471</v>
      </c>
      <c r="D170" s="109" t="s">
        <v>579</v>
      </c>
      <c r="E170" s="109" t="s">
        <v>234</v>
      </c>
      <c r="F170" s="134" t="s">
        <v>605</v>
      </c>
      <c r="G170" s="134" t="s">
        <v>606</v>
      </c>
      <c r="H170" s="112">
        <v>100000</v>
      </c>
      <c r="I170" s="112">
        <f>H170*2.87%</f>
        <v>2870</v>
      </c>
      <c r="J170" s="112">
        <f>+H170*3.04%</f>
        <v>3040</v>
      </c>
      <c r="K170" s="5">
        <v>11767.84</v>
      </c>
      <c r="L170" s="111">
        <v>5911.6</v>
      </c>
      <c r="M170" s="112">
        <f>SUM(I170:L170)</f>
        <v>23589.440000000002</v>
      </c>
      <c r="N170" s="111">
        <f>+H170-M170</f>
        <v>76410.559999999998</v>
      </c>
      <c r="O170" s="229"/>
    </row>
    <row r="171" spans="1:15" s="2" customFormat="1" ht="24.9" customHeight="1" x14ac:dyDescent="0.3">
      <c r="A171" s="108">
        <f>+A170+1</f>
        <v>65</v>
      </c>
      <c r="B171" s="26" t="s">
        <v>500</v>
      </c>
      <c r="C171" s="12" t="s">
        <v>471</v>
      </c>
      <c r="D171" s="109" t="s">
        <v>470</v>
      </c>
      <c r="E171" s="129" t="s">
        <v>234</v>
      </c>
      <c r="F171" s="26" t="s">
        <v>496</v>
      </c>
      <c r="G171" s="26" t="s">
        <v>606</v>
      </c>
      <c r="H171" s="116">
        <v>60000</v>
      </c>
      <c r="I171" s="112">
        <f>H171*2.87%</f>
        <v>1722</v>
      </c>
      <c r="J171" s="112">
        <f>+H171*3.04%</f>
        <v>1824</v>
      </c>
      <c r="K171" s="112">
        <v>3486.68</v>
      </c>
      <c r="L171" s="111">
        <v>25</v>
      </c>
      <c r="M171" s="112">
        <f t="shared" ref="M171" si="53">SUM(I171:L171)</f>
        <v>7057.68</v>
      </c>
      <c r="N171" s="111">
        <f t="shared" ref="N171" si="54">+H171-M171</f>
        <v>52942.32</v>
      </c>
      <c r="O171" s="229"/>
    </row>
    <row r="172" spans="1:15" s="2" customFormat="1" ht="24.9" customHeight="1" x14ac:dyDescent="0.3">
      <c r="A172" s="108">
        <f>+A171+1</f>
        <v>66</v>
      </c>
      <c r="B172" s="134" t="s">
        <v>246</v>
      </c>
      <c r="C172" s="133" t="s">
        <v>471</v>
      </c>
      <c r="D172" s="134" t="s">
        <v>435</v>
      </c>
      <c r="E172" s="132" t="s">
        <v>234</v>
      </c>
      <c r="F172" s="131" t="s">
        <v>551</v>
      </c>
      <c r="G172" s="131" t="s">
        <v>631</v>
      </c>
      <c r="H172" s="117">
        <v>50000</v>
      </c>
      <c r="I172" s="64">
        <f t="shared" ref="I172" si="55">H172*2.87%</f>
        <v>1435</v>
      </c>
      <c r="J172" s="64">
        <f t="shared" ref="J172:J173" si="56">+H172*3.04%</f>
        <v>1520</v>
      </c>
      <c r="K172" s="64">
        <v>1854</v>
      </c>
      <c r="L172" s="70">
        <v>2025</v>
      </c>
      <c r="M172" s="64">
        <f t="shared" ref="M172" si="57">SUM(I172:L172)</f>
        <v>6834</v>
      </c>
      <c r="N172" s="70">
        <f t="shared" ref="N172" si="58">+H172-M172</f>
        <v>43166</v>
      </c>
      <c r="O172" s="229"/>
    </row>
    <row r="173" spans="1:15" s="2" customFormat="1" ht="24.9" customHeight="1" x14ac:dyDescent="0.3">
      <c r="A173" s="108">
        <f>+A172+1</f>
        <v>67</v>
      </c>
      <c r="B173" s="134" t="s">
        <v>490</v>
      </c>
      <c r="C173" s="133" t="s">
        <v>471</v>
      </c>
      <c r="D173" s="134" t="s">
        <v>435</v>
      </c>
      <c r="E173" s="132" t="s">
        <v>234</v>
      </c>
      <c r="F173" s="26" t="s">
        <v>587</v>
      </c>
      <c r="G173" s="26" t="s">
        <v>661</v>
      </c>
      <c r="H173" s="117">
        <v>50000</v>
      </c>
      <c r="I173" s="64">
        <f>H173*2.87%</f>
        <v>1435</v>
      </c>
      <c r="J173" s="64">
        <f t="shared" si="56"/>
        <v>1520</v>
      </c>
      <c r="K173" s="64">
        <v>1651.48</v>
      </c>
      <c r="L173" s="70">
        <v>11375.12</v>
      </c>
      <c r="M173" s="64">
        <f t="shared" ref="M173" si="59">SUM(I173:L173)</f>
        <v>15981.6</v>
      </c>
      <c r="N173" s="70">
        <f t="shared" ref="N173" si="60">+H173-M173</f>
        <v>34018.400000000001</v>
      </c>
      <c r="O173" s="229"/>
    </row>
    <row r="174" spans="1:15" s="2" customFormat="1" ht="26.25" customHeight="1" thickBot="1" x14ac:dyDescent="0.35">
      <c r="A174" s="283" t="s">
        <v>139</v>
      </c>
      <c r="B174" s="283"/>
      <c r="C174" s="283"/>
      <c r="D174" s="283"/>
      <c r="E174" s="283"/>
      <c r="F174" s="283"/>
      <c r="G174" s="283"/>
      <c r="H174" s="165">
        <f>SUM(H168:H173)</f>
        <v>505000</v>
      </c>
      <c r="I174" s="165">
        <f t="shared" ref="I174:N174" si="61">SUM(I168:I173)</f>
        <v>14493.5</v>
      </c>
      <c r="J174" s="165">
        <f t="shared" si="61"/>
        <v>15352</v>
      </c>
      <c r="K174" s="165">
        <f t="shared" si="61"/>
        <v>53555.86</v>
      </c>
      <c r="L174" s="165">
        <f t="shared" si="61"/>
        <v>24386.720000000001</v>
      </c>
      <c r="M174" s="165">
        <f t="shared" si="61"/>
        <v>107788.08000000002</v>
      </c>
      <c r="N174" s="165">
        <f t="shared" si="61"/>
        <v>397211.92000000004</v>
      </c>
      <c r="O174" s="229"/>
    </row>
    <row r="175" spans="1:15" s="2" customFormat="1" ht="20.100000000000001" customHeight="1" thickBot="1" x14ac:dyDescent="0.35">
      <c r="A175" s="65"/>
      <c r="B175" s="65"/>
      <c r="C175" s="65"/>
      <c r="D175" s="65"/>
      <c r="E175" s="65"/>
      <c r="F175" s="65"/>
      <c r="G175" s="65"/>
      <c r="H175" s="6"/>
      <c r="I175" s="6"/>
      <c r="J175" s="6"/>
      <c r="K175" s="6"/>
      <c r="L175" s="6"/>
      <c r="M175" s="6"/>
      <c r="N175" s="6"/>
      <c r="O175" s="229"/>
    </row>
    <row r="176" spans="1:15" s="2" customFormat="1" ht="24.9" customHeight="1" thickBot="1" x14ac:dyDescent="0.35">
      <c r="A176" s="277" t="s">
        <v>254</v>
      </c>
      <c r="B176" s="278"/>
      <c r="C176" s="278"/>
      <c r="D176" s="278"/>
      <c r="E176" s="278"/>
      <c r="F176" s="278"/>
      <c r="G176" s="278"/>
      <c r="H176" s="278"/>
      <c r="I176" s="278"/>
      <c r="J176" s="278"/>
      <c r="K176" s="278"/>
      <c r="L176" s="278"/>
      <c r="M176" s="278"/>
      <c r="N176" s="279"/>
      <c r="O176" s="229"/>
    </row>
    <row r="177" spans="1:15" s="2" customFormat="1" ht="24.9" customHeight="1" x14ac:dyDescent="0.3">
      <c r="A177" s="108">
        <f>+A173+1</f>
        <v>68</v>
      </c>
      <c r="B177" s="26" t="s">
        <v>501</v>
      </c>
      <c r="C177" s="12" t="s">
        <v>471</v>
      </c>
      <c r="D177" s="26" t="s">
        <v>435</v>
      </c>
      <c r="E177" s="129" t="s">
        <v>234</v>
      </c>
      <c r="F177" s="110" t="s">
        <v>587</v>
      </c>
      <c r="G177" s="110" t="s">
        <v>661</v>
      </c>
      <c r="H177" s="117">
        <v>50000</v>
      </c>
      <c r="I177" s="64">
        <f>H177*2.87%</f>
        <v>1435</v>
      </c>
      <c r="J177" s="64">
        <f t="shared" ref="J177" si="62">+H177*3.04%</f>
        <v>1520</v>
      </c>
      <c r="K177" s="64"/>
      <c r="L177" s="70">
        <v>25</v>
      </c>
      <c r="M177" s="64">
        <f>SUM(I177:L177)</f>
        <v>2980</v>
      </c>
      <c r="N177" s="70">
        <f>+H177-M177</f>
        <v>47020</v>
      </c>
      <c r="O177" s="229"/>
    </row>
    <row r="178" spans="1:15" s="2" customFormat="1" ht="24.9" customHeight="1" x14ac:dyDescent="0.3">
      <c r="A178" s="108">
        <f>+A177+1</f>
        <v>69</v>
      </c>
      <c r="B178" s="26" t="s">
        <v>611</v>
      </c>
      <c r="C178" s="12" t="s">
        <v>471</v>
      </c>
      <c r="D178" s="26" t="s">
        <v>435</v>
      </c>
      <c r="E178" s="129" t="s">
        <v>234</v>
      </c>
      <c r="F178" s="110" t="s">
        <v>612</v>
      </c>
      <c r="G178" s="206" t="s">
        <v>613</v>
      </c>
      <c r="H178" s="117">
        <v>55000</v>
      </c>
      <c r="I178" s="5">
        <f>H178*2.87%</f>
        <v>1578.5</v>
      </c>
      <c r="J178" s="5">
        <f>+H178*3.04%</f>
        <v>1672</v>
      </c>
      <c r="K178" s="5">
        <v>2559.6799999999998</v>
      </c>
      <c r="L178" s="5">
        <v>25</v>
      </c>
      <c r="M178" s="64">
        <f>SUM(I178:L178)</f>
        <v>5835.18</v>
      </c>
      <c r="N178" s="70">
        <f>H178-M178</f>
        <v>49164.82</v>
      </c>
      <c r="O178" s="229"/>
    </row>
    <row r="179" spans="1:15" s="2" customFormat="1" ht="24.9" customHeight="1" thickBot="1" x14ac:dyDescent="0.35">
      <c r="A179" s="283" t="s">
        <v>139</v>
      </c>
      <c r="B179" s="283"/>
      <c r="C179" s="283"/>
      <c r="D179" s="283"/>
      <c r="E179" s="283"/>
      <c r="F179" s="283"/>
      <c r="G179" s="284"/>
      <c r="H179" s="80">
        <f>SUM(H177:H178)</f>
        <v>105000</v>
      </c>
      <c r="I179" s="80">
        <f t="shared" ref="I179:L179" si="63">SUM(I177)</f>
        <v>1435</v>
      </c>
      <c r="J179" s="80">
        <f t="shared" si="63"/>
        <v>1520</v>
      </c>
      <c r="K179" s="80">
        <f t="shared" si="63"/>
        <v>0</v>
      </c>
      <c r="L179" s="80">
        <f t="shared" si="63"/>
        <v>25</v>
      </c>
      <c r="M179" s="80">
        <f>SUM(M177:M178)</f>
        <v>8815.18</v>
      </c>
      <c r="N179" s="80">
        <f>SUM(N177:N178)</f>
        <v>96184.82</v>
      </c>
      <c r="O179" s="229"/>
    </row>
    <row r="180" spans="1:15" s="2" customFormat="1" ht="13.5" customHeight="1" thickBot="1" x14ac:dyDescent="0.35">
      <c r="A180" s="65"/>
      <c r="B180" s="65"/>
      <c r="C180" s="65"/>
      <c r="D180" s="65"/>
      <c r="E180" s="65"/>
      <c r="F180" s="65"/>
      <c r="G180" s="65"/>
      <c r="H180" s="146"/>
      <c r="I180" s="146"/>
      <c r="J180" s="146"/>
      <c r="K180" s="146"/>
      <c r="L180" s="146"/>
      <c r="M180" s="146"/>
      <c r="N180" s="147"/>
      <c r="O180" s="229"/>
    </row>
    <row r="181" spans="1:15" s="2" customFormat="1" ht="24.9" customHeight="1" thickBot="1" x14ac:dyDescent="0.35">
      <c r="A181" s="277" t="s">
        <v>245</v>
      </c>
      <c r="B181" s="278"/>
      <c r="C181" s="278"/>
      <c r="D181" s="278"/>
      <c r="E181" s="278"/>
      <c r="F181" s="278"/>
      <c r="G181" s="278"/>
      <c r="H181" s="278"/>
      <c r="I181" s="278"/>
      <c r="J181" s="278"/>
      <c r="K181" s="278"/>
      <c r="L181" s="278"/>
      <c r="M181" s="278"/>
      <c r="N181" s="279"/>
      <c r="O181" s="229"/>
    </row>
    <row r="182" spans="1:15" s="2" customFormat="1" ht="24.9" customHeight="1" x14ac:dyDescent="0.3">
      <c r="A182" s="108">
        <f>+A178+1</f>
        <v>70</v>
      </c>
      <c r="B182" s="26" t="s">
        <v>514</v>
      </c>
      <c r="C182" s="12" t="s">
        <v>471</v>
      </c>
      <c r="D182" s="129" t="s">
        <v>515</v>
      </c>
      <c r="E182" s="129" t="s">
        <v>234</v>
      </c>
      <c r="F182" s="26" t="s">
        <v>517</v>
      </c>
      <c r="G182" s="26" t="s">
        <v>607</v>
      </c>
      <c r="H182" s="112">
        <v>135000</v>
      </c>
      <c r="I182" s="112">
        <f>H182*2.87%</f>
        <v>3874.5</v>
      </c>
      <c r="J182" s="112">
        <f>+H182*3.04%</f>
        <v>4104</v>
      </c>
      <c r="K182" s="64">
        <v>20338.240000000002</v>
      </c>
      <c r="L182" s="111">
        <v>5025</v>
      </c>
      <c r="M182" s="112">
        <f>SUM(I182:L182)</f>
        <v>33341.740000000005</v>
      </c>
      <c r="N182" s="111">
        <f>+H182-M182</f>
        <v>101658.26</v>
      </c>
      <c r="O182" s="229"/>
    </row>
    <row r="183" spans="1:15" s="2" customFormat="1" ht="24.9" customHeight="1" x14ac:dyDescent="0.3">
      <c r="A183" s="108">
        <f>+A182+1</f>
        <v>71</v>
      </c>
      <c r="B183" s="26" t="s">
        <v>166</v>
      </c>
      <c r="C183" s="12" t="s">
        <v>471</v>
      </c>
      <c r="D183" s="129" t="s">
        <v>436</v>
      </c>
      <c r="E183" s="129" t="s">
        <v>234</v>
      </c>
      <c r="F183" s="131" t="s">
        <v>550</v>
      </c>
      <c r="G183" s="131" t="s">
        <v>632</v>
      </c>
      <c r="H183" s="112">
        <v>100000</v>
      </c>
      <c r="I183" s="112">
        <f t="shared" ref="I183" si="64">H183*2.87%</f>
        <v>2870</v>
      </c>
      <c r="J183" s="112">
        <f t="shared" ref="J183" si="65">+H183*3.04%</f>
        <v>3040</v>
      </c>
      <c r="K183" s="112">
        <v>11767.84</v>
      </c>
      <c r="L183" s="111">
        <v>1375.12</v>
      </c>
      <c r="M183" s="112">
        <f>SUM(I183:L183)</f>
        <v>19052.96</v>
      </c>
      <c r="N183" s="111">
        <f t="shared" ref="N183" si="66">+H183-M183</f>
        <v>80947.040000000008</v>
      </c>
      <c r="O183" s="229"/>
    </row>
    <row r="184" spans="1:15" s="2" customFormat="1" ht="24.9" customHeight="1" x14ac:dyDescent="0.3">
      <c r="A184" s="69">
        <f>+A183+1</f>
        <v>72</v>
      </c>
      <c r="B184" s="134" t="s">
        <v>491</v>
      </c>
      <c r="C184" s="133" t="s">
        <v>471</v>
      </c>
      <c r="D184" s="132" t="s">
        <v>492</v>
      </c>
      <c r="E184" s="129" t="s">
        <v>234</v>
      </c>
      <c r="F184" s="110" t="s">
        <v>587</v>
      </c>
      <c r="G184" s="110" t="s">
        <v>661</v>
      </c>
      <c r="H184" s="64">
        <v>90000</v>
      </c>
      <c r="I184" s="64">
        <f>H184*2.87%</f>
        <v>2583</v>
      </c>
      <c r="J184" s="64">
        <f>+H184*3.04%</f>
        <v>2736</v>
      </c>
      <c r="K184" s="64">
        <v>9753.1200000000008</v>
      </c>
      <c r="L184" s="70">
        <v>25</v>
      </c>
      <c r="M184" s="64">
        <f>SUM(I184:L184)</f>
        <v>15097.12</v>
      </c>
      <c r="N184" s="70">
        <f>+H184-M184</f>
        <v>74902.880000000005</v>
      </c>
      <c r="O184" s="229"/>
    </row>
    <row r="185" spans="1:15" s="2" customFormat="1" ht="24.9" customHeight="1" thickBot="1" x14ac:dyDescent="0.35">
      <c r="A185" s="283" t="s">
        <v>139</v>
      </c>
      <c r="B185" s="283"/>
      <c r="C185" s="283"/>
      <c r="D185" s="283"/>
      <c r="E185" s="283"/>
      <c r="F185" s="283"/>
      <c r="G185" s="284"/>
      <c r="H185" s="80">
        <f>SUM(H182:H184)</f>
        <v>325000</v>
      </c>
      <c r="I185" s="80">
        <f t="shared" ref="I185:N185" si="67">SUM(I182:I184)</f>
        <v>9327.5</v>
      </c>
      <c r="J185" s="80">
        <f t="shared" si="67"/>
        <v>9880</v>
      </c>
      <c r="K185" s="80">
        <f t="shared" si="67"/>
        <v>41859.200000000004</v>
      </c>
      <c r="L185" s="80">
        <f t="shared" si="67"/>
        <v>6425.12</v>
      </c>
      <c r="M185" s="80">
        <f t="shared" si="67"/>
        <v>67491.820000000007</v>
      </c>
      <c r="N185" s="80">
        <f t="shared" si="67"/>
        <v>257508.18</v>
      </c>
      <c r="O185" s="229"/>
    </row>
    <row r="186" spans="1:15" s="2" customFormat="1" ht="11.25" customHeight="1" thickBot="1" x14ac:dyDescent="0.35">
      <c r="A186" s="218"/>
      <c r="B186" s="218"/>
      <c r="C186" s="218"/>
      <c r="D186" s="218"/>
      <c r="E186" s="218"/>
      <c r="F186" s="218"/>
      <c r="G186" s="218"/>
      <c r="H186" s="78"/>
      <c r="I186" s="78"/>
      <c r="J186" s="78"/>
      <c r="K186" s="78"/>
      <c r="L186" s="78"/>
      <c r="M186" s="78"/>
      <c r="N186" s="79"/>
      <c r="O186" s="229"/>
    </row>
    <row r="187" spans="1:15" s="71" customFormat="1" ht="24.9" customHeight="1" thickBot="1" x14ac:dyDescent="0.35">
      <c r="A187" s="2"/>
      <c r="B187" s="2"/>
      <c r="C187" s="16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29"/>
    </row>
    <row r="188" spans="1:15" s="71" customFormat="1" ht="26.25" customHeight="1" thickBot="1" x14ac:dyDescent="0.35">
      <c r="A188" s="277" t="s">
        <v>437</v>
      </c>
      <c r="B188" s="278"/>
      <c r="C188" s="278"/>
      <c r="D188" s="278"/>
      <c r="E188" s="278"/>
      <c r="F188" s="278"/>
      <c r="G188" s="278"/>
      <c r="H188" s="278"/>
      <c r="I188" s="278"/>
      <c r="J188" s="278"/>
      <c r="K188" s="278"/>
      <c r="L188" s="278"/>
      <c r="M188" s="278"/>
      <c r="N188" s="279"/>
      <c r="O188" s="229"/>
    </row>
    <row r="189" spans="1:15" s="71" customFormat="1" ht="29.25" customHeight="1" x14ac:dyDescent="0.3">
      <c r="A189" s="166">
        <f>A184+1</f>
        <v>73</v>
      </c>
      <c r="B189" s="167" t="s">
        <v>438</v>
      </c>
      <c r="C189" s="168" t="s">
        <v>471</v>
      </c>
      <c r="D189" s="167" t="s">
        <v>169</v>
      </c>
      <c r="E189" s="109" t="s">
        <v>234</v>
      </c>
      <c r="F189" s="110" t="s">
        <v>596</v>
      </c>
      <c r="G189" s="110" t="s">
        <v>667</v>
      </c>
      <c r="H189" s="112">
        <v>155000</v>
      </c>
      <c r="I189" s="112">
        <f>H189*2.87%</f>
        <v>4448.5</v>
      </c>
      <c r="J189" s="112">
        <f>+H189*3.04%</f>
        <v>4712</v>
      </c>
      <c r="K189" s="112">
        <v>24705.21</v>
      </c>
      <c r="L189" s="111">
        <v>1375.12</v>
      </c>
      <c r="M189" s="112">
        <f>SUM(I189:L189)</f>
        <v>35240.83</v>
      </c>
      <c r="N189" s="111">
        <f t="shared" ref="N189" si="68">+H189-M189</f>
        <v>119759.17</v>
      </c>
      <c r="O189" s="229"/>
    </row>
    <row r="190" spans="1:15" ht="18" customHeight="1" x14ac:dyDescent="0.3">
      <c r="A190" s="276" t="s">
        <v>139</v>
      </c>
      <c r="B190" s="283"/>
      <c r="C190" s="283"/>
      <c r="D190" s="283"/>
      <c r="E190" s="283"/>
      <c r="F190" s="283"/>
      <c r="G190" s="276"/>
      <c r="H190" s="16">
        <f>SUM(H189:H189)</f>
        <v>155000</v>
      </c>
      <c r="I190" s="16">
        <f t="shared" ref="I190:N190" si="69">SUM(I189:I189)</f>
        <v>4448.5</v>
      </c>
      <c r="J190" s="16">
        <f t="shared" si="69"/>
        <v>4712</v>
      </c>
      <c r="K190" s="16">
        <f t="shared" si="69"/>
        <v>24705.21</v>
      </c>
      <c r="L190" s="16">
        <f t="shared" si="69"/>
        <v>1375.12</v>
      </c>
      <c r="M190" s="16">
        <f t="shared" si="69"/>
        <v>35240.83</v>
      </c>
      <c r="N190" s="16">
        <f t="shared" si="69"/>
        <v>119759.17</v>
      </c>
    </row>
    <row r="191" spans="1:15" s="71" customFormat="1" ht="26.25" customHeight="1" thickBot="1" x14ac:dyDescent="0.35">
      <c r="A191" s="65"/>
      <c r="B191" s="65"/>
      <c r="C191" s="65"/>
      <c r="D191" s="65"/>
      <c r="E191" s="65"/>
      <c r="F191" s="65"/>
      <c r="G191" s="65"/>
      <c r="H191"/>
      <c r="I191"/>
      <c r="J191"/>
      <c r="K191"/>
      <c r="L191"/>
      <c r="M191"/>
      <c r="N191"/>
      <c r="O191" s="229"/>
    </row>
    <row r="192" spans="1:15" s="71" customFormat="1" ht="26.25" customHeight="1" thickBot="1" x14ac:dyDescent="0.35">
      <c r="A192" s="277" t="s">
        <v>359</v>
      </c>
      <c r="B192" s="278"/>
      <c r="C192" s="278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9"/>
      <c r="O192" s="229"/>
    </row>
    <row r="193" spans="1:15" s="71" customFormat="1" ht="28.5" customHeight="1" x14ac:dyDescent="0.3">
      <c r="A193" s="108">
        <f>+A189+1</f>
        <v>74</v>
      </c>
      <c r="B193" s="130" t="s">
        <v>247</v>
      </c>
      <c r="C193" s="163" t="s">
        <v>472</v>
      </c>
      <c r="D193" s="132" t="s">
        <v>248</v>
      </c>
      <c r="E193" s="129" t="s">
        <v>234</v>
      </c>
      <c r="F193" s="131" t="s">
        <v>551</v>
      </c>
      <c r="G193" s="131" t="s">
        <v>631</v>
      </c>
      <c r="H193" s="112">
        <v>100000</v>
      </c>
      <c r="I193" s="112">
        <f>H193*2.87%</f>
        <v>2870</v>
      </c>
      <c r="J193" s="112">
        <f>+H193*3.04%</f>
        <v>3040</v>
      </c>
      <c r="K193" s="5">
        <v>12105.37</v>
      </c>
      <c r="L193" s="111">
        <v>5025</v>
      </c>
      <c r="M193" s="112">
        <f>SUM(I193:L193)</f>
        <v>23040.370000000003</v>
      </c>
      <c r="N193" s="111">
        <f t="shared" ref="N193" si="70">+H193-M193</f>
        <v>76959.63</v>
      </c>
      <c r="O193" s="229"/>
    </row>
    <row r="194" spans="1:15" s="2" customFormat="1" ht="25.5" customHeight="1" x14ac:dyDescent="0.3">
      <c r="A194" s="276" t="s">
        <v>139</v>
      </c>
      <c r="B194" s="276"/>
      <c r="C194" s="276"/>
      <c r="D194" s="276"/>
      <c r="E194" s="276"/>
      <c r="F194" s="276"/>
      <c r="G194" s="276"/>
      <c r="H194" s="16">
        <f>SUM(H193:H193)</f>
        <v>100000</v>
      </c>
      <c r="I194" s="16">
        <f t="shared" ref="I194:N194" si="71">SUM(I193:I193)</f>
        <v>2870</v>
      </c>
      <c r="J194" s="16">
        <f t="shared" si="71"/>
        <v>3040</v>
      </c>
      <c r="K194" s="16">
        <f t="shared" si="71"/>
        <v>12105.37</v>
      </c>
      <c r="L194" s="16">
        <f t="shared" si="71"/>
        <v>5025</v>
      </c>
      <c r="M194" s="16">
        <f t="shared" si="71"/>
        <v>23040.370000000003</v>
      </c>
      <c r="N194" s="16">
        <f t="shared" si="71"/>
        <v>76959.63</v>
      </c>
      <c r="O194" s="229"/>
    </row>
    <row r="195" spans="1:15" s="2" customFormat="1" ht="20.25" customHeight="1" thickBot="1" x14ac:dyDescent="0.35">
      <c r="A195" s="65"/>
      <c r="B195" s="65"/>
      <c r="C195" s="65"/>
      <c r="D195" s="65"/>
      <c r="E195" s="65"/>
      <c r="F195" s="65"/>
      <c r="G195" s="65"/>
      <c r="H195" s="6"/>
      <c r="I195" s="6"/>
      <c r="J195" s="6"/>
      <c r="K195" s="6"/>
      <c r="L195" s="6"/>
      <c r="M195" s="6"/>
      <c r="N195" s="6"/>
      <c r="O195" s="229"/>
    </row>
    <row r="196" spans="1:15" s="2" customFormat="1" ht="27.75" customHeight="1" thickBot="1" x14ac:dyDescent="0.35">
      <c r="A196" s="273" t="s">
        <v>502</v>
      </c>
      <c r="B196" s="274"/>
      <c r="C196" s="274"/>
      <c r="D196" s="274"/>
      <c r="E196" s="274"/>
      <c r="F196" s="274"/>
      <c r="G196" s="274"/>
      <c r="H196" s="274"/>
      <c r="I196" s="274"/>
      <c r="J196" s="274"/>
      <c r="K196" s="274"/>
      <c r="L196" s="274"/>
      <c r="M196" s="274"/>
      <c r="N196" s="275"/>
      <c r="O196" s="229"/>
    </row>
    <row r="197" spans="1:15" s="2" customFormat="1" ht="24.9" customHeight="1" x14ac:dyDescent="0.3">
      <c r="A197" s="12">
        <f>+A193+1</f>
        <v>75</v>
      </c>
      <c r="B197" s="62" t="s">
        <v>493</v>
      </c>
      <c r="C197" s="161" t="s">
        <v>471</v>
      </c>
      <c r="D197" s="130" t="s">
        <v>494</v>
      </c>
      <c r="E197" s="129" t="s">
        <v>234</v>
      </c>
      <c r="F197" s="26" t="s">
        <v>587</v>
      </c>
      <c r="G197" s="26" t="s">
        <v>661</v>
      </c>
      <c r="H197" s="64">
        <v>70000</v>
      </c>
      <c r="I197" s="112">
        <f>H197*2.87%</f>
        <v>2009</v>
      </c>
      <c r="J197" s="112">
        <f>+H197*3.04%</f>
        <v>2128</v>
      </c>
      <c r="K197" s="64">
        <v>5368.51</v>
      </c>
      <c r="L197" s="111">
        <v>25</v>
      </c>
      <c r="M197" s="112">
        <f>SUM(I197:L197)</f>
        <v>9530.51</v>
      </c>
      <c r="N197" s="111">
        <f t="shared" ref="N197" si="72">+H197-M197</f>
        <v>60469.49</v>
      </c>
      <c r="O197" s="229"/>
    </row>
    <row r="198" spans="1:15" s="114" customFormat="1" ht="24.9" customHeight="1" x14ac:dyDescent="0.3">
      <c r="A198" s="276" t="s">
        <v>139</v>
      </c>
      <c r="B198" s="276"/>
      <c r="C198" s="276"/>
      <c r="D198" s="276"/>
      <c r="E198" s="276"/>
      <c r="F198" s="276"/>
      <c r="G198" s="276"/>
      <c r="H198" s="16">
        <f>SUM(H197:H197)</f>
        <v>70000</v>
      </c>
      <c r="I198" s="16">
        <f t="shared" ref="I198:N198" si="73">SUM(I197:I197)</f>
        <v>2009</v>
      </c>
      <c r="J198" s="16">
        <f t="shared" si="73"/>
        <v>2128</v>
      </c>
      <c r="K198" s="16">
        <f t="shared" si="73"/>
        <v>5368.51</v>
      </c>
      <c r="L198" s="16">
        <f t="shared" si="73"/>
        <v>25</v>
      </c>
      <c r="M198" s="16">
        <f t="shared" si="73"/>
        <v>9530.51</v>
      </c>
      <c r="N198" s="16">
        <f t="shared" si="73"/>
        <v>60469.49</v>
      </c>
      <c r="O198" s="229"/>
    </row>
    <row r="199" spans="1:15" s="236" customFormat="1" ht="24.9" customHeight="1" thickBot="1" x14ac:dyDescent="0.35">
      <c r="A199" s="234"/>
      <c r="B199" s="234"/>
      <c r="C199" s="234"/>
      <c r="D199" s="234"/>
      <c r="E199" s="234"/>
      <c r="F199" s="234"/>
      <c r="G199" s="234"/>
      <c r="H199" s="82"/>
      <c r="I199" s="82"/>
      <c r="J199" s="82"/>
      <c r="K199" s="82"/>
      <c r="L199" s="82"/>
      <c r="M199" s="82"/>
      <c r="N199" s="82"/>
      <c r="O199" s="229"/>
    </row>
    <row r="200" spans="1:15" s="2" customFormat="1" ht="24.9" customHeight="1" thickBot="1" x14ac:dyDescent="0.35">
      <c r="A200" s="277" t="s">
        <v>503</v>
      </c>
      <c r="B200" s="278"/>
      <c r="C200" s="278"/>
      <c r="D200" s="278"/>
      <c r="E200" s="278"/>
      <c r="F200" s="278"/>
      <c r="G200" s="278"/>
      <c r="H200" s="278"/>
      <c r="I200" s="278"/>
      <c r="J200" s="278"/>
      <c r="K200" s="278"/>
      <c r="L200" s="278"/>
      <c r="M200" s="278"/>
      <c r="N200" s="279"/>
      <c r="O200" s="229"/>
    </row>
    <row r="201" spans="1:15" s="2" customFormat="1" ht="24.9" customHeight="1" x14ac:dyDescent="0.3">
      <c r="A201" s="12">
        <f>+A197+1</f>
        <v>76</v>
      </c>
      <c r="B201" s="62" t="s">
        <v>534</v>
      </c>
      <c r="C201" s="161" t="s">
        <v>471</v>
      </c>
      <c r="D201" s="183" t="s">
        <v>443</v>
      </c>
      <c r="E201" s="129" t="s">
        <v>234</v>
      </c>
      <c r="F201" s="129" t="s">
        <v>551</v>
      </c>
      <c r="G201" s="26" t="s">
        <v>631</v>
      </c>
      <c r="H201" s="112">
        <v>155000</v>
      </c>
      <c r="I201" s="112">
        <f>H201*2.87%</f>
        <v>4448.5</v>
      </c>
      <c r="J201" s="112">
        <f>+H201*3.04%</f>
        <v>4712</v>
      </c>
      <c r="K201" s="8">
        <v>25042.74</v>
      </c>
      <c r="L201" s="111">
        <v>25</v>
      </c>
      <c r="M201" s="112">
        <f>SUM(I201:L201)</f>
        <v>34228.240000000005</v>
      </c>
      <c r="N201" s="111">
        <f t="shared" ref="N201:N202" si="74">+H201-M201</f>
        <v>120771.76</v>
      </c>
      <c r="O201" s="229"/>
    </row>
    <row r="202" spans="1:15" s="2" customFormat="1" ht="24.9" customHeight="1" x14ac:dyDescent="0.3">
      <c r="A202" s="108">
        <f>+A201+1</f>
        <v>77</v>
      </c>
      <c r="B202" s="62" t="s">
        <v>444</v>
      </c>
      <c r="C202" s="161" t="s">
        <v>471</v>
      </c>
      <c r="D202" s="130" t="s">
        <v>249</v>
      </c>
      <c r="E202" s="129" t="s">
        <v>234</v>
      </c>
      <c r="F202" s="132" t="s">
        <v>633</v>
      </c>
      <c r="G202" s="134" t="s">
        <v>634</v>
      </c>
      <c r="H202" s="112">
        <v>70000</v>
      </c>
      <c r="I202" s="112">
        <f>H202*2.87%</f>
        <v>2009</v>
      </c>
      <c r="J202" s="112">
        <f>+H202*3.04%</f>
        <v>2128</v>
      </c>
      <c r="K202" s="112"/>
      <c r="L202" s="111">
        <v>25</v>
      </c>
      <c r="M202" s="112">
        <f>SUM(I202:L202)</f>
        <v>4162</v>
      </c>
      <c r="N202" s="111">
        <f t="shared" si="74"/>
        <v>65838</v>
      </c>
      <c r="O202" s="229"/>
    </row>
    <row r="203" spans="1:15" s="2" customFormat="1" ht="24.9" customHeight="1" x14ac:dyDescent="0.3">
      <c r="A203" s="108">
        <f>A202+1</f>
        <v>78</v>
      </c>
      <c r="B203" s="62" t="s">
        <v>664</v>
      </c>
      <c r="C203" s="161" t="s">
        <v>471</v>
      </c>
      <c r="D203" s="130" t="s">
        <v>249</v>
      </c>
      <c r="E203" s="129" t="s">
        <v>234</v>
      </c>
      <c r="F203" s="132" t="s">
        <v>589</v>
      </c>
      <c r="G203" s="134" t="s">
        <v>646</v>
      </c>
      <c r="H203" s="112">
        <v>70000</v>
      </c>
      <c r="I203" s="112">
        <f>H203*2.87%</f>
        <v>2009</v>
      </c>
      <c r="J203" s="112">
        <f>+H203*3.04%</f>
        <v>2128</v>
      </c>
      <c r="K203" s="112">
        <v>5368.48</v>
      </c>
      <c r="L203" s="111">
        <v>25</v>
      </c>
      <c r="M203" s="112">
        <f>I203+J203+K203+L203</f>
        <v>9530.48</v>
      </c>
      <c r="N203" s="111">
        <f>H203-M203</f>
        <v>60469.520000000004</v>
      </c>
      <c r="O203" s="229"/>
    </row>
    <row r="204" spans="1:15" s="2" customFormat="1" ht="26.25" customHeight="1" x14ac:dyDescent="0.3">
      <c r="A204" s="276" t="s">
        <v>139</v>
      </c>
      <c r="B204" s="276"/>
      <c r="C204" s="276"/>
      <c r="D204" s="276"/>
      <c r="E204" s="276"/>
      <c r="F204" s="276"/>
      <c r="G204" s="276"/>
      <c r="H204" s="16">
        <f t="shared" ref="H204:N204" si="75">SUM(H201:H203)</f>
        <v>295000</v>
      </c>
      <c r="I204" s="16">
        <f t="shared" si="75"/>
        <v>8466.5</v>
      </c>
      <c r="J204" s="16">
        <f t="shared" si="75"/>
        <v>8968</v>
      </c>
      <c r="K204" s="16">
        <f t="shared" si="75"/>
        <v>30411.22</v>
      </c>
      <c r="L204" s="16">
        <f t="shared" si="75"/>
        <v>75</v>
      </c>
      <c r="M204" s="16">
        <f t="shared" si="75"/>
        <v>47920.72</v>
      </c>
      <c r="N204" s="16">
        <f t="shared" si="75"/>
        <v>247079.28000000003</v>
      </c>
      <c r="O204" s="229"/>
    </row>
    <row r="205" spans="1:15" s="2" customFormat="1" ht="20.25" customHeight="1" thickBot="1" x14ac:dyDescent="0.35">
      <c r="A205" s="65"/>
      <c r="B205" s="65"/>
      <c r="C205" s="65"/>
      <c r="D205" s="65"/>
      <c r="E205" s="65"/>
      <c r="F205" s="65"/>
      <c r="G205" s="65"/>
      <c r="H205" s="6"/>
      <c r="I205" s="6"/>
      <c r="J205" s="6"/>
      <c r="K205" s="6"/>
      <c r="L205" s="6"/>
      <c r="M205" s="6"/>
      <c r="N205" s="6"/>
      <c r="O205" s="229"/>
    </row>
    <row r="206" spans="1:15" s="2" customFormat="1" ht="23.25" customHeight="1" thickBot="1" x14ac:dyDescent="0.35">
      <c r="A206" s="273" t="s">
        <v>375</v>
      </c>
      <c r="B206" s="274"/>
      <c r="C206" s="274"/>
      <c r="D206" s="274"/>
      <c r="E206" s="274"/>
      <c r="F206" s="274"/>
      <c r="G206" s="274"/>
      <c r="H206" s="274"/>
      <c r="I206" s="274"/>
      <c r="J206" s="274"/>
      <c r="K206" s="274"/>
      <c r="L206" s="274"/>
      <c r="M206" s="274"/>
      <c r="N206" s="275"/>
      <c r="O206" s="229"/>
    </row>
    <row r="207" spans="1:15" s="2" customFormat="1" ht="24.9" customHeight="1" x14ac:dyDescent="0.3">
      <c r="A207" s="108">
        <f>A203+1</f>
        <v>79</v>
      </c>
      <c r="B207" s="62" t="s">
        <v>446</v>
      </c>
      <c r="C207" s="161" t="s">
        <v>471</v>
      </c>
      <c r="D207" s="130" t="s">
        <v>403</v>
      </c>
      <c r="E207" s="129" t="s">
        <v>234</v>
      </c>
      <c r="F207" s="110" t="s">
        <v>587</v>
      </c>
      <c r="G207" s="110" t="s">
        <v>661</v>
      </c>
      <c r="H207" s="64">
        <v>70000</v>
      </c>
      <c r="I207" s="112">
        <f>H207*2.87%</f>
        <v>2009</v>
      </c>
      <c r="J207" s="112">
        <f>+H207*3.04%</f>
        <v>2128</v>
      </c>
      <c r="K207" s="64">
        <v>3054.46</v>
      </c>
      <c r="L207" s="111">
        <v>125</v>
      </c>
      <c r="M207" s="112">
        <f>SUM(I207:L207)</f>
        <v>7316.46</v>
      </c>
      <c r="N207" s="111">
        <f t="shared" ref="N207" si="76">+H207-M207</f>
        <v>62683.54</v>
      </c>
      <c r="O207" s="229"/>
    </row>
    <row r="208" spans="1:15" s="2" customFormat="1" ht="24" customHeight="1" x14ac:dyDescent="0.3">
      <c r="A208" s="276" t="s">
        <v>139</v>
      </c>
      <c r="B208" s="276"/>
      <c r="C208" s="276"/>
      <c r="D208" s="276"/>
      <c r="E208" s="276"/>
      <c r="F208" s="276"/>
      <c r="G208" s="276"/>
      <c r="H208" s="16">
        <f>SUM(H207:H207)</f>
        <v>70000</v>
      </c>
      <c r="I208" s="16">
        <f t="shared" ref="I208:N208" si="77">SUM(I207:I207)</f>
        <v>2009</v>
      </c>
      <c r="J208" s="16">
        <f t="shared" si="77"/>
        <v>2128</v>
      </c>
      <c r="K208" s="16">
        <f t="shared" si="77"/>
        <v>3054.46</v>
      </c>
      <c r="L208" s="16">
        <f t="shared" si="77"/>
        <v>125</v>
      </c>
      <c r="M208" s="16">
        <f t="shared" si="77"/>
        <v>7316.46</v>
      </c>
      <c r="N208" s="16">
        <f t="shared" si="77"/>
        <v>62683.54</v>
      </c>
      <c r="O208" s="229"/>
    </row>
    <row r="209" spans="1:15" s="2" customFormat="1" ht="24.75" customHeight="1" thickBot="1" x14ac:dyDescent="0.35">
      <c r="A209" s="65"/>
      <c r="B209" s="65"/>
      <c r="C209" s="65"/>
      <c r="D209" s="65"/>
      <c r="E209" s="65"/>
      <c r="F209" s="65"/>
      <c r="G209" s="65"/>
      <c r="H209" s="6"/>
      <c r="I209" s="6"/>
      <c r="J209" s="6"/>
      <c r="K209" s="6"/>
      <c r="L209" s="6"/>
      <c r="M209" s="6"/>
      <c r="N209" s="6"/>
      <c r="O209" s="229"/>
    </row>
    <row r="210" spans="1:15" s="2" customFormat="1" ht="23.25" customHeight="1" thickBot="1" x14ac:dyDescent="0.35">
      <c r="A210" s="292" t="s">
        <v>402</v>
      </c>
      <c r="B210" s="293"/>
      <c r="C210" s="293"/>
      <c r="D210" s="293"/>
      <c r="E210" s="293"/>
      <c r="F210" s="293"/>
      <c r="G210" s="293"/>
      <c r="H210" s="293"/>
      <c r="I210" s="293"/>
      <c r="J210" s="293"/>
      <c r="K210" s="293"/>
      <c r="L210" s="293"/>
      <c r="M210" s="293"/>
      <c r="N210" s="294"/>
      <c r="O210" s="229"/>
    </row>
    <row r="211" spans="1:15" s="2" customFormat="1" ht="33" customHeight="1" x14ac:dyDescent="0.3">
      <c r="A211" s="108">
        <f>+A207+1</f>
        <v>80</v>
      </c>
      <c r="B211" s="62" t="s">
        <v>447</v>
      </c>
      <c r="C211" s="161" t="s">
        <v>471</v>
      </c>
      <c r="D211" s="130" t="s">
        <v>404</v>
      </c>
      <c r="E211" s="129" t="s">
        <v>234</v>
      </c>
      <c r="F211" s="110" t="s">
        <v>587</v>
      </c>
      <c r="G211" s="110" t="s">
        <v>661</v>
      </c>
      <c r="H211" s="64">
        <v>90000</v>
      </c>
      <c r="I211" s="112">
        <f>H211*2.87%</f>
        <v>2583</v>
      </c>
      <c r="J211" s="112">
        <f>+H211*3.04%</f>
        <v>2736</v>
      </c>
      <c r="K211" s="64">
        <v>9753.1200000000008</v>
      </c>
      <c r="L211" s="111">
        <v>125</v>
      </c>
      <c r="M211" s="112">
        <f>SUM(I211:L211)</f>
        <v>15197.12</v>
      </c>
      <c r="N211" s="111">
        <f>+H211-M211</f>
        <v>74802.880000000005</v>
      </c>
      <c r="O211" s="229"/>
    </row>
    <row r="212" spans="1:15" s="2" customFormat="1" ht="23.25" customHeight="1" x14ac:dyDescent="0.3">
      <c r="A212" s="276" t="s">
        <v>139</v>
      </c>
      <c r="B212" s="276"/>
      <c r="C212" s="276"/>
      <c r="D212" s="276"/>
      <c r="E212" s="276"/>
      <c r="F212" s="276"/>
      <c r="G212" s="276"/>
      <c r="H212" s="16">
        <f>SUM(H211:H211)</f>
        <v>90000</v>
      </c>
      <c r="I212" s="16">
        <f t="shared" ref="I212:N212" si="78">SUM(I211:I211)</f>
        <v>2583</v>
      </c>
      <c r="J212" s="16">
        <f t="shared" si="78"/>
        <v>2736</v>
      </c>
      <c r="K212" s="16">
        <f t="shared" si="78"/>
        <v>9753.1200000000008</v>
      </c>
      <c r="L212" s="16">
        <f t="shared" si="78"/>
        <v>125</v>
      </c>
      <c r="M212" s="16">
        <f t="shared" si="78"/>
        <v>15197.12</v>
      </c>
      <c r="N212" s="16">
        <f t="shared" si="78"/>
        <v>74802.880000000005</v>
      </c>
      <c r="O212" s="229"/>
    </row>
    <row r="213" spans="1:15" s="71" customFormat="1" ht="24.9" customHeight="1" thickBot="1" x14ac:dyDescent="0.35">
      <c r="A213" s="65"/>
      <c r="B213" s="65"/>
      <c r="C213" s="65"/>
      <c r="D213" s="65"/>
      <c r="E213" s="65"/>
      <c r="F213" s="65"/>
      <c r="G213" s="65"/>
      <c r="H213" s="6"/>
      <c r="I213" s="6"/>
      <c r="J213" s="6"/>
      <c r="K213" s="6"/>
      <c r="L213" s="6"/>
      <c r="M213" s="6"/>
      <c r="N213" s="6"/>
      <c r="O213" s="229"/>
    </row>
    <row r="214" spans="1:15" s="114" customFormat="1" ht="32.25" customHeight="1" thickBot="1" x14ac:dyDescent="0.35">
      <c r="A214" s="277" t="s">
        <v>250</v>
      </c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9"/>
      <c r="O214" s="229"/>
    </row>
    <row r="215" spans="1:15" s="114" customFormat="1" ht="32.25" customHeight="1" x14ac:dyDescent="0.3">
      <c r="A215" s="108">
        <f>+A211+1</f>
        <v>81</v>
      </c>
      <c r="B215" s="62" t="s">
        <v>448</v>
      </c>
      <c r="C215" s="161" t="s">
        <v>472</v>
      </c>
      <c r="D215" s="62" t="s">
        <v>449</v>
      </c>
      <c r="E215" s="129" t="s">
        <v>234</v>
      </c>
      <c r="F215" s="110" t="s">
        <v>587</v>
      </c>
      <c r="G215" s="110" t="s">
        <v>661</v>
      </c>
      <c r="H215" s="112">
        <v>45000</v>
      </c>
      <c r="I215" s="112">
        <f t="shared" ref="I215:I216" si="79">H215*2.87%</f>
        <v>1291.5</v>
      </c>
      <c r="J215" s="112">
        <f t="shared" ref="J215:J216" si="80">+H215*3.04%</f>
        <v>1368</v>
      </c>
      <c r="K215" s="5"/>
      <c r="L215" s="111">
        <v>1475.12</v>
      </c>
      <c r="M215" s="112">
        <f>SUM(I215:L215)</f>
        <v>4134.62</v>
      </c>
      <c r="N215" s="111">
        <f>+H215-M215</f>
        <v>40865.379999999997</v>
      </c>
      <c r="O215" s="229"/>
    </row>
    <row r="216" spans="1:15" ht="25.2" customHeight="1" x14ac:dyDescent="0.3">
      <c r="A216" s="108">
        <f>+A215+1</f>
        <v>82</v>
      </c>
      <c r="B216" s="62" t="s">
        <v>450</v>
      </c>
      <c r="C216" s="161" t="s">
        <v>472</v>
      </c>
      <c r="D216" s="62" t="s">
        <v>449</v>
      </c>
      <c r="E216" s="129" t="s">
        <v>234</v>
      </c>
      <c r="F216" s="26" t="s">
        <v>582</v>
      </c>
      <c r="G216" s="26" t="s">
        <v>645</v>
      </c>
      <c r="H216" s="112">
        <v>45000</v>
      </c>
      <c r="I216" s="112">
        <f t="shared" si="79"/>
        <v>1291.5</v>
      </c>
      <c r="J216" s="112">
        <f t="shared" si="80"/>
        <v>1368</v>
      </c>
      <c r="K216" s="5">
        <v>1148.33</v>
      </c>
      <c r="L216" s="111">
        <v>125</v>
      </c>
      <c r="M216" s="112">
        <f>SUM(I216:L216)</f>
        <v>3932.83</v>
      </c>
      <c r="N216" s="111">
        <f>+H216-M216</f>
        <v>41067.17</v>
      </c>
    </row>
    <row r="217" spans="1:15" ht="24.75" customHeight="1" x14ac:dyDescent="0.3">
      <c r="A217" s="276" t="s">
        <v>139</v>
      </c>
      <c r="B217" s="276"/>
      <c r="C217" s="276"/>
      <c r="D217" s="276"/>
      <c r="E217" s="276"/>
      <c r="F217" s="276"/>
      <c r="G217" s="276"/>
      <c r="H217" s="16">
        <f>SUM(H215:H216)</f>
        <v>90000</v>
      </c>
      <c r="I217" s="16">
        <f t="shared" ref="I217:N217" si="81">SUM(I215:I216)</f>
        <v>2583</v>
      </c>
      <c r="J217" s="16">
        <f t="shared" si="81"/>
        <v>2736</v>
      </c>
      <c r="K217" s="16">
        <f t="shared" si="81"/>
        <v>1148.33</v>
      </c>
      <c r="L217" s="16">
        <f t="shared" si="81"/>
        <v>1600.12</v>
      </c>
      <c r="M217" s="16">
        <f t="shared" si="81"/>
        <v>8067.45</v>
      </c>
      <c r="N217" s="16">
        <f t="shared" si="81"/>
        <v>81932.549999999988</v>
      </c>
    </row>
    <row r="218" spans="1:15" s="71" customFormat="1" ht="24.9" customHeight="1" thickBot="1" x14ac:dyDescent="0.35">
      <c r="A218" s="65"/>
      <c r="B218" s="65"/>
      <c r="C218" s="65"/>
      <c r="D218" s="65"/>
      <c r="E218" s="65"/>
      <c r="F218" s="65"/>
      <c r="G218" s="65"/>
      <c r="H218" s="6"/>
      <c r="I218" s="6"/>
      <c r="J218" s="6"/>
      <c r="K218" s="6"/>
      <c r="L218" s="6"/>
      <c r="M218" s="6"/>
      <c r="N218" s="6"/>
      <c r="O218" s="229"/>
    </row>
    <row r="219" spans="1:15" s="71" customFormat="1" ht="24.9" customHeight="1" thickBot="1" x14ac:dyDescent="0.35">
      <c r="A219" s="291" t="s">
        <v>251</v>
      </c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9"/>
      <c r="O219" s="229"/>
    </row>
    <row r="220" spans="1:15" ht="23.25" customHeight="1" x14ac:dyDescent="0.3">
      <c r="A220" s="69">
        <f>+A216+1</f>
        <v>83</v>
      </c>
      <c r="B220" s="26" t="s">
        <v>451</v>
      </c>
      <c r="C220" s="12" t="s">
        <v>472</v>
      </c>
      <c r="D220" s="26" t="s">
        <v>452</v>
      </c>
      <c r="E220" s="129" t="s">
        <v>234</v>
      </c>
      <c r="F220" s="110" t="s">
        <v>587</v>
      </c>
      <c r="G220" s="110" t="s">
        <v>661</v>
      </c>
      <c r="H220" s="64">
        <v>55000</v>
      </c>
      <c r="I220" s="64">
        <f>H220*2.87%</f>
        <v>1578.5</v>
      </c>
      <c r="J220" s="64">
        <f>+H220*3.04%</f>
        <v>1672</v>
      </c>
      <c r="K220" s="64">
        <v>2559.6799999999998</v>
      </c>
      <c r="L220" s="70">
        <v>25</v>
      </c>
      <c r="M220" s="64">
        <f>SUM(I220:L220)</f>
        <v>5835.18</v>
      </c>
      <c r="N220" s="70">
        <f>+H220-M220</f>
        <v>49164.82</v>
      </c>
    </row>
    <row r="221" spans="1:15" ht="24.75" customHeight="1" x14ac:dyDescent="0.3">
      <c r="A221" s="276" t="s">
        <v>139</v>
      </c>
      <c r="B221" s="276"/>
      <c r="C221" s="276"/>
      <c r="D221" s="276"/>
      <c r="E221" s="276"/>
      <c r="F221" s="276"/>
      <c r="G221" s="276"/>
      <c r="H221" s="16">
        <f>SUM(H220:H220)</f>
        <v>55000</v>
      </c>
      <c r="I221" s="16">
        <f t="shared" ref="I221:N221" si="82">SUM(I220:I220)</f>
        <v>1578.5</v>
      </c>
      <c r="J221" s="16">
        <f t="shared" si="82"/>
        <v>1672</v>
      </c>
      <c r="K221" s="16">
        <f t="shared" si="82"/>
        <v>2559.6799999999998</v>
      </c>
      <c r="L221" s="16">
        <f t="shared" si="82"/>
        <v>25</v>
      </c>
      <c r="M221" s="16">
        <f t="shared" si="82"/>
        <v>5835.18</v>
      </c>
      <c r="N221" s="16">
        <f t="shared" si="82"/>
        <v>49164.82</v>
      </c>
    </row>
    <row r="222" spans="1:15" ht="25.5" customHeight="1" thickBot="1" x14ac:dyDescent="0.35">
      <c r="A222" s="65"/>
      <c r="B222" s="65"/>
      <c r="C222" s="65"/>
      <c r="D222" s="65"/>
      <c r="E222" s="65"/>
      <c r="F222" s="65"/>
      <c r="G222" s="65"/>
      <c r="H222" s="6"/>
      <c r="I222" s="6"/>
      <c r="J222" s="6"/>
      <c r="K222" s="6"/>
      <c r="L222" s="6"/>
      <c r="M222" s="6"/>
      <c r="N222" s="6"/>
    </row>
    <row r="223" spans="1:15" ht="24.75" customHeight="1" thickBot="1" x14ac:dyDescent="0.35">
      <c r="A223" s="277" t="s">
        <v>504</v>
      </c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9"/>
    </row>
    <row r="224" spans="1:15" ht="29.25" customHeight="1" x14ac:dyDescent="0.3">
      <c r="A224" s="108">
        <f>+A220+1</f>
        <v>84</v>
      </c>
      <c r="B224" s="115" t="s">
        <v>160</v>
      </c>
      <c r="C224" s="118" t="s">
        <v>472</v>
      </c>
      <c r="D224" s="115" t="s">
        <v>453</v>
      </c>
      <c r="E224" s="109" t="s">
        <v>234</v>
      </c>
      <c r="F224" s="26" t="s">
        <v>521</v>
      </c>
      <c r="G224" s="26" t="s">
        <v>627</v>
      </c>
      <c r="H224" s="112">
        <v>60000</v>
      </c>
      <c r="I224" s="112">
        <f>H224*2.87%</f>
        <v>1722</v>
      </c>
      <c r="J224" s="112">
        <f>+H224*3.04%</f>
        <v>1824</v>
      </c>
      <c r="K224" s="112">
        <v>3486.68</v>
      </c>
      <c r="L224" s="111">
        <v>125</v>
      </c>
      <c r="M224" s="112">
        <f>SUM(I224:L224)</f>
        <v>7157.68</v>
      </c>
      <c r="N224" s="111">
        <f>+H224-M224</f>
        <v>52842.32</v>
      </c>
    </row>
    <row r="225" spans="1:15" ht="26.25" customHeight="1" x14ac:dyDescent="0.3">
      <c r="A225" s="276" t="s">
        <v>139</v>
      </c>
      <c r="B225" s="276"/>
      <c r="C225" s="276"/>
      <c r="D225" s="276"/>
      <c r="E225" s="276"/>
      <c r="F225" s="276"/>
      <c r="G225" s="276"/>
      <c r="H225" s="16">
        <f>SUM(H224:H224)</f>
        <v>60000</v>
      </c>
      <c r="I225" s="16">
        <f t="shared" ref="I225:N225" si="83">SUM(I224:I224)</f>
        <v>1722</v>
      </c>
      <c r="J225" s="16">
        <f t="shared" si="83"/>
        <v>1824</v>
      </c>
      <c r="K225" s="16">
        <f t="shared" si="83"/>
        <v>3486.68</v>
      </c>
      <c r="L225" s="16">
        <f t="shared" si="83"/>
        <v>125</v>
      </c>
      <c r="M225" s="16">
        <f t="shared" si="83"/>
        <v>7157.68</v>
      </c>
      <c r="N225" s="16">
        <f t="shared" si="83"/>
        <v>52842.32</v>
      </c>
    </row>
    <row r="226" spans="1:15" s="71" customFormat="1" ht="26.25" customHeight="1" thickBot="1" x14ac:dyDescent="0.35">
      <c r="A226" s="65"/>
      <c r="B226" s="65"/>
      <c r="C226" s="65"/>
      <c r="D226" s="65"/>
      <c r="E226" s="65"/>
      <c r="F226" s="65"/>
      <c r="G226" s="65"/>
      <c r="H226" s="6"/>
      <c r="I226" s="6"/>
      <c r="J226" s="6"/>
      <c r="K226" s="6"/>
      <c r="L226" s="6"/>
      <c r="M226" s="6"/>
      <c r="N226" s="6"/>
      <c r="O226" s="229"/>
    </row>
    <row r="227" spans="1:15" s="2" customFormat="1" ht="24.9" customHeight="1" thickBot="1" x14ac:dyDescent="0.35">
      <c r="A227" s="277" t="s">
        <v>230</v>
      </c>
      <c r="B227" s="278"/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9"/>
      <c r="O227" s="229"/>
    </row>
    <row r="228" spans="1:15" ht="27" customHeight="1" x14ac:dyDescent="0.3">
      <c r="A228" s="12">
        <f>+A224+1</f>
        <v>85</v>
      </c>
      <c r="B228" s="131" t="s">
        <v>454</v>
      </c>
      <c r="C228" s="133" t="s">
        <v>471</v>
      </c>
      <c r="D228" s="131" t="s">
        <v>146</v>
      </c>
      <c r="E228" s="109" t="s">
        <v>234</v>
      </c>
      <c r="F228" s="26" t="s">
        <v>595</v>
      </c>
      <c r="G228" s="26" t="s">
        <v>653</v>
      </c>
      <c r="H228" s="112">
        <v>45000</v>
      </c>
      <c r="I228" s="112">
        <f>H228*2.87%</f>
        <v>1291.5</v>
      </c>
      <c r="J228" s="112">
        <f>+H228*3.04%</f>
        <v>1368</v>
      </c>
      <c r="K228" s="112"/>
      <c r="L228" s="111">
        <v>5756.64</v>
      </c>
      <c r="M228" s="112">
        <f>SUM(I228:L228)</f>
        <v>8416.14</v>
      </c>
      <c r="N228" s="111">
        <f>+H228-M228</f>
        <v>36583.86</v>
      </c>
    </row>
    <row r="229" spans="1:15" ht="21.75" customHeight="1" x14ac:dyDescent="0.3">
      <c r="A229" s="276" t="s">
        <v>139</v>
      </c>
      <c r="B229" s="276"/>
      <c r="C229" s="276"/>
      <c r="D229" s="276"/>
      <c r="E229" s="276"/>
      <c r="F229" s="276"/>
      <c r="G229" s="276"/>
      <c r="H229" s="16">
        <f>SUM(H228:H228)</f>
        <v>45000</v>
      </c>
      <c r="I229" s="16">
        <f t="shared" ref="I229:N229" si="84">SUM(I228:I228)</f>
        <v>1291.5</v>
      </c>
      <c r="J229" s="16">
        <f t="shared" si="84"/>
        <v>1368</v>
      </c>
      <c r="K229" s="16">
        <f t="shared" si="84"/>
        <v>0</v>
      </c>
      <c r="L229" s="16">
        <f t="shared" si="84"/>
        <v>5756.64</v>
      </c>
      <c r="M229" s="16">
        <f t="shared" si="84"/>
        <v>8416.14</v>
      </c>
      <c r="N229" s="16">
        <f t="shared" si="84"/>
        <v>36583.86</v>
      </c>
    </row>
    <row r="230" spans="1:15" ht="26.25" customHeight="1" thickBot="1" x14ac:dyDescent="0.35">
      <c r="D230" s="27"/>
      <c r="E230" s="27"/>
      <c r="F230" s="27"/>
      <c r="G230" s="27"/>
      <c r="I230" s="2"/>
      <c r="J230" s="2"/>
      <c r="K230" s="2"/>
      <c r="L230" s="2"/>
      <c r="M230" s="2"/>
      <c r="N230" s="7"/>
    </row>
    <row r="231" spans="1:15" ht="26.25" customHeight="1" thickBot="1" x14ac:dyDescent="0.35">
      <c r="A231" s="289" t="s">
        <v>455</v>
      </c>
      <c r="B231" s="290"/>
      <c r="C231" s="290"/>
      <c r="D231" s="290"/>
      <c r="E231" s="135"/>
      <c r="F231" s="63"/>
      <c r="G231" s="63"/>
    </row>
    <row r="232" spans="1:15" ht="26.25" customHeight="1" thickBot="1" x14ac:dyDescent="0.35">
      <c r="A232" s="159"/>
      <c r="B232" s="159"/>
      <c r="C232" s="159"/>
      <c r="D232" s="159"/>
      <c r="E232" s="159"/>
      <c r="H232" s="15">
        <f t="shared" ref="H232:N232" si="85">+H12+H17+H22+H32+H37+H41+H47+H62+H68+H72+H81+H85+H95+H103+H119+H129+H133+H143+H152+H157+H161+H165+H174+H185+H190+H194+H204++H221+H225+H229+H217+H212+H208+H179+H198+H26+H76+H52+H147+H113+H91+H124+H108+H56+H99</f>
        <v>7470000</v>
      </c>
      <c r="I232" s="15">
        <f t="shared" si="85"/>
        <v>212810.5</v>
      </c>
      <c r="J232" s="15">
        <f t="shared" si="85"/>
        <v>221942.8</v>
      </c>
      <c r="K232" s="15">
        <f t="shared" si="85"/>
        <v>764678.42000000016</v>
      </c>
      <c r="L232" s="15">
        <f t="shared" si="85"/>
        <v>214143.51</v>
      </c>
      <c r="M232" s="15">
        <f t="shared" si="85"/>
        <v>1419410.4099999997</v>
      </c>
      <c r="N232" s="15">
        <f t="shared" si="85"/>
        <v>6050589.5900000026</v>
      </c>
    </row>
    <row r="233" spans="1:15" x14ac:dyDescent="0.3">
      <c r="A233" s="159"/>
      <c r="B233" s="159"/>
      <c r="C233" s="159"/>
      <c r="D233" s="159"/>
      <c r="E233" s="159"/>
      <c r="H233" s="174"/>
      <c r="I233" s="174"/>
      <c r="J233" s="174"/>
      <c r="K233" s="174"/>
      <c r="L233" s="174"/>
      <c r="M233" s="174"/>
      <c r="N233" s="174"/>
    </row>
    <row r="234" spans="1:15" ht="20.25" customHeight="1" x14ac:dyDescent="0.3">
      <c r="B234" s="23" t="s">
        <v>220</v>
      </c>
      <c r="C234" s="158"/>
      <c r="D234" s="22"/>
      <c r="E234" s="22"/>
      <c r="F234" s="23" t="s">
        <v>552</v>
      </c>
    </row>
    <row r="235" spans="1:15" ht="15.75" customHeight="1" x14ac:dyDescent="0.3">
      <c r="B235" s="23" t="s">
        <v>553</v>
      </c>
      <c r="C235" s="158"/>
      <c r="D235" s="22"/>
      <c r="E235" s="22"/>
      <c r="F235" s="23" t="s">
        <v>554</v>
      </c>
    </row>
    <row r="237" spans="1:15" x14ac:dyDescent="0.3">
      <c r="H237" s="68"/>
    </row>
    <row r="64831" spans="2:15" s="4" customFormat="1" x14ac:dyDescent="0.3">
      <c r="B64831" s="25"/>
      <c r="D64831" s="25"/>
      <c r="E64831" s="25"/>
      <c r="F64831" s="25"/>
      <c r="G64831" s="25"/>
      <c r="H64831" s="2"/>
      <c r="I64831" s="1"/>
      <c r="J64831" s="1"/>
      <c r="K64831" s="1"/>
      <c r="L64831" s="1"/>
      <c r="M64831" s="1"/>
      <c r="N64831" s="1"/>
      <c r="O64831" s="229"/>
    </row>
    <row r="64832" spans="2:15" x14ac:dyDescent="0.3">
      <c r="I64832" s="4"/>
      <c r="J64832" s="4"/>
    </row>
    <row r="64833" spans="2:15" s="4" customFormat="1" x14ac:dyDescent="0.3">
      <c r="B64833" s="25"/>
      <c r="D64833" s="25"/>
      <c r="E64833" s="25"/>
      <c r="F64833" s="25"/>
      <c r="G64833" s="25"/>
      <c r="H64833" s="2"/>
      <c r="I64833" s="1"/>
      <c r="J64833" s="1"/>
      <c r="K64833" s="1"/>
      <c r="L64833" s="1"/>
      <c r="M64833" s="1"/>
      <c r="N64833" s="1"/>
      <c r="O64833" s="229"/>
    </row>
    <row r="64834" spans="2:15" x14ac:dyDescent="0.3">
      <c r="I64834" s="4"/>
      <c r="J64834" s="4"/>
    </row>
    <row r="64844" spans="2:15" x14ac:dyDescent="0.3">
      <c r="B64844" s="25">
        <f>SUM(B7:B64843)</f>
        <v>0</v>
      </c>
      <c r="L64844" s="4"/>
      <c r="M64844" s="4"/>
      <c r="N64844" s="4"/>
    </row>
    <row r="64846" spans="2:15" x14ac:dyDescent="0.3">
      <c r="B64846" s="25">
        <f>SUM(B64844)</f>
        <v>0</v>
      </c>
      <c r="L64846" s="4"/>
      <c r="M64846" s="4"/>
      <c r="N64846" s="4"/>
    </row>
    <row r="64847" spans="2:15" x14ac:dyDescent="0.3">
      <c r="K64847" s="4"/>
    </row>
    <row r="64849" spans="11:11" x14ac:dyDescent="0.3">
      <c r="K64849" s="4"/>
    </row>
    <row r="1048173" spans="13:13" x14ac:dyDescent="0.3">
      <c r="M1048173" s="11" t="e">
        <f>SUM(#REF!)</f>
        <v>#REF!</v>
      </c>
    </row>
  </sheetData>
  <mergeCells count="98">
    <mergeCell ref="A91:G91"/>
    <mergeCell ref="A87:N87"/>
    <mergeCell ref="A50:N50"/>
    <mergeCell ref="A52:G52"/>
    <mergeCell ref="A72:G72"/>
    <mergeCell ref="A54:N54"/>
    <mergeCell ref="A56:G56"/>
    <mergeCell ref="A88:N88"/>
    <mergeCell ref="A68:G68"/>
    <mergeCell ref="A78:N78"/>
    <mergeCell ref="A81:G81"/>
    <mergeCell ref="A8:N8"/>
    <mergeCell ref="A12:G12"/>
    <mergeCell ref="A115:N115"/>
    <mergeCell ref="A14:N14"/>
    <mergeCell ref="A17:G17"/>
    <mergeCell ref="A41:G41"/>
    <mergeCell ref="A103:G103"/>
    <mergeCell ref="A19:N19"/>
    <mergeCell ref="A22:G22"/>
    <mergeCell ref="A82:N82"/>
    <mergeCell ref="A85:G85"/>
    <mergeCell ref="A34:N34"/>
    <mergeCell ref="A37:G37"/>
    <mergeCell ref="A28:N28"/>
    <mergeCell ref="A62:G62"/>
    <mergeCell ref="A70:N70"/>
    <mergeCell ref="A190:G190"/>
    <mergeCell ref="A188:N188"/>
    <mergeCell ref="A194:G194"/>
    <mergeCell ref="A145:N145"/>
    <mergeCell ref="A147:G147"/>
    <mergeCell ref="A179:G179"/>
    <mergeCell ref="A110:N110"/>
    <mergeCell ref="A121:N121"/>
    <mergeCell ref="A124:G124"/>
    <mergeCell ref="A97:N97"/>
    <mergeCell ref="A99:G99"/>
    <mergeCell ref="A119:G119"/>
    <mergeCell ref="A105:N105"/>
    <mergeCell ref="A108:G108"/>
    <mergeCell ref="A227:N227"/>
    <mergeCell ref="A223:N223"/>
    <mergeCell ref="A225:G225"/>
    <mergeCell ref="A214:N214"/>
    <mergeCell ref="A200:N200"/>
    <mergeCell ref="A204:G204"/>
    <mergeCell ref="A217:G217"/>
    <mergeCell ref="A212:G212"/>
    <mergeCell ref="A210:N210"/>
    <mergeCell ref="A43:N43"/>
    <mergeCell ref="A47:G47"/>
    <mergeCell ref="A231:D231"/>
    <mergeCell ref="A101:N101"/>
    <mergeCell ref="A126:N126"/>
    <mergeCell ref="A152:G152"/>
    <mergeCell ref="A154:N154"/>
    <mergeCell ref="A157:G157"/>
    <mergeCell ref="A167:N167"/>
    <mergeCell ref="A229:G229"/>
    <mergeCell ref="A219:N219"/>
    <mergeCell ref="A221:G221"/>
    <mergeCell ref="A192:N192"/>
    <mergeCell ref="A113:G113"/>
    <mergeCell ref="A206:N206"/>
    <mergeCell ref="A208:G208"/>
    <mergeCell ref="A93:N93"/>
    <mergeCell ref="A95:G95"/>
    <mergeCell ref="A74:N74"/>
    <mergeCell ref="A76:G76"/>
    <mergeCell ref="A2:N2"/>
    <mergeCell ref="A3:N3"/>
    <mergeCell ref="A4:N4"/>
    <mergeCell ref="A5:B5"/>
    <mergeCell ref="A6:B6"/>
    <mergeCell ref="I6:J6"/>
    <mergeCell ref="A24:N24"/>
    <mergeCell ref="A26:G26"/>
    <mergeCell ref="A32:G32"/>
    <mergeCell ref="A64:N64"/>
    <mergeCell ref="A59:N59"/>
    <mergeCell ref="A39:N39"/>
    <mergeCell ref="A196:N196"/>
    <mergeCell ref="A198:G198"/>
    <mergeCell ref="A129:G129"/>
    <mergeCell ref="A135:N135"/>
    <mergeCell ref="A131:N131"/>
    <mergeCell ref="A133:G133"/>
    <mergeCell ref="A149:N149"/>
    <mergeCell ref="A143:G143"/>
    <mergeCell ref="A159:N159"/>
    <mergeCell ref="A161:G161"/>
    <mergeCell ref="A163:N163"/>
    <mergeCell ref="A165:G165"/>
    <mergeCell ref="A174:G174"/>
    <mergeCell ref="A181:N181"/>
    <mergeCell ref="A185:G185"/>
    <mergeCell ref="A176:N176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62" fitToHeight="0" orientation="landscape" r:id="rId1"/>
  <rowBreaks count="8" manualBreakCount="8">
    <brk id="41" max="13" man="1"/>
    <brk id="73" max="13" man="1"/>
    <brk id="103" max="13" man="1"/>
    <brk id="136" max="13" man="1"/>
    <brk id="168" max="13" man="1"/>
    <brk id="201" max="13" man="1"/>
    <brk id="237" max="12" man="1"/>
    <brk id="242" max="12" man="1"/>
  </rowBreaks>
  <ignoredErrors>
    <ignoredError sqref="M164 M215:M216 M172:M173 M207:N207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5"/>
  <sheetViews>
    <sheetView showGridLines="0" zoomScale="93" zoomScaleNormal="93" zoomScaleSheetLayoutView="64" workbookViewId="0">
      <selection activeCell="F24" sqref="F24"/>
    </sheetView>
  </sheetViews>
  <sheetFormatPr baseColWidth="10" defaultColWidth="11.44140625" defaultRowHeight="13.8" x14ac:dyDescent="0.3"/>
  <cols>
    <col min="1" max="1" width="6.44140625" style="1" customWidth="1"/>
    <col min="2" max="2" width="38.88671875" style="1" customWidth="1"/>
    <col min="3" max="3" width="8.88671875" style="4" customWidth="1"/>
    <col min="4" max="4" width="53.88671875" style="1" customWidth="1"/>
    <col min="5" max="5" width="44.109375" style="4" customWidth="1"/>
    <col min="6" max="6" width="17.33203125" style="2" customWidth="1"/>
    <col min="7" max="7" width="13.5546875" style="1" customWidth="1"/>
    <col min="8" max="8" width="14.109375" style="1" customWidth="1"/>
    <col min="9" max="9" width="14.6640625" style="1" customWidth="1"/>
    <col min="10" max="10" width="13.5546875" style="1" customWidth="1"/>
    <col min="11" max="11" width="14.88671875" style="1" customWidth="1"/>
    <col min="12" max="12" width="18.6640625" style="1" customWidth="1"/>
    <col min="13" max="13" width="11.44140625" style="236"/>
    <col min="14" max="16384" width="11.44140625" style="1"/>
  </cols>
  <sheetData>
    <row r="2" spans="1:13" ht="23.4" x14ac:dyDescent="0.45">
      <c r="A2" s="257" t="s">
        <v>456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</row>
    <row r="3" spans="1:13" ht="21" x14ac:dyDescent="0.4">
      <c r="A3" s="258" t="s">
        <v>457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</row>
    <row r="4" spans="1:13" ht="18" x14ac:dyDescent="0.35">
      <c r="A4" s="259" t="s">
        <v>668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38"/>
    </row>
    <row r="5" spans="1:13" ht="18.600000000000001" thickBot="1" x14ac:dyDescent="0.4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38"/>
    </row>
    <row r="6" spans="1:13" s="2" customFormat="1" ht="21" customHeight="1" thickBot="1" x14ac:dyDescent="0.35">
      <c r="B6" s="3"/>
      <c r="C6" s="159"/>
      <c r="D6" s="3"/>
      <c r="E6" s="4"/>
      <c r="F6" s="6"/>
      <c r="G6" s="300" t="s">
        <v>134</v>
      </c>
      <c r="H6" s="301"/>
      <c r="M6" s="71"/>
    </row>
    <row r="7" spans="1:13" s="2" customFormat="1" ht="27" customHeight="1" x14ac:dyDescent="0.3">
      <c r="A7" s="13" t="s">
        <v>0</v>
      </c>
      <c r="B7" s="13" t="s">
        <v>399</v>
      </c>
      <c r="C7" s="36" t="s">
        <v>473</v>
      </c>
      <c r="D7" s="13" t="s">
        <v>140</v>
      </c>
      <c r="E7" s="13" t="s">
        <v>141</v>
      </c>
      <c r="F7" s="13" t="s">
        <v>138</v>
      </c>
      <c r="G7" s="13" t="s">
        <v>1</v>
      </c>
      <c r="H7" s="13" t="s">
        <v>2</v>
      </c>
      <c r="I7" s="14" t="s">
        <v>129</v>
      </c>
      <c r="J7" s="14" t="s">
        <v>131</v>
      </c>
      <c r="K7" s="14" t="s">
        <v>3</v>
      </c>
      <c r="L7" s="14" t="s">
        <v>130</v>
      </c>
      <c r="M7" s="71"/>
    </row>
    <row r="8" spans="1:13" s="106" customFormat="1" ht="26.4" customHeight="1" x14ac:dyDescent="0.3">
      <c r="A8" s="102">
        <v>1</v>
      </c>
      <c r="B8" s="121" t="s">
        <v>463</v>
      </c>
      <c r="C8" s="39" t="s">
        <v>472</v>
      </c>
      <c r="D8" s="122" t="s">
        <v>462</v>
      </c>
      <c r="E8" s="121" t="s">
        <v>121</v>
      </c>
      <c r="F8" s="123">
        <v>155250</v>
      </c>
      <c r="G8" s="90">
        <f t="shared" ref="G8:G17" si="0">F8*2.87%</f>
        <v>4455.6750000000002</v>
      </c>
      <c r="H8" s="90">
        <f t="shared" ref="H8:H12" si="1">+F8*3.04%</f>
        <v>4719.6000000000004</v>
      </c>
      <c r="I8" s="90">
        <v>24764.02</v>
      </c>
      <c r="J8" s="92">
        <v>1515.12</v>
      </c>
      <c r="K8" s="120">
        <f>SUM(G8:J8)</f>
        <v>35454.415000000001</v>
      </c>
      <c r="L8" s="86">
        <f t="shared" ref="L8:L17" si="2">+F8-K8</f>
        <v>119795.58499999999</v>
      </c>
      <c r="M8" s="244"/>
    </row>
    <row r="9" spans="1:13" s="18" customFormat="1" ht="24" customHeight="1" x14ac:dyDescent="0.3">
      <c r="A9" s="102">
        <v>2</v>
      </c>
      <c r="B9" s="121" t="s">
        <v>206</v>
      </c>
      <c r="C9" s="39" t="s">
        <v>472</v>
      </c>
      <c r="D9" s="122" t="s">
        <v>120</v>
      </c>
      <c r="E9" s="121" t="s">
        <v>136</v>
      </c>
      <c r="F9" s="123">
        <v>126500</v>
      </c>
      <c r="G9" s="90">
        <f>F9*2.87%</f>
        <v>3630.55</v>
      </c>
      <c r="H9" s="90">
        <f>+F9*3.04%</f>
        <v>3845.6</v>
      </c>
      <c r="I9" s="90">
        <v>18001.3</v>
      </c>
      <c r="J9" s="92">
        <v>1375.12</v>
      </c>
      <c r="K9" s="120">
        <f>SUM(G9:J9)</f>
        <v>26852.569999999996</v>
      </c>
      <c r="L9" s="86">
        <f>+F9-K9</f>
        <v>99647.430000000008</v>
      </c>
      <c r="M9" s="105"/>
    </row>
    <row r="10" spans="1:13" s="106" customFormat="1" ht="23.4" customHeight="1" x14ac:dyDescent="0.3">
      <c r="A10" s="102">
        <v>3</v>
      </c>
      <c r="B10" s="121" t="s">
        <v>24</v>
      </c>
      <c r="C10" s="39" t="s">
        <v>471</v>
      </c>
      <c r="D10" s="121" t="s">
        <v>23</v>
      </c>
      <c r="E10" s="121" t="s">
        <v>136</v>
      </c>
      <c r="F10" s="123">
        <v>60000</v>
      </c>
      <c r="G10" s="123">
        <f>F10*2.87%</f>
        <v>1722</v>
      </c>
      <c r="H10" s="90">
        <f>+F10*3.04%</f>
        <v>1824</v>
      </c>
      <c r="I10" s="90">
        <v>3486.68</v>
      </c>
      <c r="J10" s="86">
        <v>25</v>
      </c>
      <c r="K10" s="85">
        <f>SUM(G10:J10)</f>
        <v>7057.68</v>
      </c>
      <c r="L10" s="86">
        <f>+F10-K10</f>
        <v>52942.32</v>
      </c>
      <c r="M10" s="244"/>
    </row>
    <row r="11" spans="1:13" s="105" customFormat="1" ht="19.95" customHeight="1" x14ac:dyDescent="0.3">
      <c r="A11" s="102">
        <v>4</v>
      </c>
      <c r="B11" s="121" t="s">
        <v>338</v>
      </c>
      <c r="C11" s="39" t="s">
        <v>472</v>
      </c>
      <c r="D11" s="122" t="s">
        <v>96</v>
      </c>
      <c r="E11" s="121" t="s">
        <v>210</v>
      </c>
      <c r="F11" s="90">
        <v>50000</v>
      </c>
      <c r="G11" s="90">
        <f>F11*2.87%</f>
        <v>1435</v>
      </c>
      <c r="H11" s="90">
        <f>+F11*3.04%</f>
        <v>1520</v>
      </c>
      <c r="I11" s="90">
        <v>1854</v>
      </c>
      <c r="J11" s="86">
        <v>1798.84</v>
      </c>
      <c r="K11" s="120">
        <f>SUM(G11:J11)</f>
        <v>6607.84</v>
      </c>
      <c r="L11" s="86">
        <f>+F11-K11</f>
        <v>43392.160000000003</v>
      </c>
    </row>
    <row r="12" spans="1:13" s="106" customFormat="1" ht="20.100000000000001" customHeight="1" x14ac:dyDescent="0.3">
      <c r="A12" s="102">
        <v>5</v>
      </c>
      <c r="B12" s="121" t="s">
        <v>464</v>
      </c>
      <c r="C12" s="39" t="s">
        <v>471</v>
      </c>
      <c r="D12" s="122" t="s">
        <v>482</v>
      </c>
      <c r="E12" s="121" t="s">
        <v>465</v>
      </c>
      <c r="F12" s="103">
        <v>44000</v>
      </c>
      <c r="G12" s="103">
        <f t="shared" si="0"/>
        <v>1262.8</v>
      </c>
      <c r="H12" s="103">
        <f t="shared" si="1"/>
        <v>1337.6</v>
      </c>
      <c r="I12" s="103">
        <v>1007.19</v>
      </c>
      <c r="J12" s="104">
        <v>25</v>
      </c>
      <c r="K12" s="119">
        <f t="shared" ref="K12:K17" si="3">+G12+H12+J12+I12</f>
        <v>3632.5899999999997</v>
      </c>
      <c r="L12" s="104">
        <f t="shared" si="2"/>
        <v>40367.410000000003</v>
      </c>
      <c r="M12" s="244"/>
    </row>
    <row r="13" spans="1:13" s="105" customFormat="1" ht="20.100000000000001" customHeight="1" x14ac:dyDescent="0.3">
      <c r="A13" s="102">
        <v>6</v>
      </c>
      <c r="B13" s="121" t="s">
        <v>368</v>
      </c>
      <c r="C13" s="39" t="s">
        <v>471</v>
      </c>
      <c r="D13" s="122" t="s">
        <v>363</v>
      </c>
      <c r="E13" s="121" t="s">
        <v>111</v>
      </c>
      <c r="F13" s="90">
        <v>28875</v>
      </c>
      <c r="G13" s="90">
        <f t="shared" ref="G13:G14" si="4">F13*2.87%</f>
        <v>828.71249999999998</v>
      </c>
      <c r="H13" s="90">
        <f t="shared" ref="H13:H14" si="5">+F13*3.04%</f>
        <v>877.8</v>
      </c>
      <c r="I13" s="90"/>
      <c r="J13" s="92">
        <v>6592.99</v>
      </c>
      <c r="K13" s="120">
        <v>8319.5</v>
      </c>
      <c r="L13" s="92">
        <f t="shared" ref="L13:L14" si="6">+F13-K13</f>
        <v>20555.5</v>
      </c>
    </row>
    <row r="14" spans="1:13" s="105" customFormat="1" ht="20.100000000000001" customHeight="1" x14ac:dyDescent="0.3">
      <c r="A14" s="102">
        <v>7</v>
      </c>
      <c r="B14" s="121" t="s">
        <v>372</v>
      </c>
      <c r="C14" s="39" t="s">
        <v>471</v>
      </c>
      <c r="D14" s="122" t="s">
        <v>363</v>
      </c>
      <c r="E14" s="121" t="s">
        <v>42</v>
      </c>
      <c r="F14" s="90">
        <v>26565</v>
      </c>
      <c r="G14" s="90">
        <f t="shared" si="4"/>
        <v>762.41549999999995</v>
      </c>
      <c r="H14" s="90">
        <f t="shared" si="5"/>
        <v>807.57600000000002</v>
      </c>
      <c r="I14" s="90"/>
      <c r="J14" s="92">
        <v>9615.85</v>
      </c>
      <c r="K14" s="120">
        <f t="shared" ref="K14" si="7">SUM(G14:J14)</f>
        <v>11185.8415</v>
      </c>
      <c r="L14" s="92">
        <f t="shared" si="6"/>
        <v>15379.1585</v>
      </c>
    </row>
    <row r="15" spans="1:13" s="105" customFormat="1" ht="20.100000000000001" customHeight="1" x14ac:dyDescent="0.3">
      <c r="A15" s="102">
        <v>8</v>
      </c>
      <c r="B15" s="121" t="s">
        <v>86</v>
      </c>
      <c r="C15" s="39" t="s">
        <v>472</v>
      </c>
      <c r="D15" s="122" t="s">
        <v>466</v>
      </c>
      <c r="E15" s="121" t="s">
        <v>391</v>
      </c>
      <c r="F15" s="103">
        <v>20356.599999999999</v>
      </c>
      <c r="G15" s="103">
        <f t="shared" si="0"/>
        <v>584.23442</v>
      </c>
      <c r="H15" s="103">
        <f t="shared" ref="H15:H17" si="8">+F15*3.04%</f>
        <v>618.84064000000001</v>
      </c>
      <c r="I15" s="103"/>
      <c r="J15" s="104">
        <v>25</v>
      </c>
      <c r="K15" s="119">
        <f t="shared" si="3"/>
        <v>1228.0750600000001</v>
      </c>
      <c r="L15" s="104">
        <f t="shared" si="2"/>
        <v>19128.524939999999</v>
      </c>
    </row>
    <row r="16" spans="1:13" s="105" customFormat="1" ht="20.100000000000001" customHeight="1" x14ac:dyDescent="0.3">
      <c r="A16" s="102">
        <v>9</v>
      </c>
      <c r="B16" s="121" t="s">
        <v>88</v>
      </c>
      <c r="C16" s="39" t="s">
        <v>472</v>
      </c>
      <c r="D16" s="122" t="s">
        <v>348</v>
      </c>
      <c r="E16" s="121" t="s">
        <v>90</v>
      </c>
      <c r="F16" s="103">
        <v>15400</v>
      </c>
      <c r="G16" s="103">
        <f t="shared" si="0"/>
        <v>441.98</v>
      </c>
      <c r="H16" s="103">
        <f t="shared" si="8"/>
        <v>468.16</v>
      </c>
      <c r="I16" s="103"/>
      <c r="J16" s="104">
        <v>45</v>
      </c>
      <c r="K16" s="119">
        <f t="shared" si="3"/>
        <v>955.1400000000001</v>
      </c>
      <c r="L16" s="104">
        <f t="shared" si="2"/>
        <v>14444.86</v>
      </c>
    </row>
    <row r="17" spans="1:12" s="105" customFormat="1" ht="21.75" customHeight="1" x14ac:dyDescent="0.3">
      <c r="A17" s="102">
        <v>10</v>
      </c>
      <c r="B17" s="121" t="s">
        <v>87</v>
      </c>
      <c r="C17" s="39" t="s">
        <v>472</v>
      </c>
      <c r="D17" s="122" t="s">
        <v>348</v>
      </c>
      <c r="E17" s="121" t="s">
        <v>90</v>
      </c>
      <c r="F17" s="103">
        <v>10000</v>
      </c>
      <c r="G17" s="103">
        <f t="shared" si="0"/>
        <v>287</v>
      </c>
      <c r="H17" s="103">
        <f t="shared" si="8"/>
        <v>304</v>
      </c>
      <c r="I17" s="103"/>
      <c r="J17" s="104">
        <v>25</v>
      </c>
      <c r="K17" s="119">
        <f t="shared" si="3"/>
        <v>616</v>
      </c>
      <c r="L17" s="104">
        <f t="shared" si="2"/>
        <v>9384</v>
      </c>
    </row>
    <row r="18" spans="1:12" s="107" customFormat="1" ht="20.100000000000001" customHeight="1" x14ac:dyDescent="0.3">
      <c r="A18" s="72"/>
      <c r="B18" s="214" t="s">
        <v>458</v>
      </c>
      <c r="C18" s="74"/>
      <c r="D18" s="73"/>
      <c r="E18" s="74"/>
      <c r="F18" s="75">
        <f>SUM(F8:F17)</f>
        <v>536946.6</v>
      </c>
      <c r="G18" s="75">
        <f t="shared" ref="G18:L18" si="9">SUM(G8:G17)</f>
        <v>15410.367419999999</v>
      </c>
      <c r="H18" s="75">
        <f t="shared" si="9"/>
        <v>16323.17664</v>
      </c>
      <c r="I18" s="75">
        <f t="shared" si="9"/>
        <v>49113.19</v>
      </c>
      <c r="J18" s="75">
        <f t="shared" si="9"/>
        <v>21042.92</v>
      </c>
      <c r="K18" s="75">
        <f>SUM(K8:K17)</f>
        <v>101909.65156</v>
      </c>
      <c r="L18" s="75">
        <f t="shared" si="9"/>
        <v>435036.94844000001</v>
      </c>
    </row>
    <row r="19" spans="1:12" ht="15.6" x14ac:dyDescent="0.3">
      <c r="D19" s="20"/>
      <c r="E19"/>
      <c r="F19" s="22"/>
    </row>
    <row r="20" spans="1:12" ht="15.6" x14ac:dyDescent="0.3">
      <c r="D20" s="20"/>
      <c r="E20"/>
      <c r="F20" s="22"/>
    </row>
    <row r="21" spans="1:12" ht="15.6" x14ac:dyDescent="0.3">
      <c r="B21" s="21"/>
      <c r="C21" s="157"/>
      <c r="D21" s="22"/>
      <c r="E21" s="21"/>
      <c r="F21"/>
      <c r="H21"/>
    </row>
    <row r="22" spans="1:12" ht="15.6" x14ac:dyDescent="0.3">
      <c r="B22" s="23" t="s">
        <v>220</v>
      </c>
      <c r="C22" s="158"/>
      <c r="D22" s="22"/>
      <c r="E22" s="23" t="s">
        <v>552</v>
      </c>
      <c r="F22" s="22"/>
      <c r="H22" s="23"/>
    </row>
    <row r="23" spans="1:12" ht="15.6" x14ac:dyDescent="0.3">
      <c r="B23" s="23" t="s">
        <v>553</v>
      </c>
      <c r="C23" s="158"/>
      <c r="D23" s="22"/>
      <c r="E23" s="23" t="s">
        <v>554</v>
      </c>
      <c r="F23" s="22"/>
      <c r="H23" s="23"/>
    </row>
    <row r="27" spans="1:12" hidden="1" x14ac:dyDescent="0.3"/>
    <row r="877145" spans="11:11" x14ac:dyDescent="0.3">
      <c r="K877145" s="11" t="e">
        <f>SUM(#REF!)</f>
        <v>#REF!</v>
      </c>
    </row>
  </sheetData>
  <sortState xmlns:xlrd2="http://schemas.microsoft.com/office/spreadsheetml/2017/richdata2" ref="A8:L18">
    <sortCondition descending="1" ref="F8:F18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6" max="10" man="1"/>
    <brk id="49" max="10" man="1"/>
  </rowBreaks>
  <ignoredErrors>
    <ignoredError sqref="K9 K8 K11:K12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6" ma:contentTypeDescription="Crear nuevo documento." ma:contentTypeScope="" ma:versionID="3fb5c33ed1befb054004c1e8d7ebbb77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81970b569ca3ec0468931eab32ef30c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0CCA91-E2DA-41B5-A013-0EC45E5791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bb6b0d22-0a16-4c1a-9b76-95dfb845d415"/>
    <ds:schemaRef ds:uri="d39205a1-5442-419a-b1e5-b39410ee3123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Concepción Cruz</cp:lastModifiedBy>
  <cp:lastPrinted>2022-09-30T15:23:15Z</cp:lastPrinted>
  <dcterms:created xsi:type="dcterms:W3CDTF">2019-01-11T19:06:47Z</dcterms:created>
  <dcterms:modified xsi:type="dcterms:W3CDTF">2022-09-30T15:23:16Z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