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https://dgprd.sharepoint.com/sites/RRHH/Shared Documents/General/Registro-Control y Nomina/NOMINA II/NOMINA/NOMINAS PARA PORTAL INSTITUCIONAL/PORTAL 2023/NOVIEMBRE 2023-PORTAL/"/>
    </mc:Choice>
  </mc:AlternateContent>
  <xr:revisionPtr revIDLastSave="2476" documentId="8_{28979ECD-E6FF-4404-8C1A-6B8C9C0914A5}" xr6:coauthVersionLast="47" xr6:coauthVersionMax="47" xr10:uidLastSave="{4D378CDB-E05D-4950-B810-39020A052C45}"/>
  <bookViews>
    <workbookView xWindow="-120" yWindow="-120" windowWidth="29040" windowHeight="15840" tabRatio="601" activeTab="3" xr2:uid="{00000000-000D-0000-FFFF-FFFF00000000}"/>
  </bookViews>
  <sheets>
    <sheet name="NOMINA FIJOS " sheetId="4" r:id="rId1"/>
    <sheet name="PERSONAL TEMPORAL" sheetId="13" r:id="rId2"/>
    <sheet name="SUPLENCIA FIJOS" sheetId="16" r:id="rId3"/>
    <sheet name="TRAMITE PENSION " sheetId="14" r:id="rId4"/>
  </sheets>
  <definedNames>
    <definedName name="_xlnm.Print_Area" localSheetId="0">'NOMINA FIJOS '!$A$1:$P$398</definedName>
    <definedName name="_xlnm.Print_Area" localSheetId="1">'PERSONAL TEMPORAL'!$A$1:$R$274</definedName>
    <definedName name="_xlnm.Print_Area" localSheetId="2">'SUPLENCIA FIJOS'!$B$1:$L$144</definedName>
    <definedName name="_xlnm.Print_Area" localSheetId="3">'TRAMITE PENSION '!$A$1:$N$20</definedName>
    <definedName name="_xlnm.Print_Titles" localSheetId="0">'NOMINA FIJOS '!$1:$6</definedName>
    <definedName name="_xlnm.Print_Titles" localSheetId="1">'PERSONAL TEMPORAL'!$1:$7</definedName>
    <definedName name="_xlnm.Print_Titles" localSheetId="2">'SUPLENCIA FIJOS'!$1:$6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9" i="4" l="1"/>
  <c r="F395" i="4" s="1"/>
  <c r="O33" i="4"/>
  <c r="G33" i="4"/>
  <c r="G395" i="4" s="1"/>
  <c r="H33" i="4"/>
  <c r="H395" i="4" s="1"/>
  <c r="I33" i="4"/>
  <c r="J33" i="4"/>
  <c r="K33" i="4"/>
  <c r="L33" i="4"/>
  <c r="M33" i="4"/>
  <c r="N33" i="4"/>
  <c r="P33" i="4"/>
  <c r="H135" i="16"/>
  <c r="I135" i="16"/>
  <c r="J135" i="16"/>
  <c r="K135" i="16"/>
  <c r="L135" i="16"/>
  <c r="G135" i="16"/>
  <c r="I270" i="13"/>
  <c r="J270" i="13"/>
  <c r="H270" i="13"/>
  <c r="M395" i="4"/>
  <c r="N393" i="4"/>
  <c r="K98" i="16" l="1"/>
  <c r="Q268" i="13"/>
  <c r="R268" i="13"/>
  <c r="Q264" i="13"/>
  <c r="R264" i="13"/>
  <c r="Q259" i="13"/>
  <c r="R259" i="13"/>
  <c r="Q255" i="13"/>
  <c r="R255" i="13"/>
  <c r="Q251" i="13"/>
  <c r="R251" i="13"/>
  <c r="Q246" i="13"/>
  <c r="R246" i="13"/>
  <c r="Q241" i="13"/>
  <c r="R241" i="13"/>
  <c r="Q236" i="13"/>
  <c r="R236" i="13"/>
  <c r="Q231" i="13"/>
  <c r="R231" i="13"/>
  <c r="Q227" i="13"/>
  <c r="R227" i="13"/>
  <c r="Q223" i="13"/>
  <c r="R223" i="13"/>
  <c r="Q219" i="13"/>
  <c r="R219" i="13"/>
  <c r="Q213" i="13"/>
  <c r="R213" i="13"/>
  <c r="Q193" i="13"/>
  <c r="R193" i="13"/>
  <c r="Q184" i="13"/>
  <c r="R184" i="13"/>
  <c r="Q178" i="13"/>
  <c r="R178" i="13"/>
  <c r="Q150" i="13"/>
  <c r="R150" i="13"/>
  <c r="Q145" i="13"/>
  <c r="R145" i="13"/>
  <c r="Q139" i="13"/>
  <c r="R139" i="13"/>
  <c r="Q134" i="13"/>
  <c r="R134" i="13"/>
  <c r="Q130" i="13"/>
  <c r="R130" i="13"/>
  <c r="Q126" i="13"/>
  <c r="R126" i="13"/>
  <c r="Q114" i="13"/>
  <c r="R114" i="13"/>
  <c r="Q105" i="13"/>
  <c r="R105" i="13"/>
  <c r="Q102" i="13"/>
  <c r="R102" i="13"/>
  <c r="Q96" i="13"/>
  <c r="R96" i="13"/>
  <c r="Q91" i="13"/>
  <c r="R91" i="13"/>
  <c r="Q88" i="13"/>
  <c r="R88" i="13"/>
  <c r="Q83" i="13"/>
  <c r="R83" i="13"/>
  <c r="Q71" i="13"/>
  <c r="R71" i="13"/>
  <c r="Q62" i="13"/>
  <c r="R62" i="13"/>
  <c r="Q57" i="13"/>
  <c r="R57" i="13"/>
  <c r="Q51" i="13"/>
  <c r="R51" i="13"/>
  <c r="Q47" i="13"/>
  <c r="R47" i="13"/>
  <c r="R43" i="13"/>
  <c r="Q43" i="13"/>
  <c r="Q35" i="13"/>
  <c r="R35" i="13"/>
  <c r="Q29" i="13"/>
  <c r="R29" i="13"/>
  <c r="Q25" i="13"/>
  <c r="R25" i="13"/>
  <c r="I278" i="4"/>
  <c r="M278" i="4"/>
  <c r="N278" i="4"/>
  <c r="F278" i="4"/>
  <c r="I273" i="4"/>
  <c r="L273" i="4"/>
  <c r="M273" i="4"/>
  <c r="N273" i="4"/>
  <c r="F273" i="4"/>
  <c r="I269" i="4"/>
  <c r="M269" i="4"/>
  <c r="N269" i="4"/>
  <c r="F269" i="4"/>
  <c r="I263" i="4"/>
  <c r="M263" i="4"/>
  <c r="N263" i="4"/>
  <c r="F263" i="4"/>
  <c r="I258" i="4"/>
  <c r="M258" i="4"/>
  <c r="F258" i="4"/>
  <c r="I253" i="4"/>
  <c r="M253" i="4"/>
  <c r="N253" i="4"/>
  <c r="F253" i="4"/>
  <c r="I249" i="4"/>
  <c r="M249" i="4"/>
  <c r="N249" i="4"/>
  <c r="F249" i="4"/>
  <c r="I238" i="4"/>
  <c r="M238" i="4"/>
  <c r="N238" i="4"/>
  <c r="F238" i="4"/>
  <c r="I234" i="4"/>
  <c r="N234" i="4"/>
  <c r="F234" i="4"/>
  <c r="I229" i="4"/>
  <c r="M229" i="4"/>
  <c r="N229" i="4"/>
  <c r="F229" i="4"/>
  <c r="I225" i="4"/>
  <c r="M225" i="4"/>
  <c r="N225" i="4"/>
  <c r="F225" i="4"/>
  <c r="I220" i="4"/>
  <c r="M220" i="4"/>
  <c r="N220" i="4"/>
  <c r="F220" i="4"/>
  <c r="I216" i="4"/>
  <c r="M216" i="4"/>
  <c r="F216" i="4"/>
  <c r="I211" i="4"/>
  <c r="M211" i="4"/>
  <c r="N211" i="4"/>
  <c r="F211" i="4"/>
  <c r="I206" i="4"/>
  <c r="M206" i="4"/>
  <c r="N206" i="4"/>
  <c r="F206" i="4"/>
  <c r="I202" i="4"/>
  <c r="M202" i="4"/>
  <c r="F202" i="4"/>
  <c r="I186" i="4"/>
  <c r="M186" i="4"/>
  <c r="N186" i="4"/>
  <c r="F186" i="4"/>
  <c r="I181" i="4"/>
  <c r="M181" i="4"/>
  <c r="N181" i="4"/>
  <c r="F181" i="4"/>
  <c r="I177" i="4"/>
  <c r="M177" i="4"/>
  <c r="N177" i="4"/>
  <c r="F177" i="4"/>
  <c r="I171" i="4"/>
  <c r="M171" i="4"/>
  <c r="N171" i="4"/>
  <c r="F171" i="4"/>
  <c r="I164" i="4"/>
  <c r="M164" i="4"/>
  <c r="N164" i="4"/>
  <c r="F164" i="4"/>
  <c r="F160" i="4"/>
  <c r="I160" i="4"/>
  <c r="M160" i="4"/>
  <c r="N160" i="4"/>
  <c r="I155" i="4"/>
  <c r="M155" i="4"/>
  <c r="N155" i="4"/>
  <c r="F155" i="4"/>
  <c r="I147" i="4"/>
  <c r="M147" i="4"/>
  <c r="N147" i="4"/>
  <c r="F147" i="4"/>
  <c r="I142" i="4"/>
  <c r="M142" i="4"/>
  <c r="N142" i="4"/>
  <c r="F142" i="4"/>
  <c r="I127" i="4"/>
  <c r="M127" i="4"/>
  <c r="N127" i="4"/>
  <c r="F127" i="4"/>
  <c r="I120" i="4"/>
  <c r="M120" i="4"/>
  <c r="N120" i="4"/>
  <c r="F120" i="4"/>
  <c r="I114" i="4"/>
  <c r="M114" i="4"/>
  <c r="N114" i="4"/>
  <c r="F114" i="4"/>
  <c r="I106" i="4"/>
  <c r="M106" i="4"/>
  <c r="N106" i="4"/>
  <c r="F106" i="4"/>
  <c r="I102" i="4"/>
  <c r="M102" i="4"/>
  <c r="N102" i="4"/>
  <c r="F102" i="4"/>
  <c r="I98" i="4"/>
  <c r="M98" i="4"/>
  <c r="F98" i="4"/>
  <c r="I91" i="4"/>
  <c r="M91" i="4"/>
  <c r="N91" i="4"/>
  <c r="F91" i="4"/>
  <c r="I85" i="4"/>
  <c r="M85" i="4"/>
  <c r="N85" i="4"/>
  <c r="F85" i="4"/>
  <c r="I79" i="4"/>
  <c r="M79" i="4"/>
  <c r="N79" i="4"/>
  <c r="F79" i="4"/>
  <c r="I75" i="4"/>
  <c r="M75" i="4"/>
  <c r="N75" i="4"/>
  <c r="F75" i="4"/>
  <c r="I66" i="4"/>
  <c r="M66" i="4"/>
  <c r="N66" i="4"/>
  <c r="F66" i="4"/>
  <c r="I60" i="4"/>
  <c r="M60" i="4"/>
  <c r="N60" i="4"/>
  <c r="F60" i="4"/>
  <c r="G52" i="4"/>
  <c r="H52" i="4"/>
  <c r="I52" i="4"/>
  <c r="M52" i="4"/>
  <c r="N52" i="4"/>
  <c r="F52" i="4"/>
  <c r="I48" i="4"/>
  <c r="M48" i="4"/>
  <c r="F48" i="4"/>
  <c r="I40" i="4"/>
  <c r="M40" i="4"/>
  <c r="N40" i="4"/>
  <c r="F40" i="4"/>
  <c r="F33" i="4"/>
  <c r="I28" i="4"/>
  <c r="M28" i="4"/>
  <c r="N28" i="4"/>
  <c r="F28" i="4"/>
  <c r="I24" i="4"/>
  <c r="M24" i="4"/>
  <c r="N24" i="4"/>
  <c r="F24" i="4"/>
  <c r="I19" i="4"/>
  <c r="M19" i="4"/>
  <c r="N19" i="4"/>
  <c r="H213" i="13"/>
  <c r="I209" i="13"/>
  <c r="J209" i="13"/>
  <c r="K209" i="13"/>
  <c r="L209" i="13"/>
  <c r="M209" i="13"/>
  <c r="N209" i="13"/>
  <c r="O209" i="13"/>
  <c r="P209" i="13"/>
  <c r="Q209" i="13"/>
  <c r="R209" i="13"/>
  <c r="H209" i="13"/>
  <c r="A212" i="13"/>
  <c r="A207" i="13"/>
  <c r="A206" i="13"/>
  <c r="H202" i="13"/>
  <c r="K202" i="13"/>
  <c r="O202" i="13"/>
  <c r="P202" i="13"/>
  <c r="K174" i="13"/>
  <c r="O174" i="13"/>
  <c r="P174" i="13"/>
  <c r="H174" i="13"/>
  <c r="K164" i="13"/>
  <c r="O164" i="13"/>
  <c r="H164" i="13"/>
  <c r="K155" i="13"/>
  <c r="O155" i="13"/>
  <c r="P155" i="13"/>
  <c r="H155" i="13"/>
  <c r="A15" i="13"/>
  <c r="A16" i="13" s="1"/>
  <c r="A17" i="13" s="1"/>
  <c r="A18" i="13" s="1"/>
  <c r="K12" i="13"/>
  <c r="O12" i="13"/>
  <c r="P12" i="13"/>
  <c r="H12" i="13"/>
  <c r="K19" i="13"/>
  <c r="O19" i="13"/>
  <c r="P19" i="13"/>
  <c r="H19" i="13"/>
  <c r="F393" i="4"/>
  <c r="I342" i="4"/>
  <c r="M342" i="4"/>
  <c r="N342" i="4"/>
  <c r="F342" i="4"/>
  <c r="I244" i="4"/>
  <c r="M244" i="4"/>
  <c r="N244" i="4"/>
  <c r="F244" i="4"/>
  <c r="A191" i="4"/>
  <c r="A192" i="4" s="1"/>
  <c r="I193" i="4"/>
  <c r="M193" i="4"/>
  <c r="N193" i="4"/>
  <c r="F193" i="4"/>
  <c r="H169" i="4"/>
  <c r="A131" i="4"/>
  <c r="I133" i="4"/>
  <c r="M133" i="4"/>
  <c r="N133" i="4"/>
  <c r="F133" i="4"/>
  <c r="A119" i="4"/>
  <c r="A123" i="4" s="1"/>
  <c r="G13" i="14" l="1"/>
  <c r="H13" i="14"/>
  <c r="I13" i="14"/>
  <c r="J13" i="14"/>
  <c r="K13" i="14"/>
  <c r="L13" i="14"/>
  <c r="F13" i="14"/>
  <c r="N12" i="14"/>
  <c r="M12" i="14"/>
  <c r="M10" i="14"/>
  <c r="M13" i="14" s="1"/>
  <c r="M11" i="14"/>
  <c r="J9" i="14"/>
  <c r="J10" i="14"/>
  <c r="J11" i="14"/>
  <c r="J12" i="14"/>
  <c r="J8" i="14"/>
  <c r="I105" i="16"/>
  <c r="H105" i="16"/>
  <c r="I101" i="16"/>
  <c r="H101" i="16"/>
  <c r="I93" i="16"/>
  <c r="H93" i="16"/>
  <c r="I84" i="16"/>
  <c r="H84" i="16"/>
  <c r="I79" i="16"/>
  <c r="H79" i="16"/>
  <c r="I58" i="16"/>
  <c r="H58" i="16"/>
  <c r="I55" i="16"/>
  <c r="I51" i="16"/>
  <c r="H51" i="16"/>
  <c r="H55" i="16"/>
  <c r="I43" i="16"/>
  <c r="H43" i="16"/>
  <c r="I39" i="16"/>
  <c r="H39" i="16"/>
  <c r="I27" i="16"/>
  <c r="H27" i="16"/>
  <c r="K27" i="16" s="1"/>
  <c r="K28" i="16" s="1"/>
  <c r="J13" i="16"/>
  <c r="G13" i="16"/>
  <c r="I12" i="16"/>
  <c r="I13" i="16" s="1"/>
  <c r="H12" i="16"/>
  <c r="H13" i="16" s="1"/>
  <c r="K83" i="13"/>
  <c r="O83" i="13"/>
  <c r="P83" i="13"/>
  <c r="H83" i="13"/>
  <c r="K78" i="13"/>
  <c r="O78" i="13"/>
  <c r="P78" i="13"/>
  <c r="H78" i="13"/>
  <c r="H71" i="13"/>
  <c r="K67" i="13"/>
  <c r="O67" i="13"/>
  <c r="P67" i="13"/>
  <c r="H67" i="13"/>
  <c r="K62" i="13"/>
  <c r="O62" i="13"/>
  <c r="P62" i="13"/>
  <c r="H62" i="13"/>
  <c r="K57" i="13"/>
  <c r="O57" i="13"/>
  <c r="P57" i="13"/>
  <c r="H57" i="13"/>
  <c r="K51" i="13"/>
  <c r="O51" i="13"/>
  <c r="P51" i="13"/>
  <c r="H51" i="13"/>
  <c r="K47" i="13"/>
  <c r="O47" i="13"/>
  <c r="P47" i="13"/>
  <c r="H47" i="13"/>
  <c r="K43" i="13"/>
  <c r="O43" i="13"/>
  <c r="P43" i="13"/>
  <c r="H43" i="13"/>
  <c r="K35" i="13"/>
  <c r="O35" i="13"/>
  <c r="H35" i="13"/>
  <c r="K29" i="13"/>
  <c r="O29" i="13"/>
  <c r="P29" i="13"/>
  <c r="H29" i="13"/>
  <c r="K25" i="13"/>
  <c r="O25" i="13"/>
  <c r="P25" i="13"/>
  <c r="H25" i="13"/>
  <c r="K241" i="13"/>
  <c r="O241" i="13"/>
  <c r="P241" i="13"/>
  <c r="H241" i="13"/>
  <c r="I77" i="13"/>
  <c r="J77" i="13"/>
  <c r="I15" i="13"/>
  <c r="I17" i="13"/>
  <c r="L77" i="13" l="1"/>
  <c r="M77" i="13" s="1"/>
  <c r="N77" i="13" s="1"/>
  <c r="Q77" i="13" s="1"/>
  <c r="R77" i="13" s="1"/>
  <c r="H12" i="14" l="1"/>
  <c r="G12" i="14"/>
  <c r="G213" i="4" l="1"/>
  <c r="M393" i="4" l="1"/>
  <c r="F365" i="4"/>
  <c r="I393" i="4" l="1"/>
  <c r="I370" i="4"/>
  <c r="M370" i="4"/>
  <c r="N370" i="4"/>
  <c r="F370" i="4"/>
  <c r="I365" i="4"/>
  <c r="M365" i="4"/>
  <c r="N365" i="4"/>
  <c r="I359" i="4"/>
  <c r="M359" i="4"/>
  <c r="N359" i="4"/>
  <c r="F359" i="4"/>
  <c r="I355" i="4"/>
  <c r="M355" i="4"/>
  <c r="N355" i="4"/>
  <c r="F355" i="4"/>
  <c r="I351" i="4"/>
  <c r="M351" i="4"/>
  <c r="N351" i="4"/>
  <c r="F351" i="4"/>
  <c r="I347" i="4"/>
  <c r="M347" i="4"/>
  <c r="N347" i="4"/>
  <c r="F347" i="4"/>
  <c r="I320" i="4"/>
  <c r="M320" i="4"/>
  <c r="N320" i="4"/>
  <c r="F320" i="4"/>
  <c r="I311" i="4"/>
  <c r="I395" i="4" s="1"/>
  <c r="M311" i="4"/>
  <c r="F311" i="4"/>
  <c r="G341" i="4"/>
  <c r="H341" i="4"/>
  <c r="H121" i="13"/>
  <c r="H91" i="13"/>
  <c r="H88" i="13"/>
  <c r="H264" i="13"/>
  <c r="K121" i="13"/>
  <c r="K270" i="13" s="1"/>
  <c r="O121" i="13"/>
  <c r="P121" i="13"/>
  <c r="K264" i="13"/>
  <c r="J263" i="13"/>
  <c r="I263" i="13"/>
  <c r="K139" i="13"/>
  <c r="I120" i="13"/>
  <c r="J120" i="13"/>
  <c r="J341" i="4" l="1"/>
  <c r="L263" i="13"/>
  <c r="Q263" i="13" s="1"/>
  <c r="R263" i="13" s="1"/>
  <c r="L120" i="13"/>
  <c r="P91" i="13"/>
  <c r="O91" i="13"/>
  <c r="K91" i="13"/>
  <c r="J90" i="13"/>
  <c r="J91" i="13" s="1"/>
  <c r="I90" i="13"/>
  <c r="I91" i="13" s="1"/>
  <c r="J46" i="13"/>
  <c r="J47" i="13" s="1"/>
  <c r="I46" i="13"/>
  <c r="I47" i="13" s="1"/>
  <c r="J119" i="16"/>
  <c r="K118" i="16"/>
  <c r="B105" i="16"/>
  <c r="H106" i="16"/>
  <c r="I106" i="16"/>
  <c r="J106" i="16"/>
  <c r="G106" i="16"/>
  <c r="K105" i="16"/>
  <c r="K106" i="16" s="1"/>
  <c r="K113" i="16"/>
  <c r="L113" i="16" l="1"/>
  <c r="L114" i="16" s="1"/>
  <c r="K114" i="16"/>
  <c r="K341" i="4"/>
  <c r="M263" i="13"/>
  <c r="M120" i="13"/>
  <c r="L90" i="13"/>
  <c r="L46" i="13"/>
  <c r="L47" i="13" s="1"/>
  <c r="N120" i="13" l="1"/>
  <c r="L91" i="13"/>
  <c r="M90" i="13"/>
  <c r="M46" i="13"/>
  <c r="M47" i="13" s="1"/>
  <c r="Q120" i="13" l="1"/>
  <c r="Q121" i="13" s="1"/>
  <c r="M91" i="13"/>
  <c r="N90" i="13"/>
  <c r="N46" i="13"/>
  <c r="N47" i="13" s="1"/>
  <c r="R120" i="13" l="1"/>
  <c r="R121" i="13" s="1"/>
  <c r="N91" i="13"/>
  <c r="Q90" i="13"/>
  <c r="Q46" i="13"/>
  <c r="R46" i="13" l="1"/>
  <c r="R90" i="13"/>
  <c r="H98" i="16" l="1"/>
  <c r="I98" i="16"/>
  <c r="J98" i="16"/>
  <c r="G98" i="16"/>
  <c r="L97" i="16"/>
  <c r="L98" i="16" s="1"/>
  <c r="K268" i="13"/>
  <c r="O268" i="13"/>
  <c r="P268" i="13"/>
  <c r="H268" i="13"/>
  <c r="K259" i="13"/>
  <c r="O259" i="13"/>
  <c r="P259" i="13"/>
  <c r="H259" i="13"/>
  <c r="K255" i="13"/>
  <c r="O255" i="13"/>
  <c r="P255" i="13"/>
  <c r="H255" i="13"/>
  <c r="K251" i="13"/>
  <c r="O251" i="13"/>
  <c r="P251" i="13"/>
  <c r="H251" i="13"/>
  <c r="K246" i="13"/>
  <c r="O246" i="13"/>
  <c r="P246" i="13"/>
  <c r="H246" i="13"/>
  <c r="K236" i="13"/>
  <c r="O236" i="13"/>
  <c r="P236" i="13"/>
  <c r="H236" i="13"/>
  <c r="K231" i="13"/>
  <c r="O231" i="13"/>
  <c r="P231" i="13"/>
  <c r="H231" i="13"/>
  <c r="K227" i="13"/>
  <c r="O227" i="13"/>
  <c r="P227" i="13"/>
  <c r="H227" i="13"/>
  <c r="K223" i="13"/>
  <c r="O223" i="13"/>
  <c r="P223" i="13"/>
  <c r="H223" i="13"/>
  <c r="K219" i="13"/>
  <c r="O219" i="13"/>
  <c r="P219" i="13"/>
  <c r="H219" i="13"/>
  <c r="K213" i="13"/>
  <c r="O213" i="13"/>
  <c r="P213" i="13"/>
  <c r="K193" i="13"/>
  <c r="O193" i="13"/>
  <c r="P193" i="13"/>
  <c r="H193" i="13"/>
  <c r="K189" i="13"/>
  <c r="O189" i="13"/>
  <c r="P189" i="13"/>
  <c r="H189" i="13"/>
  <c r="K184" i="13"/>
  <c r="O184" i="13"/>
  <c r="P184" i="13"/>
  <c r="H184" i="13"/>
  <c r="K178" i="13"/>
  <c r="O178" i="13"/>
  <c r="P178" i="13"/>
  <c r="H178" i="13"/>
  <c r="K159" i="13"/>
  <c r="P159" i="13"/>
  <c r="H159" i="13"/>
  <c r="K150" i="13"/>
  <c r="O150" i="13"/>
  <c r="O270" i="13" s="1"/>
  <c r="P150" i="13"/>
  <c r="H150" i="13"/>
  <c r="K145" i="13"/>
  <c r="O145" i="13"/>
  <c r="P145" i="13"/>
  <c r="H145" i="13"/>
  <c r="O139" i="13"/>
  <c r="P139" i="13"/>
  <c r="H139" i="13"/>
  <c r="K134" i="13"/>
  <c r="O134" i="13"/>
  <c r="P134" i="13"/>
  <c r="H134" i="13"/>
  <c r="K130" i="13"/>
  <c r="O130" i="13"/>
  <c r="P130" i="13"/>
  <c r="H130" i="13"/>
  <c r="K126" i="13"/>
  <c r="O126" i="13"/>
  <c r="P126" i="13"/>
  <c r="H126" i="13"/>
  <c r="K114" i="13"/>
  <c r="O114" i="13"/>
  <c r="P114" i="13"/>
  <c r="H114" i="13"/>
  <c r="K110" i="13"/>
  <c r="O110" i="13"/>
  <c r="P110" i="13"/>
  <c r="P270" i="13" s="1"/>
  <c r="H110" i="13"/>
  <c r="K105" i="13"/>
  <c r="N105" i="13"/>
  <c r="O105" i="13"/>
  <c r="P105" i="13"/>
  <c r="H105" i="13"/>
  <c r="K102" i="13"/>
  <c r="O102" i="13"/>
  <c r="H102" i="13"/>
  <c r="K96" i="13"/>
  <c r="O96" i="13"/>
  <c r="H96" i="13"/>
  <c r="K88" i="13"/>
  <c r="O88" i="13"/>
  <c r="P88" i="13"/>
  <c r="K71" i="13"/>
  <c r="O71" i="13"/>
  <c r="P71" i="13"/>
  <c r="J158" i="13"/>
  <c r="I158" i="13"/>
  <c r="P101" i="13"/>
  <c r="P102" i="13" s="1"/>
  <c r="H233" i="4"/>
  <c r="M233" i="4" s="1"/>
  <c r="M234" i="4" s="1"/>
  <c r="G233" i="4"/>
  <c r="H130" i="4"/>
  <c r="G130" i="4"/>
  <c r="J42" i="13"/>
  <c r="I42" i="13"/>
  <c r="J130" i="4" l="1"/>
  <c r="K130" i="4" s="1"/>
  <c r="L130" i="4" s="1"/>
  <c r="L158" i="13"/>
  <c r="Q158" i="13" s="1"/>
  <c r="L42" i="13"/>
  <c r="M42" i="13" s="1"/>
  <c r="N42" i="13" s="1"/>
  <c r="Q42" i="13" s="1"/>
  <c r="R42" i="13" s="1"/>
  <c r="J233" i="4"/>
  <c r="O233" i="4"/>
  <c r="P233" i="4" s="1"/>
  <c r="R158" i="13" l="1"/>
  <c r="R159" i="13" s="1"/>
  <c r="Q159" i="13"/>
  <c r="M158" i="13"/>
  <c r="K117" i="16"/>
  <c r="K109" i="16"/>
  <c r="K110" i="16" s="1"/>
  <c r="I245" i="13" l="1"/>
  <c r="J245" i="13"/>
  <c r="I199" i="13"/>
  <c r="J199" i="13"/>
  <c r="I196" i="13"/>
  <c r="J196" i="13"/>
  <c r="J148" i="13"/>
  <c r="I138" i="13"/>
  <c r="J138" i="13"/>
  <c r="I125" i="13"/>
  <c r="J125" i="13"/>
  <c r="J118" i="13"/>
  <c r="I41" i="13"/>
  <c r="J41" i="13"/>
  <c r="G346" i="4"/>
  <c r="H346" i="4"/>
  <c r="G339" i="4"/>
  <c r="H339" i="4"/>
  <c r="I24" i="16"/>
  <c r="I25" i="16" s="1"/>
  <c r="H24" i="16"/>
  <c r="H25" i="16" s="1"/>
  <c r="J25" i="16"/>
  <c r="G25" i="16"/>
  <c r="J346" i="4" l="1"/>
  <c r="K346" i="4" s="1"/>
  <c r="L346" i="4" s="1"/>
  <c r="O346" i="4" s="1"/>
  <c r="P346" i="4" s="1"/>
  <c r="L245" i="13"/>
  <c r="M245" i="13" s="1"/>
  <c r="N245" i="13" s="1"/>
  <c r="Q245" i="13" s="1"/>
  <c r="R245" i="13" s="1"/>
  <c r="L138" i="13"/>
  <c r="M138" i="13" s="1"/>
  <c r="N138" i="13" s="1"/>
  <c r="Q138" i="13" s="1"/>
  <c r="R138" i="13" s="1"/>
  <c r="L199" i="13"/>
  <c r="M199" i="13" s="1"/>
  <c r="N199" i="13" s="1"/>
  <c r="Q199" i="13" s="1"/>
  <c r="R199" i="13" s="1"/>
  <c r="L196" i="13"/>
  <c r="L125" i="13"/>
  <c r="M125" i="13" s="1"/>
  <c r="N125" i="13" s="1"/>
  <c r="Q125" i="13" s="1"/>
  <c r="R125" i="13" s="1"/>
  <c r="L41" i="13"/>
  <c r="M41" i="13" s="1"/>
  <c r="N41" i="13" s="1"/>
  <c r="Q41" i="13" s="1"/>
  <c r="R41" i="13" s="1"/>
  <c r="J339" i="4"/>
  <c r="K339" i="4" s="1"/>
  <c r="O339" i="4"/>
  <c r="P339" i="4" s="1"/>
  <c r="K24" i="16"/>
  <c r="K25" i="16" s="1"/>
  <c r="M196" i="13" l="1"/>
  <c r="L24" i="16"/>
  <c r="L25" i="16" s="1"/>
  <c r="N196" i="13" l="1"/>
  <c r="J61" i="13"/>
  <c r="J62" i="13" s="1"/>
  <c r="I61" i="13"/>
  <c r="I62" i="13" s="1"/>
  <c r="Q196" i="13" l="1"/>
  <c r="L61" i="13"/>
  <c r="L62" i="13" s="1"/>
  <c r="R196" i="13" l="1"/>
  <c r="M61" i="13"/>
  <c r="M62" i="13" s="1"/>
  <c r="N61" i="13" l="1"/>
  <c r="N62" i="13" s="1"/>
  <c r="Q61" i="13" l="1"/>
  <c r="R61" i="13" l="1"/>
  <c r="G117" i="4"/>
  <c r="J117" i="4" l="1"/>
  <c r="K117" i="4" l="1"/>
  <c r="L117" i="4" l="1"/>
  <c r="O117" i="4" l="1"/>
  <c r="P117" i="4" l="1"/>
  <c r="J127" i="16"/>
  <c r="I127" i="16"/>
  <c r="H127" i="16"/>
  <c r="G127" i="16"/>
  <c r="K126" i="16"/>
  <c r="K127" i="16" s="1"/>
  <c r="L109" i="16"/>
  <c r="L110" i="16" s="1"/>
  <c r="J110" i="16"/>
  <c r="I110" i="16"/>
  <c r="H110" i="16"/>
  <c r="G110" i="16"/>
  <c r="K70" i="16"/>
  <c r="K71" i="16" s="1"/>
  <c r="J71" i="16"/>
  <c r="I71" i="16"/>
  <c r="H71" i="16"/>
  <c r="G71" i="16"/>
  <c r="J262" i="13"/>
  <c r="J264" i="13" s="1"/>
  <c r="I262" i="13"/>
  <c r="I264" i="13" s="1"/>
  <c r="J254" i="13"/>
  <c r="J255" i="13" s="1"/>
  <c r="I254" i="13"/>
  <c r="I255" i="13" s="1"/>
  <c r="I206" i="13"/>
  <c r="J206" i="13"/>
  <c r="I173" i="13"/>
  <c r="J173" i="13"/>
  <c r="J153" i="13"/>
  <c r="I153" i="13"/>
  <c r="J101" i="13"/>
  <c r="I101" i="13"/>
  <c r="L126" i="16" l="1"/>
  <c r="L127" i="16" s="1"/>
  <c r="L70" i="16"/>
  <c r="L71" i="16" s="1"/>
  <c r="L262" i="13"/>
  <c r="L264" i="13" s="1"/>
  <c r="L254" i="13"/>
  <c r="L255" i="13" s="1"/>
  <c r="L206" i="13"/>
  <c r="M206" i="13" s="1"/>
  <c r="N206" i="13" s="1"/>
  <c r="Q206" i="13" s="1"/>
  <c r="R206" i="13" s="1"/>
  <c r="L173" i="13"/>
  <c r="M173" i="13" s="1"/>
  <c r="L153" i="13"/>
  <c r="L101" i="13"/>
  <c r="G314" i="4"/>
  <c r="H314" i="4"/>
  <c r="H163" i="4"/>
  <c r="H164" i="4" s="1"/>
  <c r="G163" i="4"/>
  <c r="G164" i="4" s="1"/>
  <c r="H23" i="4"/>
  <c r="H22" i="4"/>
  <c r="H24" i="4" s="1"/>
  <c r="G23" i="4"/>
  <c r="A22" i="4"/>
  <c r="A23" i="4" s="1"/>
  <c r="A27" i="4" s="1"/>
  <c r="G18" i="4"/>
  <c r="H18" i="4"/>
  <c r="G13" i="4"/>
  <c r="H13" i="4"/>
  <c r="G11" i="4"/>
  <c r="H11" i="4"/>
  <c r="M153" i="13" l="1"/>
  <c r="J314" i="4"/>
  <c r="M262" i="13"/>
  <c r="M264" i="13" s="1"/>
  <c r="M254" i="13"/>
  <c r="M255" i="13" s="1"/>
  <c r="N173" i="13"/>
  <c r="Q173" i="13" s="1"/>
  <c r="R173" i="13" s="1"/>
  <c r="M101" i="13"/>
  <c r="J163" i="4"/>
  <c r="J164" i="4" s="1"/>
  <c r="J23" i="4"/>
  <c r="J18" i="4"/>
  <c r="K18" i="4" s="1"/>
  <c r="L18" i="4" s="1"/>
  <c r="O18" i="4" s="1"/>
  <c r="J13" i="4"/>
  <c r="K13" i="4" s="1"/>
  <c r="L13" i="4" s="1"/>
  <c r="O13" i="4" s="1"/>
  <c r="P13" i="4" s="1"/>
  <c r="J11" i="4"/>
  <c r="K11" i="4" s="1"/>
  <c r="L11" i="4" s="1"/>
  <c r="N153" i="13" l="1"/>
  <c r="K314" i="4"/>
  <c r="L314" i="4" s="1"/>
  <c r="K23" i="4"/>
  <c r="P18" i="4"/>
  <c r="N262" i="13"/>
  <c r="N264" i="13" s="1"/>
  <c r="N254" i="13"/>
  <c r="N255" i="13" s="1"/>
  <c r="N101" i="13"/>
  <c r="K163" i="4"/>
  <c r="K164" i="4" s="1"/>
  <c r="O11" i="4"/>
  <c r="P11" i="4" s="1"/>
  <c r="Q153" i="13" l="1"/>
  <c r="L23" i="4"/>
  <c r="Q262" i="13"/>
  <c r="Q254" i="13"/>
  <c r="Q101" i="13"/>
  <c r="R101" i="13" s="1"/>
  <c r="O314" i="4"/>
  <c r="L163" i="4"/>
  <c r="L164" i="4" s="1"/>
  <c r="R153" i="13" l="1"/>
  <c r="O23" i="4"/>
  <c r="R262" i="13"/>
  <c r="R254" i="13"/>
  <c r="P314" i="4"/>
  <c r="O163" i="4"/>
  <c r="O164" i="4" s="1"/>
  <c r="P23" i="4" l="1"/>
  <c r="P163" i="4"/>
  <c r="P164" i="4" s="1"/>
  <c r="K58" i="16" l="1"/>
  <c r="K59" i="16" s="1"/>
  <c r="K8" i="16"/>
  <c r="K9" i="16" s="1"/>
  <c r="J222" i="13"/>
  <c r="J223" i="13" s="1"/>
  <c r="J177" i="13"/>
  <c r="J178" i="13" s="1"/>
  <c r="J267" i="13"/>
  <c r="J268" i="13" s="1"/>
  <c r="I267" i="13"/>
  <c r="I268" i="13" s="1"/>
  <c r="I250" i="13"/>
  <c r="J250" i="13"/>
  <c r="J212" i="13"/>
  <c r="J213" i="13" s="1"/>
  <c r="I212" i="13"/>
  <c r="I213" i="13" s="1"/>
  <c r="J192" i="13"/>
  <c r="J193" i="13" s="1"/>
  <c r="J154" i="13"/>
  <c r="J155" i="13" s="1"/>
  <c r="I154" i="13"/>
  <c r="I155" i="13" s="1"/>
  <c r="J143" i="13"/>
  <c r="J144" i="13"/>
  <c r="I143" i="13"/>
  <c r="I144" i="13"/>
  <c r="J142" i="13"/>
  <c r="J113" i="13"/>
  <c r="J114" i="13" s="1"/>
  <c r="I113" i="13"/>
  <c r="I114" i="13" s="1"/>
  <c r="J22" i="13"/>
  <c r="J15" i="13"/>
  <c r="H27" i="4"/>
  <c r="H28" i="4" s="1"/>
  <c r="H209" i="4"/>
  <c r="G392" i="4"/>
  <c r="H392" i="4"/>
  <c r="G337" i="4"/>
  <c r="H337" i="4"/>
  <c r="G306" i="4"/>
  <c r="H306" i="4"/>
  <c r="G307" i="4"/>
  <c r="H307" i="4"/>
  <c r="G308" i="4"/>
  <c r="H308" i="4"/>
  <c r="G309" i="4"/>
  <c r="H309" i="4"/>
  <c r="G310" i="4"/>
  <c r="H310" i="4"/>
  <c r="G305" i="4"/>
  <c r="H305" i="4"/>
  <c r="H272" i="4"/>
  <c r="H273" i="4" s="1"/>
  <c r="G272" i="4"/>
  <c r="G273" i="4" s="1"/>
  <c r="J145" i="13" l="1"/>
  <c r="J309" i="4"/>
  <c r="K309" i="4" s="1"/>
  <c r="L309" i="4" s="1"/>
  <c r="J337" i="4"/>
  <c r="K337" i="4" s="1"/>
  <c r="J392" i="4"/>
  <c r="K392" i="4" s="1"/>
  <c r="L392" i="4" s="1"/>
  <c r="L267" i="13"/>
  <c r="L268" i="13" s="1"/>
  <c r="L250" i="13"/>
  <c r="M250" i="13" s="1"/>
  <c r="L212" i="13"/>
  <c r="L213" i="13" s="1"/>
  <c r="L143" i="13"/>
  <c r="M143" i="13" s="1"/>
  <c r="N143" i="13" s="1"/>
  <c r="Q143" i="13" s="1"/>
  <c r="R143" i="13" s="1"/>
  <c r="L154" i="13"/>
  <c r="L155" i="13" s="1"/>
  <c r="L144" i="13"/>
  <c r="M144" i="13" s="1"/>
  <c r="N144" i="13" s="1"/>
  <c r="Q144" i="13" s="1"/>
  <c r="R144" i="13" s="1"/>
  <c r="L113" i="13"/>
  <c r="J308" i="4"/>
  <c r="K308" i="4" s="1"/>
  <c r="L308" i="4" s="1"/>
  <c r="O308" i="4" s="1"/>
  <c r="J307" i="4"/>
  <c r="K307" i="4" s="1"/>
  <c r="L307" i="4" s="1"/>
  <c r="O307" i="4" s="1"/>
  <c r="J310" i="4"/>
  <c r="K310" i="4" s="1"/>
  <c r="L310" i="4" s="1"/>
  <c r="J305" i="4"/>
  <c r="K305" i="4" s="1"/>
  <c r="J306" i="4"/>
  <c r="K306" i="4" s="1"/>
  <c r="L306" i="4" s="1"/>
  <c r="J272" i="4"/>
  <c r="J273" i="4" s="1"/>
  <c r="H183" i="4"/>
  <c r="H104" i="4"/>
  <c r="H8" i="4"/>
  <c r="G17" i="4"/>
  <c r="H17" i="4"/>
  <c r="M113" i="13" l="1"/>
  <c r="M114" i="13" s="1"/>
  <c r="L114" i="13"/>
  <c r="O310" i="4"/>
  <c r="P310" i="4" s="1"/>
  <c r="P307" i="4"/>
  <c r="O309" i="4"/>
  <c r="P309" i="4" s="1"/>
  <c r="P308" i="4"/>
  <c r="O306" i="4"/>
  <c r="P306" i="4" s="1"/>
  <c r="M267" i="13"/>
  <c r="M268" i="13" s="1"/>
  <c r="N250" i="13"/>
  <c r="M212" i="13"/>
  <c r="M154" i="13"/>
  <c r="M155" i="13" s="1"/>
  <c r="O392" i="4"/>
  <c r="P392" i="4" s="1"/>
  <c r="L337" i="4"/>
  <c r="O337" i="4" s="1"/>
  <c r="L305" i="4"/>
  <c r="O305" i="4" s="1"/>
  <c r="K272" i="4"/>
  <c r="K273" i="4" s="1"/>
  <c r="J17" i="4"/>
  <c r="K17" i="4" s="1"/>
  <c r="O272" i="4" l="1"/>
  <c r="O273" i="4" s="1"/>
  <c r="N113" i="13"/>
  <c r="N114" i="13" s="1"/>
  <c r="N212" i="13"/>
  <c r="M213" i="13"/>
  <c r="L17" i="4"/>
  <c r="O17" i="4" s="1"/>
  <c r="P17" i="4" s="1"/>
  <c r="N267" i="13"/>
  <c r="Q250" i="13"/>
  <c r="R250" i="13" s="1"/>
  <c r="N154" i="13"/>
  <c r="N155" i="13" s="1"/>
  <c r="P337" i="4"/>
  <c r="P305" i="4"/>
  <c r="Q113" i="13" l="1"/>
  <c r="Q267" i="13"/>
  <c r="N268" i="13"/>
  <c r="Q212" i="13"/>
  <c r="N213" i="13"/>
  <c r="Q154" i="13"/>
  <c r="Q155" i="13" s="1"/>
  <c r="R267" i="13" l="1"/>
  <c r="R113" i="13"/>
  <c r="R212" i="13"/>
  <c r="R154" i="13"/>
  <c r="R155" i="13" s="1"/>
  <c r="P272" i="4"/>
  <c r="P273" i="4" s="1"/>
  <c r="K101" i="16" l="1"/>
  <c r="K102" i="16" s="1"/>
  <c r="K20" i="16"/>
  <c r="K21" i="16" s="1"/>
  <c r="P162" i="13"/>
  <c r="P164" i="13" s="1"/>
  <c r="Q13" i="13"/>
  <c r="L15" i="13"/>
  <c r="G386" i="4"/>
  <c r="H386" i="4"/>
  <c r="J42" i="4"/>
  <c r="J51" i="4"/>
  <c r="J52" i="4" s="1"/>
  <c r="J95" i="4"/>
  <c r="K95" i="4" s="1"/>
  <c r="J104" i="4"/>
  <c r="J132" i="4"/>
  <c r="K132" i="4" s="1"/>
  <c r="L132" i="4" s="1"/>
  <c r="O132" i="4" s="1"/>
  <c r="J150" i="4"/>
  <c r="J158" i="4"/>
  <c r="J183" i="4"/>
  <c r="O1000238" i="4"/>
  <c r="M15" i="13" l="1"/>
  <c r="K158" i="4"/>
  <c r="K150" i="4"/>
  <c r="K104" i="4"/>
  <c r="K42" i="4"/>
  <c r="K183" i="4"/>
  <c r="L95" i="4"/>
  <c r="O95" i="4" s="1"/>
  <c r="J386" i="4"/>
  <c r="K386" i="4" s="1"/>
  <c r="K51" i="4"/>
  <c r="K52" i="4" s="1"/>
  <c r="L150" i="4" l="1"/>
  <c r="L158" i="4"/>
  <c r="N15" i="13"/>
  <c r="L104" i="4"/>
  <c r="O150" i="4"/>
  <c r="L42" i="4"/>
  <c r="L183" i="4"/>
  <c r="O386" i="4"/>
  <c r="P386" i="4" s="1"/>
  <c r="L51" i="4"/>
  <c r="L52" i="4" s="1"/>
  <c r="O158" i="4" l="1"/>
  <c r="Q15" i="13"/>
  <c r="O42" i="4"/>
  <c r="O104" i="4"/>
  <c r="O183" i="4"/>
  <c r="O51" i="4"/>
  <c r="O52" i="4" s="1"/>
  <c r="I222" i="13" l="1"/>
  <c r="I223" i="13" s="1"/>
  <c r="L222" i="13" l="1"/>
  <c r="L223" i="13" s="1"/>
  <c r="H277" i="4"/>
  <c r="N202" i="4"/>
  <c r="M222" i="13" l="1"/>
  <c r="M223" i="13" s="1"/>
  <c r="N222" i="13" l="1"/>
  <c r="N223" i="13" s="1"/>
  <c r="P33" i="13"/>
  <c r="P35" i="13" s="1"/>
  <c r="R15" i="13"/>
  <c r="Q222" i="13" l="1"/>
  <c r="N214" i="4"/>
  <c r="N216" i="4" s="1"/>
  <c r="N96" i="4"/>
  <c r="N98" i="4" s="1"/>
  <c r="N43" i="4"/>
  <c r="N48" i="4" s="1"/>
  <c r="H82" i="4"/>
  <c r="G82" i="4"/>
  <c r="R222" i="13" l="1"/>
  <c r="J82" i="4"/>
  <c r="P95" i="13"/>
  <c r="K82" i="4" l="1"/>
  <c r="P96" i="13"/>
  <c r="N285" i="4"/>
  <c r="N311" i="4" s="1"/>
  <c r="G176" i="4"/>
  <c r="H176" i="4"/>
  <c r="H118" i="4"/>
  <c r="G118" i="4"/>
  <c r="H159" i="4"/>
  <c r="H160" i="4" s="1"/>
  <c r="G159" i="4"/>
  <c r="G160" i="4" s="1"/>
  <c r="G304" i="4"/>
  <c r="H304" i="4"/>
  <c r="G12" i="4"/>
  <c r="H12" i="4"/>
  <c r="L82" i="4" l="1"/>
  <c r="J118" i="4"/>
  <c r="J176" i="4"/>
  <c r="K176" i="4" s="1"/>
  <c r="J159" i="4"/>
  <c r="J160" i="4" s="1"/>
  <c r="J304" i="4"/>
  <c r="J12" i="4"/>
  <c r="K12" i="4" s="1"/>
  <c r="L12" i="4" s="1"/>
  <c r="O82" i="4" l="1"/>
  <c r="K118" i="4"/>
  <c r="K304" i="4"/>
  <c r="L304" i="4" s="1"/>
  <c r="L176" i="4"/>
  <c r="O176" i="4" s="1"/>
  <c r="P176" i="4" s="1"/>
  <c r="O12" i="4"/>
  <c r="K159" i="4"/>
  <c r="K160" i="4" s="1"/>
  <c r="L118" i="4" l="1"/>
  <c r="P82" i="4"/>
  <c r="O118" i="4"/>
  <c r="L159" i="4"/>
  <c r="L160" i="4" s="1"/>
  <c r="O304" i="4"/>
  <c r="P304" i="4" s="1"/>
  <c r="P12" i="4"/>
  <c r="G133" i="16"/>
  <c r="G119" i="16"/>
  <c r="G86" i="16"/>
  <c r="G81" i="16"/>
  <c r="G76" i="16"/>
  <c r="B8" i="16"/>
  <c r="H86" i="16"/>
  <c r="I86" i="16"/>
  <c r="J86" i="16"/>
  <c r="K85" i="16"/>
  <c r="L85" i="16" s="1"/>
  <c r="H81" i="16"/>
  <c r="I81" i="16"/>
  <c r="J81" i="16"/>
  <c r="K80" i="16"/>
  <c r="L80" i="16" s="1"/>
  <c r="J123" i="16"/>
  <c r="I123" i="16"/>
  <c r="H123" i="16"/>
  <c r="G123" i="16"/>
  <c r="K122" i="16"/>
  <c r="H133" i="16"/>
  <c r="I133" i="16"/>
  <c r="J133" i="16"/>
  <c r="K132" i="16"/>
  <c r="K131" i="16"/>
  <c r="K133" i="16" s="1"/>
  <c r="L122" i="16" l="1"/>
  <c r="L123" i="16" s="1"/>
  <c r="K123" i="16"/>
  <c r="P118" i="4"/>
  <c r="L132" i="16"/>
  <c r="O159" i="4"/>
  <c r="O160" i="4" s="1"/>
  <c r="J94" i="16" l="1"/>
  <c r="I94" i="16"/>
  <c r="H94" i="16"/>
  <c r="G94" i="16"/>
  <c r="K93" i="16"/>
  <c r="K94" i="16" s="1"/>
  <c r="L93" i="16" l="1"/>
  <c r="L94" i="16" s="1"/>
  <c r="I22" i="13" l="1"/>
  <c r="J17" i="13"/>
  <c r="J18" i="13"/>
  <c r="I18" i="13"/>
  <c r="N258" i="4" l="1"/>
  <c r="N395" i="4" s="1"/>
  <c r="L22" i="13"/>
  <c r="L17" i="13"/>
  <c r="M17" i="13" s="1"/>
  <c r="L18" i="13"/>
  <c r="M22" i="13" l="1"/>
  <c r="M18" i="13"/>
  <c r="Q17" i="13"/>
  <c r="R17" i="13" s="1"/>
  <c r="G201" i="4"/>
  <c r="H201" i="4"/>
  <c r="N18" i="13" l="1"/>
  <c r="Q18" i="13" s="1"/>
  <c r="N22" i="13"/>
  <c r="J201" i="4"/>
  <c r="K201" i="4" s="1"/>
  <c r="Q22" i="13" l="1"/>
  <c r="R18" i="13"/>
  <c r="L201" i="4"/>
  <c r="O201" i="4" s="1"/>
  <c r="P201" i="4" s="1"/>
  <c r="J104" i="13"/>
  <c r="J105" i="13" s="1"/>
  <c r="I104" i="13"/>
  <c r="I105" i="13" s="1"/>
  <c r="I200" i="13"/>
  <c r="J200" i="13"/>
  <c r="I183" i="13"/>
  <c r="J183" i="13"/>
  <c r="I119" i="13"/>
  <c r="J119" i="13"/>
  <c r="L200" i="13" l="1"/>
  <c r="M200" i="13" s="1"/>
  <c r="L119" i="13"/>
  <c r="L183" i="13"/>
  <c r="M183" i="13" s="1"/>
  <c r="L104" i="13"/>
  <c r="L105" i="13" s="1"/>
  <c r="M119" i="13" l="1"/>
  <c r="Q119" i="13"/>
  <c r="R119" i="13" s="1"/>
  <c r="Q200" i="13"/>
  <c r="R200" i="13" s="1"/>
  <c r="Q183" i="13"/>
  <c r="R183" i="13" s="1"/>
  <c r="M104" i="13"/>
  <c r="M105" i="13" s="1"/>
  <c r="Q104" i="13" l="1"/>
  <c r="L105" i="16"/>
  <c r="L106" i="16" s="1"/>
  <c r="R104" i="13" l="1"/>
  <c r="J235" i="13"/>
  <c r="I235" i="13"/>
  <c r="J24" i="13"/>
  <c r="I24" i="13"/>
  <c r="J11" i="13"/>
  <c r="I11" i="13"/>
  <c r="I10" i="13"/>
  <c r="L11" i="13" l="1"/>
  <c r="M11" i="13" s="1"/>
  <c r="L24" i="13"/>
  <c r="M24" i="13" s="1"/>
  <c r="L235" i="13"/>
  <c r="M235" i="13" s="1"/>
  <c r="N235" i="13" s="1"/>
  <c r="Q235" i="13" s="1"/>
  <c r="R235" i="13" s="1"/>
  <c r="Q24" i="13" l="1"/>
  <c r="R24" i="13" s="1"/>
  <c r="Q11" i="13"/>
  <c r="G336" i="4"/>
  <c r="H336" i="4"/>
  <c r="R11" i="13" l="1"/>
  <c r="J336" i="4"/>
  <c r="K336" i="4" s="1"/>
  <c r="H185" i="4"/>
  <c r="G185" i="4"/>
  <c r="H111" i="4"/>
  <c r="G111" i="4"/>
  <c r="H84" i="4"/>
  <c r="G84" i="4"/>
  <c r="H58" i="4"/>
  <c r="G58" i="4"/>
  <c r="G63" i="4"/>
  <c r="H63" i="4"/>
  <c r="G64" i="4"/>
  <c r="H64" i="4"/>
  <c r="P42" i="4"/>
  <c r="P95" i="4"/>
  <c r="L336" i="4" l="1"/>
  <c r="O336" i="4" s="1"/>
  <c r="P336" i="4" s="1"/>
  <c r="J58" i="4"/>
  <c r="K58" i="4" s="1"/>
  <c r="L58" i="4" s="1"/>
  <c r="J185" i="4"/>
  <c r="K185" i="4" s="1"/>
  <c r="J84" i="4"/>
  <c r="K84" i="4" s="1"/>
  <c r="J63" i="4"/>
  <c r="J64" i="4"/>
  <c r="K64" i="4" s="1"/>
  <c r="J111" i="4"/>
  <c r="K111" i="4" s="1"/>
  <c r="K63" i="4" l="1"/>
  <c r="L185" i="4"/>
  <c r="O185" i="4" s="1"/>
  <c r="P185" i="4" s="1"/>
  <c r="L111" i="4"/>
  <c r="O111" i="4" s="1"/>
  <c r="P111" i="4" s="1"/>
  <c r="L64" i="4"/>
  <c r="O64" i="4" s="1"/>
  <c r="P64" i="4" s="1"/>
  <c r="L84" i="4"/>
  <c r="O84" i="4" s="1"/>
  <c r="P84" i="4" s="1"/>
  <c r="O58" i="4"/>
  <c r="P58" i="4" s="1"/>
  <c r="J81" i="13"/>
  <c r="I81" i="13"/>
  <c r="J32" i="13"/>
  <c r="I32" i="13"/>
  <c r="J114" i="16"/>
  <c r="I114" i="16"/>
  <c r="H114" i="16"/>
  <c r="G114" i="16"/>
  <c r="L63" i="4" l="1"/>
  <c r="L32" i="13"/>
  <c r="L81" i="13"/>
  <c r="K79" i="16"/>
  <c r="K81" i="16" s="1"/>
  <c r="J59" i="16"/>
  <c r="I59" i="16"/>
  <c r="H59" i="16"/>
  <c r="G59" i="16"/>
  <c r="K62" i="16"/>
  <c r="G63" i="16"/>
  <c r="H63" i="16"/>
  <c r="I63" i="16"/>
  <c r="J63" i="16"/>
  <c r="K66" i="16"/>
  <c r="K67" i="16" s="1"/>
  <c r="G67" i="16"/>
  <c r="H67" i="16"/>
  <c r="I67" i="16"/>
  <c r="J67" i="16"/>
  <c r="H191" i="4"/>
  <c r="G191" i="4"/>
  <c r="H189" i="4"/>
  <c r="G189" i="4"/>
  <c r="H136" i="4"/>
  <c r="G136" i="4"/>
  <c r="H90" i="4"/>
  <c r="G90" i="4"/>
  <c r="H39" i="4"/>
  <c r="G39" i="4"/>
  <c r="L62" i="16" l="1"/>
  <c r="L63" i="16" s="1"/>
  <c r="K63" i="16"/>
  <c r="O63" i="4"/>
  <c r="M81" i="13"/>
  <c r="J39" i="4"/>
  <c r="K39" i="4" s="1"/>
  <c r="J191" i="4"/>
  <c r="K191" i="4" s="1"/>
  <c r="M32" i="13"/>
  <c r="J136" i="4"/>
  <c r="J90" i="4"/>
  <c r="K90" i="4" s="1"/>
  <c r="J189" i="4"/>
  <c r="P63" i="4"/>
  <c r="L66" i="16"/>
  <c r="L67" i="16" s="1"/>
  <c r="L79" i="16"/>
  <c r="L81" i="16" s="1"/>
  <c r="L58" i="16"/>
  <c r="L59" i="16" s="1"/>
  <c r="N32" i="13" l="1"/>
  <c r="K136" i="4"/>
  <c r="N81" i="13"/>
  <c r="L39" i="4"/>
  <c r="O39" i="4" s="1"/>
  <c r="P39" i="4" s="1"/>
  <c r="L191" i="4"/>
  <c r="O191" i="4" s="1"/>
  <c r="P191" i="4" s="1"/>
  <c r="L90" i="4"/>
  <c r="O90" i="4" s="1"/>
  <c r="P90" i="4" s="1"/>
  <c r="K189" i="4"/>
  <c r="L136" i="4" l="1"/>
  <c r="O136" i="4" s="1"/>
  <c r="L189" i="4"/>
  <c r="Q81" i="13"/>
  <c r="Q32" i="13"/>
  <c r="J149" i="13"/>
  <c r="J150" i="13" s="1"/>
  <c r="I149" i="13"/>
  <c r="I148" i="13"/>
  <c r="R32" i="13" l="1"/>
  <c r="I150" i="13"/>
  <c r="L148" i="13"/>
  <c r="R81" i="13"/>
  <c r="L149" i="13"/>
  <c r="M149" i="13" s="1"/>
  <c r="O189" i="4"/>
  <c r="P136" i="4"/>
  <c r="L150" i="13" l="1"/>
  <c r="Q149" i="13"/>
  <c r="R149" i="13" s="1"/>
  <c r="M148" i="13"/>
  <c r="P189" i="4"/>
  <c r="G319" i="4"/>
  <c r="H319" i="4"/>
  <c r="N148" i="13" l="1"/>
  <c r="N150" i="13" s="1"/>
  <c r="M150" i="13"/>
  <c r="J319" i="4"/>
  <c r="K319" i="4" s="1"/>
  <c r="L319" i="4" s="1"/>
  <c r="O319" i="4" s="1"/>
  <c r="P319" i="4" s="1"/>
  <c r="K75" i="16"/>
  <c r="Q148" i="13" l="1"/>
  <c r="J17" i="16"/>
  <c r="G17" i="16"/>
  <c r="I16" i="16"/>
  <c r="I17" i="16" s="1"/>
  <c r="H16" i="16"/>
  <c r="H17" i="16" s="1"/>
  <c r="K16" i="16" l="1"/>
  <c r="K17" i="16" s="1"/>
  <c r="L16" i="16" l="1"/>
  <c r="L17" i="16" s="1"/>
  <c r="J162" i="13" l="1"/>
  <c r="I162" i="13"/>
  <c r="J218" i="13"/>
  <c r="I218" i="13"/>
  <c r="L162" i="13" l="1"/>
  <c r="L218" i="13"/>
  <c r="K51" i="16"/>
  <c r="K52" i="16" s="1"/>
  <c r="H76" i="16"/>
  <c r="I76" i="16"/>
  <c r="J76" i="16"/>
  <c r="K55" i="16"/>
  <c r="L55" i="16" l="1"/>
  <c r="L56" i="16" s="1"/>
  <c r="K56" i="16"/>
  <c r="M162" i="13"/>
  <c r="M218" i="13"/>
  <c r="J124" i="13"/>
  <c r="J126" i="13" s="1"/>
  <c r="I124" i="13"/>
  <c r="I126" i="13" s="1"/>
  <c r="I133" i="13"/>
  <c r="I134" i="13" s="1"/>
  <c r="J133" i="13"/>
  <c r="J134" i="13" s="1"/>
  <c r="I207" i="13"/>
  <c r="J207" i="13"/>
  <c r="G241" i="4"/>
  <c r="H241" i="4"/>
  <c r="Q162" i="13" l="1"/>
  <c r="L207" i="13"/>
  <c r="M207" i="13" s="1"/>
  <c r="L124" i="13"/>
  <c r="L126" i="13" s="1"/>
  <c r="L133" i="13"/>
  <c r="L134" i="13" s="1"/>
  <c r="J241" i="4"/>
  <c r="K241" i="4" l="1"/>
  <c r="L241" i="4" s="1"/>
  <c r="R162" i="13"/>
  <c r="Q218" i="13"/>
  <c r="N207" i="13"/>
  <c r="Q207" i="13" s="1"/>
  <c r="R207" i="13" s="1"/>
  <c r="M133" i="13"/>
  <c r="M124" i="13"/>
  <c r="M126" i="13" s="1"/>
  <c r="J56" i="13"/>
  <c r="I56" i="13"/>
  <c r="J87" i="13"/>
  <c r="J88" i="13" s="1"/>
  <c r="I87" i="13"/>
  <c r="I88" i="13" s="1"/>
  <c r="J240" i="13"/>
  <c r="J241" i="13" s="1"/>
  <c r="I240" i="13"/>
  <c r="I241" i="13" s="1"/>
  <c r="J249" i="13"/>
  <c r="J251" i="13" s="1"/>
  <c r="I249" i="13"/>
  <c r="I251" i="13" s="1"/>
  <c r="I244" i="13"/>
  <c r="I246" i="13" s="1"/>
  <c r="J230" i="13"/>
  <c r="J231" i="13" s="1"/>
  <c r="I230" i="13"/>
  <c r="I231" i="13" s="1"/>
  <c r="H374" i="4"/>
  <c r="H375" i="4"/>
  <c r="H376" i="4"/>
  <c r="H377" i="4"/>
  <c r="H378" i="4"/>
  <c r="H379" i="4"/>
  <c r="H380" i="4"/>
  <c r="H381" i="4"/>
  <c r="H382" i="4"/>
  <c r="H383" i="4"/>
  <c r="H384" i="4"/>
  <c r="H387" i="4"/>
  <c r="H385" i="4"/>
  <c r="H389" i="4"/>
  <c r="H390" i="4"/>
  <c r="H391" i="4"/>
  <c r="H388" i="4"/>
  <c r="H373" i="4"/>
  <c r="G363" i="4"/>
  <c r="H363" i="4"/>
  <c r="G364" i="4"/>
  <c r="H364" i="4"/>
  <c r="I197" i="13"/>
  <c r="J197" i="13"/>
  <c r="J40" i="13"/>
  <c r="I40" i="13"/>
  <c r="I82" i="13"/>
  <c r="I83" i="13" s="1"/>
  <c r="J82" i="13"/>
  <c r="J83" i="13" s="1"/>
  <c r="J70" i="13"/>
  <c r="J71" i="13" s="1"/>
  <c r="I70" i="13"/>
  <c r="I71" i="13" s="1"/>
  <c r="J28" i="13"/>
  <c r="J29" i="13" s="1"/>
  <c r="I28" i="13"/>
  <c r="I29" i="13" s="1"/>
  <c r="J10" i="13"/>
  <c r="J12" i="13" s="1"/>
  <c r="J90" i="16"/>
  <c r="I90" i="16"/>
  <c r="H90" i="16"/>
  <c r="G90" i="16"/>
  <c r="K89" i="16"/>
  <c r="K90" i="16" s="1"/>
  <c r="L131" i="16"/>
  <c r="L133" i="16" s="1"/>
  <c r="J28" i="16"/>
  <c r="I28" i="16"/>
  <c r="H28" i="16"/>
  <c r="G28" i="16"/>
  <c r="G9" i="16"/>
  <c r="J9" i="16"/>
  <c r="I9" i="16"/>
  <c r="G285" i="4"/>
  <c r="H285" i="4"/>
  <c r="G286" i="4"/>
  <c r="H286" i="4"/>
  <c r="G287" i="4"/>
  <c r="H287" i="4"/>
  <c r="G288" i="4"/>
  <c r="H288" i="4"/>
  <c r="G289" i="4"/>
  <c r="H289" i="4"/>
  <c r="G290" i="4"/>
  <c r="H290" i="4"/>
  <c r="G291" i="4"/>
  <c r="H291" i="4"/>
  <c r="G292" i="4"/>
  <c r="H292" i="4"/>
  <c r="G293" i="4"/>
  <c r="H293" i="4"/>
  <c r="G294" i="4"/>
  <c r="H294" i="4"/>
  <c r="G295" i="4"/>
  <c r="H295" i="4"/>
  <c r="G296" i="4"/>
  <c r="H296" i="4"/>
  <c r="G297" i="4"/>
  <c r="H297" i="4"/>
  <c r="G298" i="4"/>
  <c r="H298" i="4"/>
  <c r="G299" i="4"/>
  <c r="H299" i="4"/>
  <c r="G300" i="4"/>
  <c r="H300" i="4"/>
  <c r="G301" i="4"/>
  <c r="H301" i="4"/>
  <c r="G302" i="4"/>
  <c r="H302" i="4"/>
  <c r="G303" i="4"/>
  <c r="H303" i="4"/>
  <c r="G284" i="4"/>
  <c r="G282" i="4"/>
  <c r="G280" i="4"/>
  <c r="H280" i="4"/>
  <c r="G281" i="4"/>
  <c r="H281" i="4"/>
  <c r="H282" i="4"/>
  <c r="G283" i="4"/>
  <c r="H283" i="4"/>
  <c r="H284" i="4"/>
  <c r="H119" i="4"/>
  <c r="H120" i="4" s="1"/>
  <c r="H113" i="4"/>
  <c r="G110" i="4"/>
  <c r="O241" i="4" l="1"/>
  <c r="G311" i="4"/>
  <c r="H393" i="4"/>
  <c r="H311" i="4"/>
  <c r="O282" i="4"/>
  <c r="N133" i="13"/>
  <c r="N134" i="13" s="1"/>
  <c r="M134" i="13"/>
  <c r="J281" i="4"/>
  <c r="L240" i="13"/>
  <c r="R218" i="13"/>
  <c r="L87" i="13"/>
  <c r="L82" i="13"/>
  <c r="N124" i="13"/>
  <c r="N126" i="13" s="1"/>
  <c r="L197" i="13"/>
  <c r="L230" i="13"/>
  <c r="L231" i="13" s="1"/>
  <c r="L28" i="13"/>
  <c r="L29" i="13" s="1"/>
  <c r="L56" i="13"/>
  <c r="L40" i="13"/>
  <c r="L70" i="13"/>
  <c r="L71" i="13" s="1"/>
  <c r="L249" i="13"/>
  <c r="L251" i="13" s="1"/>
  <c r="L10" i="13"/>
  <c r="J287" i="4"/>
  <c r="J291" i="4"/>
  <c r="J302" i="4"/>
  <c r="J299" i="4"/>
  <c r="J295" i="4"/>
  <c r="J280" i="4"/>
  <c r="J301" i="4"/>
  <c r="J298" i="4"/>
  <c r="J294" i="4"/>
  <c r="J290" i="4"/>
  <c r="J286" i="4"/>
  <c r="J297" i="4"/>
  <c r="J293" i="4"/>
  <c r="J289" i="4"/>
  <c r="J285" i="4"/>
  <c r="J303" i="4"/>
  <c r="J300" i="4"/>
  <c r="J296" i="4"/>
  <c r="J292" i="4"/>
  <c r="J288" i="4"/>
  <c r="J284" i="4"/>
  <c r="K284" i="4" s="1"/>
  <c r="J283" i="4"/>
  <c r="J364" i="4"/>
  <c r="K364" i="4" s="1"/>
  <c r="L364" i="4" s="1"/>
  <c r="O364" i="4" s="1"/>
  <c r="P364" i="4" s="1"/>
  <c r="J282" i="4"/>
  <c r="K282" i="4" s="1"/>
  <c r="J363" i="4"/>
  <c r="K363" i="4" s="1"/>
  <c r="L363" i="4" s="1"/>
  <c r="O363" i="4" s="1"/>
  <c r="P363" i="4" s="1"/>
  <c r="R148" i="13"/>
  <c r="L89" i="16"/>
  <c r="L90" i="16" s="1"/>
  <c r="K12" i="16"/>
  <c r="K13" i="16" s="1"/>
  <c r="L27" i="16"/>
  <c r="L28" i="16" s="1"/>
  <c r="L8" i="16"/>
  <c r="L9" i="16" s="1"/>
  <c r="H9" i="16"/>
  <c r="G8" i="4"/>
  <c r="G9" i="4"/>
  <c r="H9" i="4"/>
  <c r="H15" i="4"/>
  <c r="G15" i="4"/>
  <c r="G16" i="4"/>
  <c r="H16" i="4"/>
  <c r="G14" i="4"/>
  <c r="M82" i="13" l="1"/>
  <c r="M83" i="13" s="1"/>
  <c r="L83" i="13"/>
  <c r="P241" i="4"/>
  <c r="M240" i="13"/>
  <c r="M241" i="13" s="1"/>
  <c r="L241" i="13"/>
  <c r="J311" i="4"/>
  <c r="M10" i="13"/>
  <c r="M87" i="13"/>
  <c r="M88" i="13" s="1"/>
  <c r="L88" i="13"/>
  <c r="K283" i="4"/>
  <c r="L283" i="4" s="1"/>
  <c r="O283" i="4" s="1"/>
  <c r="K288" i="4"/>
  <c r="L288" i="4" s="1"/>
  <c r="O288" i="4" s="1"/>
  <c r="K295" i="4"/>
  <c r="L295" i="4" s="1"/>
  <c r="O295" i="4" s="1"/>
  <c r="K299" i="4"/>
  <c r="L299" i="4" s="1"/>
  <c r="O299" i="4" s="1"/>
  <c r="K289" i="4"/>
  <c r="L289" i="4" s="1"/>
  <c r="O289" i="4" s="1"/>
  <c r="K293" i="4"/>
  <c r="L293" i="4" s="1"/>
  <c r="O293" i="4" s="1"/>
  <c r="K296" i="4"/>
  <c r="L296" i="4" s="1"/>
  <c r="O296" i="4" s="1"/>
  <c r="K302" i="4"/>
  <c r="L302" i="4" s="1"/>
  <c r="O302" i="4" s="1"/>
  <c r="K281" i="4"/>
  <c r="L281" i="4" s="1"/>
  <c r="O281" i="4" s="1"/>
  <c r="K300" i="4"/>
  <c r="L300" i="4" s="1"/>
  <c r="O300" i="4" s="1"/>
  <c r="K291" i="4"/>
  <c r="L291" i="4" s="1"/>
  <c r="O291" i="4" s="1"/>
  <c r="K301" i="4"/>
  <c r="L301" i="4" s="1"/>
  <c r="O301" i="4" s="1"/>
  <c r="K286" i="4"/>
  <c r="L286" i="4" s="1"/>
  <c r="O286" i="4" s="1"/>
  <c r="K294" i="4"/>
  <c r="L294" i="4" s="1"/>
  <c r="O294" i="4" s="1"/>
  <c r="K297" i="4"/>
  <c r="L297" i="4" s="1"/>
  <c r="O297" i="4" s="1"/>
  <c r="K292" i="4"/>
  <c r="L292" i="4" s="1"/>
  <c r="O292" i="4" s="1"/>
  <c r="K290" i="4"/>
  <c r="L290" i="4" s="1"/>
  <c r="O290" i="4" s="1"/>
  <c r="K303" i="4"/>
  <c r="L303" i="4" s="1"/>
  <c r="O303" i="4" s="1"/>
  <c r="K287" i="4"/>
  <c r="L287" i="4" s="1"/>
  <c r="O287" i="4" s="1"/>
  <c r="K285" i="4"/>
  <c r="L285" i="4" s="1"/>
  <c r="O285" i="4" s="1"/>
  <c r="K298" i="4"/>
  <c r="L298" i="4" s="1"/>
  <c r="O298" i="4" s="1"/>
  <c r="N240" i="13"/>
  <c r="N241" i="13" s="1"/>
  <c r="M40" i="13"/>
  <c r="N40" i="13" s="1"/>
  <c r="Q124" i="13"/>
  <c r="M70" i="13"/>
  <c r="M56" i="13"/>
  <c r="Q133" i="13"/>
  <c r="M230" i="13"/>
  <c r="K280" i="4"/>
  <c r="M249" i="13"/>
  <c r="M251" i="13" s="1"/>
  <c r="M197" i="13"/>
  <c r="M28" i="13"/>
  <c r="M29" i="13" s="1"/>
  <c r="L284" i="4"/>
  <c r="O284" i="4" s="1"/>
  <c r="J8" i="4"/>
  <c r="J15" i="4"/>
  <c r="K15" i="4" s="1"/>
  <c r="L15" i="4" s="1"/>
  <c r="J9" i="4"/>
  <c r="K9" i="4" s="1"/>
  <c r="L9" i="4" s="1"/>
  <c r="J16" i="4"/>
  <c r="K16" i="4" s="1"/>
  <c r="L16" i="4" s="1"/>
  <c r="L12" i="16"/>
  <c r="L13" i="16" s="1"/>
  <c r="N197" i="13" l="1"/>
  <c r="N82" i="13"/>
  <c r="Q82" i="13" s="1"/>
  <c r="N10" i="13"/>
  <c r="K311" i="4"/>
  <c r="N87" i="13"/>
  <c r="N88" i="13" s="1"/>
  <c r="N70" i="13"/>
  <c r="N71" i="13" s="1"/>
  <c r="M71" i="13"/>
  <c r="N230" i="13"/>
  <c r="N231" i="13" s="1"/>
  <c r="M231" i="13"/>
  <c r="L280" i="4"/>
  <c r="L311" i="4" s="1"/>
  <c r="N56" i="13"/>
  <c r="Q240" i="13"/>
  <c r="N249" i="13"/>
  <c r="N251" i="13" s="1"/>
  <c r="R133" i="13"/>
  <c r="R124" i="13"/>
  <c r="O15" i="4"/>
  <c r="P15" i="4" s="1"/>
  <c r="O16" i="4"/>
  <c r="O9" i="4"/>
  <c r="P9" i="4" s="1"/>
  <c r="N28" i="13"/>
  <c r="N29" i="13" s="1"/>
  <c r="K8" i="4"/>
  <c r="J181" i="13"/>
  <c r="I181" i="13"/>
  <c r="I118" i="13"/>
  <c r="N83" i="13" l="1"/>
  <c r="R82" i="13"/>
  <c r="Q87" i="13"/>
  <c r="O280" i="4"/>
  <c r="O311" i="4" s="1"/>
  <c r="L8" i="4"/>
  <c r="L118" i="13"/>
  <c r="Q70" i="13"/>
  <c r="Q40" i="13"/>
  <c r="Q56" i="13"/>
  <c r="Q230" i="13"/>
  <c r="P16" i="4"/>
  <c r="Q249" i="13"/>
  <c r="Q197" i="13"/>
  <c r="L181" i="13"/>
  <c r="Q10" i="13"/>
  <c r="Q28" i="13"/>
  <c r="H119" i="16"/>
  <c r="I119" i="16"/>
  <c r="L117" i="16"/>
  <c r="R197" i="13" l="1"/>
  <c r="R56" i="13"/>
  <c r="R70" i="13"/>
  <c r="R40" i="13"/>
  <c r="M181" i="13"/>
  <c r="R230" i="13"/>
  <c r="M118" i="13"/>
  <c r="R10" i="13"/>
  <c r="O8" i="4"/>
  <c r="K74" i="16"/>
  <c r="K76" i="16" s="1"/>
  <c r="K119" i="16"/>
  <c r="J234" i="13"/>
  <c r="J236" i="13" s="1"/>
  <c r="J121" i="13"/>
  <c r="K84" i="16"/>
  <c r="K86" i="16" s="1"/>
  <c r="J102" i="16"/>
  <c r="I102" i="16"/>
  <c r="H102" i="16"/>
  <c r="G102" i="16"/>
  <c r="J52" i="16"/>
  <c r="I52" i="16"/>
  <c r="H52" i="16"/>
  <c r="G52" i="16"/>
  <c r="N181" i="13" l="1"/>
  <c r="N118" i="13"/>
  <c r="P8" i="4"/>
  <c r="L74" i="16"/>
  <c r="L76" i="16" s="1"/>
  <c r="L84" i="16"/>
  <c r="L86" i="16" s="1"/>
  <c r="L75" i="16"/>
  <c r="L101" i="16"/>
  <c r="L102" i="16" s="1"/>
  <c r="L51" i="16"/>
  <c r="L52" i="16" s="1"/>
  <c r="Q118" i="13" l="1"/>
  <c r="Q181" i="13"/>
  <c r="G369" i="4"/>
  <c r="H369" i="4"/>
  <c r="P282" i="4"/>
  <c r="G335" i="4"/>
  <c r="H335" i="4"/>
  <c r="J137" i="13"/>
  <c r="J139" i="13" s="1"/>
  <c r="I137" i="13"/>
  <c r="I139" i="13" s="1"/>
  <c r="H345" i="4"/>
  <c r="H347" i="4" s="1"/>
  <c r="G345" i="4"/>
  <c r="G347" i="4" s="1"/>
  <c r="H199" i="4"/>
  <c r="G199" i="4"/>
  <c r="I177" i="13"/>
  <c r="I178" i="13" s="1"/>
  <c r="R118" i="13" l="1"/>
  <c r="R181" i="13"/>
  <c r="L137" i="13"/>
  <c r="L139" i="13" s="1"/>
  <c r="L177" i="13"/>
  <c r="L178" i="13" s="1"/>
  <c r="J345" i="4"/>
  <c r="J347" i="4" s="1"/>
  <c r="J335" i="4"/>
  <c r="K335" i="4" s="1"/>
  <c r="J369" i="4"/>
  <c r="K369" i="4" s="1"/>
  <c r="L369" i="4" s="1"/>
  <c r="O369" i="4" s="1"/>
  <c r="P369" i="4" s="1"/>
  <c r="J199" i="4"/>
  <c r="K199" i="4" s="1"/>
  <c r="P301" i="4"/>
  <c r="P303" i="4"/>
  <c r="P302" i="4"/>
  <c r="M177" i="13" l="1"/>
  <c r="M178" i="13" s="1"/>
  <c r="L335" i="4"/>
  <c r="O335" i="4" s="1"/>
  <c r="P335" i="4" s="1"/>
  <c r="L199" i="4"/>
  <c r="O199" i="4" s="1"/>
  <c r="P199" i="4" s="1"/>
  <c r="M137" i="13"/>
  <c r="M139" i="13" s="1"/>
  <c r="K345" i="4"/>
  <c r="K347" i="4" s="1"/>
  <c r="L345" i="4" l="1"/>
  <c r="L347" i="4" s="1"/>
  <c r="N137" i="13"/>
  <c r="N139" i="13" s="1"/>
  <c r="N177" i="13"/>
  <c r="N178" i="13" s="1"/>
  <c r="J40" i="16"/>
  <c r="I40" i="16"/>
  <c r="H40" i="16"/>
  <c r="G40" i="16"/>
  <c r="K39" i="16"/>
  <c r="J66" i="13"/>
  <c r="J67" i="13" s="1"/>
  <c r="I66" i="13"/>
  <c r="I67" i="13" s="1"/>
  <c r="G154" i="4"/>
  <c r="L39" i="16" l="1"/>
  <c r="L40" i="16" s="1"/>
  <c r="K40" i="16"/>
  <c r="O345" i="4"/>
  <c r="O347" i="4" s="1"/>
  <c r="Q177" i="13"/>
  <c r="Q137" i="13"/>
  <c r="L66" i="13"/>
  <c r="L67" i="13" s="1"/>
  <c r="B12" i="16"/>
  <c r="P159" i="4"/>
  <c r="P345" i="4" l="1"/>
  <c r="P347" i="4" s="1"/>
  <c r="M66" i="13"/>
  <c r="M67" i="13" s="1"/>
  <c r="R177" i="13"/>
  <c r="R137" i="13"/>
  <c r="B16" i="16"/>
  <c r="B20" i="16" s="1"/>
  <c r="B24" i="16" l="1"/>
  <c r="B27" i="16" s="1"/>
  <c r="B31" i="16" s="1"/>
  <c r="N66" i="13"/>
  <c r="N67" i="13" s="1"/>
  <c r="I216" i="13"/>
  <c r="I205" i="13"/>
  <c r="J205" i="13"/>
  <c r="G72" i="4"/>
  <c r="H72" i="4"/>
  <c r="H10" i="14"/>
  <c r="G10" i="14"/>
  <c r="H9" i="14"/>
  <c r="G9" i="14"/>
  <c r="M9" i="14" s="1"/>
  <c r="J216" i="13"/>
  <c r="J95" i="13"/>
  <c r="J96" i="13" s="1"/>
  <c r="I95" i="13"/>
  <c r="I96" i="13" s="1"/>
  <c r="I100" i="13"/>
  <c r="J100" i="13"/>
  <c r="I99" i="13"/>
  <c r="G318" i="4"/>
  <c r="H318" i="4"/>
  <c r="I102" i="13" l="1"/>
  <c r="L100" i="13"/>
  <c r="M100" i="13" s="1"/>
  <c r="L216" i="13"/>
  <c r="L205" i="13"/>
  <c r="Q66" i="13"/>
  <c r="Q67" i="13" s="1"/>
  <c r="L95" i="13"/>
  <c r="L96" i="13" s="1"/>
  <c r="J72" i="4"/>
  <c r="K72" i="4" s="1"/>
  <c r="J318" i="4"/>
  <c r="K318" i="4" s="1"/>
  <c r="L318" i="4" s="1"/>
  <c r="O318" i="4" s="1"/>
  <c r="P318" i="4" s="1"/>
  <c r="N10" i="14"/>
  <c r="N13" i="14" s="1"/>
  <c r="N9" i="14"/>
  <c r="N100" i="13" l="1"/>
  <c r="Q100" i="13" s="1"/>
  <c r="R100" i="13" s="1"/>
  <c r="M216" i="13"/>
  <c r="M205" i="13"/>
  <c r="M95" i="13"/>
  <c r="M96" i="13" s="1"/>
  <c r="R66" i="13"/>
  <c r="R67" i="13" s="1"/>
  <c r="L72" i="4"/>
  <c r="O72" i="4" s="1"/>
  <c r="A31" i="4"/>
  <c r="A32" i="4" s="1"/>
  <c r="A36" i="4" s="1"/>
  <c r="P280" i="4"/>
  <c r="N216" i="13" l="1"/>
  <c r="N205" i="13"/>
  <c r="N95" i="13"/>
  <c r="N96" i="13" s="1"/>
  <c r="J217" i="13"/>
  <c r="J219" i="13" s="1"/>
  <c r="I217" i="13"/>
  <c r="I219" i="13" s="1"/>
  <c r="I201" i="13"/>
  <c r="I208" i="13"/>
  <c r="J208" i="13"/>
  <c r="J201" i="13"/>
  <c r="J198" i="13"/>
  <c r="J202" i="13" s="1"/>
  <c r="I198" i="13"/>
  <c r="I192" i="13"/>
  <c r="J187" i="13"/>
  <c r="I187" i="13"/>
  <c r="I55" i="13"/>
  <c r="J55" i="13"/>
  <c r="J39" i="13"/>
  <c r="I39" i="13"/>
  <c r="I33" i="13"/>
  <c r="J33" i="13"/>
  <c r="H323" i="4"/>
  <c r="H324" i="4"/>
  <c r="H325" i="4"/>
  <c r="H326" i="4"/>
  <c r="H327" i="4"/>
  <c r="H328" i="4"/>
  <c r="H333" i="4"/>
  <c r="H329" i="4"/>
  <c r="H332" i="4"/>
  <c r="H334" i="4"/>
  <c r="H330" i="4"/>
  <c r="H331" i="4"/>
  <c r="H338" i="4"/>
  <c r="H340" i="4"/>
  <c r="G323" i="4"/>
  <c r="G324" i="4"/>
  <c r="G325" i="4"/>
  <c r="G326" i="4"/>
  <c r="G327" i="4"/>
  <c r="G328" i="4"/>
  <c r="G333" i="4"/>
  <c r="G329" i="4"/>
  <c r="G332" i="4"/>
  <c r="G334" i="4"/>
  <c r="G330" i="4"/>
  <c r="G331" i="4"/>
  <c r="G338" i="4"/>
  <c r="G340" i="4"/>
  <c r="G322" i="4"/>
  <c r="H322" i="4"/>
  <c r="G317" i="4"/>
  <c r="H317" i="4"/>
  <c r="G77" i="4"/>
  <c r="H77" i="4"/>
  <c r="H69" i="4"/>
  <c r="G69" i="4"/>
  <c r="B35" i="16"/>
  <c r="B39" i="16" s="1"/>
  <c r="B43" i="16" s="1"/>
  <c r="K999984" i="16"/>
  <c r="C16659" i="16"/>
  <c r="C16661" i="16" s="1"/>
  <c r="J56" i="16"/>
  <c r="G56" i="16"/>
  <c r="J48" i="16"/>
  <c r="G48" i="16"/>
  <c r="I48" i="16"/>
  <c r="H48" i="16"/>
  <c r="K47" i="16"/>
  <c r="J44" i="16"/>
  <c r="G44" i="16"/>
  <c r="K43" i="16"/>
  <c r="J36" i="16"/>
  <c r="G36" i="16"/>
  <c r="I36" i="16"/>
  <c r="K35" i="16"/>
  <c r="K36" i="16" s="1"/>
  <c r="J32" i="16"/>
  <c r="G32" i="16"/>
  <c r="K31" i="16"/>
  <c r="J21" i="16"/>
  <c r="G21" i="16"/>
  <c r="I21" i="16"/>
  <c r="H21" i="16"/>
  <c r="L20" i="16"/>
  <c r="L21" i="16" s="1"/>
  <c r="L47" i="16" l="1"/>
  <c r="L48" i="16" s="1"/>
  <c r="K48" i="16"/>
  <c r="L31" i="16"/>
  <c r="L32" i="16" s="1"/>
  <c r="K32" i="16"/>
  <c r="L43" i="16"/>
  <c r="L44" i="16" s="1"/>
  <c r="K44" i="16"/>
  <c r="I202" i="13"/>
  <c r="H342" i="4"/>
  <c r="G342" i="4"/>
  <c r="Q205" i="13"/>
  <c r="R205" i="13" s="1"/>
  <c r="L192" i="13"/>
  <c r="L193" i="13" s="1"/>
  <c r="I193" i="13"/>
  <c r="Q216" i="13"/>
  <c r="L55" i="13"/>
  <c r="M55" i="13" s="1"/>
  <c r="L217" i="13"/>
  <c r="L219" i="13" s="1"/>
  <c r="Q95" i="13"/>
  <c r="L33" i="13"/>
  <c r="L39" i="13"/>
  <c r="M39" i="13" s="1"/>
  <c r="L201" i="13"/>
  <c r="L198" i="13"/>
  <c r="L202" i="13" s="1"/>
  <c r="L187" i="13"/>
  <c r="L208" i="13"/>
  <c r="J331" i="4"/>
  <c r="K331" i="4" s="1"/>
  <c r="J334" i="4"/>
  <c r="K334" i="4" s="1"/>
  <c r="J329" i="4"/>
  <c r="K329" i="4" s="1"/>
  <c r="J323" i="4"/>
  <c r="K323" i="4" s="1"/>
  <c r="J326" i="4"/>
  <c r="K326" i="4" s="1"/>
  <c r="J340" i="4"/>
  <c r="K340" i="4" s="1"/>
  <c r="J77" i="4"/>
  <c r="J328" i="4"/>
  <c r="J330" i="4"/>
  <c r="K330" i="4" s="1"/>
  <c r="J338" i="4"/>
  <c r="K338" i="4" s="1"/>
  <c r="J327" i="4"/>
  <c r="K327" i="4" s="1"/>
  <c r="J325" i="4"/>
  <c r="K325" i="4" s="1"/>
  <c r="J69" i="4"/>
  <c r="J332" i="4"/>
  <c r="K332" i="4" s="1"/>
  <c r="J324" i="4"/>
  <c r="K324" i="4" s="1"/>
  <c r="J322" i="4"/>
  <c r="J333" i="4"/>
  <c r="K333" i="4" s="1"/>
  <c r="J317" i="4"/>
  <c r="K317" i="4" s="1"/>
  <c r="L317" i="4" s="1"/>
  <c r="O317" i="4" s="1"/>
  <c r="P317" i="4" s="1"/>
  <c r="R28" i="13"/>
  <c r="I44" i="16"/>
  <c r="H44" i="16"/>
  <c r="I56" i="16"/>
  <c r="I32" i="16"/>
  <c r="H36" i="16"/>
  <c r="H56" i="16"/>
  <c r="L35" i="16"/>
  <c r="L36" i="16" s="1"/>
  <c r="H32" i="16"/>
  <c r="L118" i="16"/>
  <c r="L119" i="16" s="1"/>
  <c r="J342" i="4" l="1"/>
  <c r="K77" i="4"/>
  <c r="M192" i="13"/>
  <c r="M193" i="13" s="1"/>
  <c r="R216" i="13"/>
  <c r="M217" i="13"/>
  <c r="M219" i="13" s="1"/>
  <c r="M208" i="13"/>
  <c r="N39" i="13"/>
  <c r="N55" i="13"/>
  <c r="Q55" i="13" s="1"/>
  <c r="R55" i="13" s="1"/>
  <c r="R95" i="13"/>
  <c r="M187" i="13"/>
  <c r="M198" i="13"/>
  <c r="M202" i="13" s="1"/>
  <c r="L332" i="4"/>
  <c r="O332" i="4" s="1"/>
  <c r="P332" i="4" s="1"/>
  <c r="L340" i="4"/>
  <c r="O340" i="4" s="1"/>
  <c r="P340" i="4" s="1"/>
  <c r="L325" i="4"/>
  <c r="O325" i="4" s="1"/>
  <c r="P325" i="4" s="1"/>
  <c r="L330" i="4"/>
  <c r="O330" i="4" s="1"/>
  <c r="P330" i="4" s="1"/>
  <c r="L323" i="4"/>
  <c r="O323" i="4" s="1"/>
  <c r="P323" i="4" s="1"/>
  <c r="L327" i="4"/>
  <c r="O327" i="4" s="1"/>
  <c r="P327" i="4" s="1"/>
  <c r="L329" i="4"/>
  <c r="O329" i="4" s="1"/>
  <c r="L334" i="4"/>
  <c r="O334" i="4" s="1"/>
  <c r="P334" i="4" s="1"/>
  <c r="L331" i="4"/>
  <c r="O331" i="4" s="1"/>
  <c r="P331" i="4" s="1"/>
  <c r="L326" i="4"/>
  <c r="O326" i="4" s="1"/>
  <c r="P326" i="4" s="1"/>
  <c r="L338" i="4"/>
  <c r="O338" i="4" s="1"/>
  <c r="P338" i="4" s="1"/>
  <c r="L333" i="4"/>
  <c r="O333" i="4" s="1"/>
  <c r="P333" i="4" s="1"/>
  <c r="K322" i="4"/>
  <c r="L324" i="4"/>
  <c r="O324" i="4" s="1"/>
  <c r="P324" i="4" s="1"/>
  <c r="M201" i="13"/>
  <c r="M33" i="13"/>
  <c r="K328" i="4"/>
  <c r="L328" i="4" s="1"/>
  <c r="K69" i="4"/>
  <c r="L77" i="4" l="1"/>
  <c r="K342" i="4"/>
  <c r="N192" i="13"/>
  <c r="N193" i="13" s="1"/>
  <c r="L69" i="4"/>
  <c r="N187" i="13"/>
  <c r="N33" i="13"/>
  <c r="N198" i="13"/>
  <c r="N202" i="13" s="1"/>
  <c r="N208" i="13"/>
  <c r="N217" i="13"/>
  <c r="N219" i="13" s="1"/>
  <c r="N201" i="13"/>
  <c r="Q39" i="13"/>
  <c r="P329" i="4"/>
  <c r="L322" i="4"/>
  <c r="O77" i="4"/>
  <c r="G88" i="4"/>
  <c r="H88" i="4"/>
  <c r="G362" i="4"/>
  <c r="G365" i="4" s="1"/>
  <c r="H362" i="4"/>
  <c r="H365" i="4" s="1"/>
  <c r="G252" i="4"/>
  <c r="G253" i="4" s="1"/>
  <c r="H252" i="4"/>
  <c r="H253" i="4" s="1"/>
  <c r="J129" i="13"/>
  <c r="J130" i="13" s="1"/>
  <c r="I129" i="13"/>
  <c r="I130" i="13" s="1"/>
  <c r="Q192" i="13" l="1"/>
  <c r="Q208" i="13"/>
  <c r="Q217" i="13"/>
  <c r="R39" i="13"/>
  <c r="Q198" i="13"/>
  <c r="Q187" i="13"/>
  <c r="Q189" i="13" s="1"/>
  <c r="O322" i="4"/>
  <c r="Q201" i="13"/>
  <c r="Q33" i="13"/>
  <c r="L129" i="13"/>
  <c r="L130" i="13" s="1"/>
  <c r="O328" i="4"/>
  <c r="J88" i="4"/>
  <c r="O69" i="4"/>
  <c r="J362" i="4"/>
  <c r="J365" i="4" s="1"/>
  <c r="J252" i="4"/>
  <c r="J253" i="4" s="1"/>
  <c r="J244" i="13"/>
  <c r="J246" i="13" s="1"/>
  <c r="I182" i="13"/>
  <c r="I184" i="13" s="1"/>
  <c r="J182" i="13"/>
  <c r="J184" i="13" s="1"/>
  <c r="H268" i="4"/>
  <c r="G268" i="4"/>
  <c r="H267" i="4"/>
  <c r="G267" i="4"/>
  <c r="H266" i="4"/>
  <c r="H269" i="4" s="1"/>
  <c r="G266" i="4"/>
  <c r="G248" i="4"/>
  <c r="H248" i="4"/>
  <c r="J170" i="13"/>
  <c r="I170" i="13"/>
  <c r="G269" i="4" l="1"/>
  <c r="Q202" i="13"/>
  <c r="R217" i="13"/>
  <c r="M129" i="13"/>
  <c r="R187" i="13"/>
  <c r="R189" i="13" s="1"/>
  <c r="P322" i="4"/>
  <c r="J267" i="4"/>
  <c r="K267" i="4" s="1"/>
  <c r="L267" i="4" s="1"/>
  <c r="O267" i="4" s="1"/>
  <c r="P267" i="4" s="1"/>
  <c r="R201" i="13"/>
  <c r="L182" i="13"/>
  <c r="L184" i="13" s="1"/>
  <c r="L244" i="13"/>
  <c r="L246" i="13" s="1"/>
  <c r="L170" i="13"/>
  <c r="M170" i="13" s="1"/>
  <c r="R33" i="13"/>
  <c r="K362" i="4"/>
  <c r="K365" i="4" s="1"/>
  <c r="P328" i="4"/>
  <c r="K252" i="4"/>
  <c r="K253" i="4" s="1"/>
  <c r="J266" i="4"/>
  <c r="J268" i="4"/>
  <c r="K268" i="4" s="1"/>
  <c r="K88" i="4"/>
  <c r="J248" i="4"/>
  <c r="K248" i="4" s="1"/>
  <c r="P297" i="4"/>
  <c r="R240" i="13"/>
  <c r="J16" i="13"/>
  <c r="J19" i="13" s="1"/>
  <c r="I16" i="13"/>
  <c r="I19" i="13" s="1"/>
  <c r="I234" i="13"/>
  <c r="I236" i="13" s="1"/>
  <c r="R208" i="13"/>
  <c r="J269" i="4" l="1"/>
  <c r="L88" i="4"/>
  <c r="N129" i="13"/>
  <c r="N130" i="13" s="1"/>
  <c r="M130" i="13"/>
  <c r="N170" i="13"/>
  <c r="Q170" i="13" s="1"/>
  <c r="M182" i="13"/>
  <c r="M244" i="13"/>
  <c r="M246" i="13" s="1"/>
  <c r="L268" i="4"/>
  <c r="O268" i="4" s="1"/>
  <c r="P268" i="4" s="1"/>
  <c r="L248" i="4"/>
  <c r="O248" i="4" s="1"/>
  <c r="P248" i="4" s="1"/>
  <c r="L234" i="13"/>
  <c r="L236" i="13" s="1"/>
  <c r="L16" i="13"/>
  <c r="L19" i="13" s="1"/>
  <c r="L362" i="4"/>
  <c r="L365" i="4" s="1"/>
  <c r="K266" i="4"/>
  <c r="K269" i="4" s="1"/>
  <c r="L252" i="4"/>
  <c r="L253" i="4" s="1"/>
  <c r="R87" i="13"/>
  <c r="L266" i="4" l="1"/>
  <c r="L269" i="4" s="1"/>
  <c r="N182" i="13"/>
  <c r="M184" i="13"/>
  <c r="N244" i="13"/>
  <c r="N246" i="13" s="1"/>
  <c r="M234" i="13"/>
  <c r="M236" i="13" s="1"/>
  <c r="Q129" i="13"/>
  <c r="M16" i="13"/>
  <c r="M19" i="13" s="1"/>
  <c r="O362" i="4"/>
  <c r="O365" i="4" s="1"/>
  <c r="O252" i="4"/>
  <c r="O253" i="4" s="1"/>
  <c r="O88" i="4"/>
  <c r="N16" i="13" l="1"/>
  <c r="N19" i="13" s="1"/>
  <c r="Q182" i="13"/>
  <c r="N184" i="13"/>
  <c r="Q244" i="13"/>
  <c r="R129" i="13"/>
  <c r="N234" i="13"/>
  <c r="N236" i="13" s="1"/>
  <c r="P362" i="4"/>
  <c r="P365" i="4" s="1"/>
  <c r="O266" i="4"/>
  <c r="O269" i="4" s="1"/>
  <c r="P252" i="4"/>
  <c r="P253" i="4" s="1"/>
  <c r="P88" i="4"/>
  <c r="J188" i="13"/>
  <c r="J189" i="13" s="1"/>
  <c r="I188" i="13"/>
  <c r="I189" i="13" s="1"/>
  <c r="J167" i="13"/>
  <c r="I167" i="13"/>
  <c r="I109" i="13"/>
  <c r="J109" i="13"/>
  <c r="J99" i="13"/>
  <c r="J102" i="13" s="1"/>
  <c r="J54" i="13"/>
  <c r="J57" i="13" s="1"/>
  <c r="I54" i="13"/>
  <c r="I57" i="13" s="1"/>
  <c r="I23" i="13"/>
  <c r="I25" i="13" s="1"/>
  <c r="J23" i="13"/>
  <c r="J25" i="13" s="1"/>
  <c r="L109" i="13" l="1"/>
  <c r="M109" i="13" s="1"/>
  <c r="R182" i="13"/>
  <c r="L54" i="13"/>
  <c r="L57" i="13" s="1"/>
  <c r="Q234" i="13"/>
  <c r="R244" i="13"/>
  <c r="L23" i="13"/>
  <c r="L25" i="13" s="1"/>
  <c r="L167" i="13"/>
  <c r="Q16" i="13"/>
  <c r="Q19" i="13" s="1"/>
  <c r="L99" i="13"/>
  <c r="L102" i="13" s="1"/>
  <c r="L188" i="13"/>
  <c r="L189" i="13" s="1"/>
  <c r="P266" i="4"/>
  <c r="P269" i="4" s="1"/>
  <c r="M54" i="13" l="1"/>
  <c r="M57" i="13" s="1"/>
  <c r="M167" i="13"/>
  <c r="N109" i="13"/>
  <c r="Q109" i="13" s="1"/>
  <c r="R109" i="13" s="1"/>
  <c r="R234" i="13"/>
  <c r="M188" i="13"/>
  <c r="M99" i="13"/>
  <c r="M102" i="13" s="1"/>
  <c r="R16" i="13"/>
  <c r="R19" i="13" s="1"/>
  <c r="M23" i="13"/>
  <c r="M25" i="13" s="1"/>
  <c r="R170" i="13"/>
  <c r="N54" i="13" l="1"/>
  <c r="N57" i="13" s="1"/>
  <c r="N188" i="13"/>
  <c r="N189" i="13" s="1"/>
  <c r="M189" i="13"/>
  <c r="N23" i="13"/>
  <c r="N25" i="13" s="1"/>
  <c r="N167" i="13"/>
  <c r="N99" i="13"/>
  <c r="N102" i="13" s="1"/>
  <c r="H8" i="14"/>
  <c r="G389" i="4"/>
  <c r="J389" i="4" s="1"/>
  <c r="K389" i="4" s="1"/>
  <c r="L389" i="4" s="1"/>
  <c r="G388" i="4"/>
  <c r="G391" i="4"/>
  <c r="J391" i="4" s="1"/>
  <c r="K391" i="4" s="1"/>
  <c r="L391" i="4" s="1"/>
  <c r="G390" i="4"/>
  <c r="G384" i="4"/>
  <c r="G383" i="4"/>
  <c r="G379" i="4"/>
  <c r="G385" i="4"/>
  <c r="G382" i="4"/>
  <c r="G381" i="4"/>
  <c r="G378" i="4"/>
  <c r="G387" i="4"/>
  <c r="G380" i="4"/>
  <c r="J380" i="4" s="1"/>
  <c r="K380" i="4" s="1"/>
  <c r="L380" i="4" s="1"/>
  <c r="G377" i="4"/>
  <c r="G376" i="4"/>
  <c r="G375" i="4"/>
  <c r="G215" i="4"/>
  <c r="G374" i="4"/>
  <c r="J374" i="4" s="1"/>
  <c r="G373" i="4"/>
  <c r="G10" i="4"/>
  <c r="G19" i="4" s="1"/>
  <c r="Q54" i="13" l="1"/>
  <c r="Q167" i="13"/>
  <c r="R167" i="13" s="1"/>
  <c r="G393" i="4"/>
  <c r="Q188" i="13"/>
  <c r="Q99" i="13"/>
  <c r="O391" i="4"/>
  <c r="P391" i="4" s="1"/>
  <c r="O389" i="4"/>
  <c r="P389" i="4" s="1"/>
  <c r="O380" i="4"/>
  <c r="P380" i="4" s="1"/>
  <c r="Q23" i="13"/>
  <c r="K374" i="4"/>
  <c r="J378" i="4"/>
  <c r="J390" i="4"/>
  <c r="K390" i="4" s="1"/>
  <c r="L390" i="4" s="1"/>
  <c r="J383" i="4"/>
  <c r="K383" i="4" s="1"/>
  <c r="J387" i="4"/>
  <c r="K387" i="4" s="1"/>
  <c r="L387" i="4" s="1"/>
  <c r="J373" i="4"/>
  <c r="J382" i="4"/>
  <c r="K382" i="4" s="1"/>
  <c r="J381" i="4"/>
  <c r="K381" i="4" s="1"/>
  <c r="J375" i="4"/>
  <c r="J384" i="4"/>
  <c r="K384" i="4" s="1"/>
  <c r="L384" i="4" s="1"/>
  <c r="J388" i="4"/>
  <c r="K388" i="4" s="1"/>
  <c r="L388" i="4" s="1"/>
  <c r="J376" i="4"/>
  <c r="J385" i="4"/>
  <c r="K385" i="4" s="1"/>
  <c r="J377" i="4"/>
  <c r="J379" i="4"/>
  <c r="K379" i="4" s="1"/>
  <c r="P281" i="4"/>
  <c r="P299" i="4"/>
  <c r="P296" i="4"/>
  <c r="P300" i="4"/>
  <c r="R54" i="13" l="1"/>
  <c r="J393" i="4"/>
  <c r="R99" i="13"/>
  <c r="R188" i="13"/>
  <c r="O388" i="4"/>
  <c r="P388" i="4" s="1"/>
  <c r="O384" i="4"/>
  <c r="P384" i="4" s="1"/>
  <c r="O382" i="4"/>
  <c r="P382" i="4" s="1"/>
  <c r="O379" i="4"/>
  <c r="P379" i="4" s="1"/>
  <c r="O390" i="4"/>
  <c r="P390" i="4" s="1"/>
  <c r="O387" i="4"/>
  <c r="P387" i="4" s="1"/>
  <c r="L374" i="4"/>
  <c r="O374" i="4" s="1"/>
  <c r="O381" i="4"/>
  <c r="P381" i="4" s="1"/>
  <c r="O383" i="4"/>
  <c r="P383" i="4" s="1"/>
  <c r="R23" i="13"/>
  <c r="K373" i="4"/>
  <c r="K378" i="4"/>
  <c r="L378" i="4" s="1"/>
  <c r="K377" i="4"/>
  <c r="L377" i="4" s="1"/>
  <c r="K376" i="4"/>
  <c r="L376" i="4" s="1"/>
  <c r="K375" i="4"/>
  <c r="L375" i="4" s="1"/>
  <c r="G228" i="4"/>
  <c r="G229" i="4" s="1"/>
  <c r="H368" i="4"/>
  <c r="H370" i="4" s="1"/>
  <c r="G368" i="4"/>
  <c r="G370" i="4" s="1"/>
  <c r="H358" i="4"/>
  <c r="H359" i="4" s="1"/>
  <c r="G358" i="4"/>
  <c r="G359" i="4" s="1"/>
  <c r="H354" i="4"/>
  <c r="H355" i="4" s="1"/>
  <c r="G354" i="4"/>
  <c r="G355" i="4" s="1"/>
  <c r="H316" i="4"/>
  <c r="G316" i="4"/>
  <c r="H315" i="4"/>
  <c r="G315" i="4"/>
  <c r="H232" i="4"/>
  <c r="H234" i="4" s="1"/>
  <c r="G232" i="4"/>
  <c r="G234" i="4" s="1"/>
  <c r="K393" i="4" l="1"/>
  <c r="G320" i="4"/>
  <c r="H320" i="4"/>
  <c r="O375" i="4"/>
  <c r="O378" i="4"/>
  <c r="L373" i="4"/>
  <c r="L393" i="4" s="1"/>
  <c r="O376" i="4"/>
  <c r="O377" i="4"/>
  <c r="O385" i="4"/>
  <c r="P385" i="4" s="1"/>
  <c r="J232" i="4"/>
  <c r="J234" i="4" s="1"/>
  <c r="J315" i="4"/>
  <c r="J358" i="4"/>
  <c r="J354" i="4"/>
  <c r="J355" i="4" s="1"/>
  <c r="J368" i="4"/>
  <c r="J370" i="4" s="1"/>
  <c r="J316" i="4"/>
  <c r="J320" i="4" l="1"/>
  <c r="K358" i="4"/>
  <c r="J359" i="4"/>
  <c r="K315" i="4"/>
  <c r="K232" i="4"/>
  <c r="K234" i="4" s="1"/>
  <c r="O373" i="4"/>
  <c r="O393" i="4" s="1"/>
  <c r="K368" i="4"/>
  <c r="K370" i="4" s="1"/>
  <c r="K354" i="4"/>
  <c r="K316" i="4"/>
  <c r="K320" i="4" l="1"/>
  <c r="L354" i="4"/>
  <c r="L355" i="4" s="1"/>
  <c r="K355" i="4"/>
  <c r="L358" i="4"/>
  <c r="L359" i="4" s="1"/>
  <c r="K359" i="4"/>
  <c r="L232" i="4"/>
  <c r="L234" i="4" s="1"/>
  <c r="L315" i="4"/>
  <c r="L368" i="4"/>
  <c r="L370" i="4" s="1"/>
  <c r="L316" i="4"/>
  <c r="H36" i="4"/>
  <c r="H105" i="4"/>
  <c r="H106" i="4" s="1"/>
  <c r="G105" i="4"/>
  <c r="G106" i="4" s="1"/>
  <c r="H138" i="4"/>
  <c r="G138" i="4"/>
  <c r="O358" i="4" l="1"/>
  <c r="O359" i="4" s="1"/>
  <c r="L320" i="4"/>
  <c r="O232" i="4"/>
  <c r="O234" i="4" s="1"/>
  <c r="O315" i="4"/>
  <c r="J105" i="4"/>
  <c r="J106" i="4" s="1"/>
  <c r="O368" i="4"/>
  <c r="O370" i="4" s="1"/>
  <c r="O354" i="4"/>
  <c r="O355" i="4" s="1"/>
  <c r="O316" i="4"/>
  <c r="J138" i="4"/>
  <c r="K138" i="4" s="1"/>
  <c r="O320" i="4" l="1"/>
  <c r="P232" i="4"/>
  <c r="P234" i="4" s="1"/>
  <c r="P358" i="4"/>
  <c r="P359" i="4" s="1"/>
  <c r="P315" i="4"/>
  <c r="P320" i="4" s="1"/>
  <c r="K105" i="4"/>
  <c r="K106" i="4" s="1"/>
  <c r="L138" i="4"/>
  <c r="O138" i="4" s="1"/>
  <c r="P138" i="4" s="1"/>
  <c r="P368" i="4"/>
  <c r="P370" i="4" s="1"/>
  <c r="P354" i="4"/>
  <c r="P355" i="4" s="1"/>
  <c r="P316" i="4"/>
  <c r="J108" i="13"/>
  <c r="J110" i="13" s="1"/>
  <c r="I108" i="13"/>
  <c r="I110" i="13" s="1"/>
  <c r="I76" i="13"/>
  <c r="J76" i="13"/>
  <c r="P51" i="4"/>
  <c r="P52" i="4" s="1"/>
  <c r="L105" i="4" l="1"/>
  <c r="L106" i="4" s="1"/>
  <c r="L76" i="13"/>
  <c r="M76" i="13" s="1"/>
  <c r="L108" i="13"/>
  <c r="L110" i="13" s="1"/>
  <c r="O105" i="4" l="1"/>
  <c r="O106" i="4" s="1"/>
  <c r="N76" i="13"/>
  <c r="Q76" i="13" s="1"/>
  <c r="R76" i="13" s="1"/>
  <c r="M108" i="13"/>
  <c r="M110" i="13" s="1"/>
  <c r="P105" i="4" l="1"/>
  <c r="N108" i="13"/>
  <c r="N110" i="13" s="1"/>
  <c r="P132" i="4"/>
  <c r="Q108" i="13" l="1"/>
  <c r="Q110" i="13" s="1"/>
  <c r="G153" i="4"/>
  <c r="H153" i="4"/>
  <c r="G200" i="4"/>
  <c r="H200" i="4"/>
  <c r="G190" i="4"/>
  <c r="H190" i="4"/>
  <c r="R108" i="13" l="1"/>
  <c r="R110" i="13" s="1"/>
  <c r="J190" i="4"/>
  <c r="J200" i="4"/>
  <c r="K200" i="4" s="1"/>
  <c r="J153" i="4"/>
  <c r="K153" i="4" s="1"/>
  <c r="P293" i="4"/>
  <c r="G126" i="4"/>
  <c r="H126" i="4"/>
  <c r="G146" i="4"/>
  <c r="H146" i="4"/>
  <c r="K190" i="4" l="1"/>
  <c r="L200" i="4"/>
  <c r="O200" i="4" s="1"/>
  <c r="P200" i="4" s="1"/>
  <c r="L153" i="4"/>
  <c r="O153" i="4" s="1"/>
  <c r="P153" i="4" s="1"/>
  <c r="J146" i="4"/>
  <c r="K146" i="4" s="1"/>
  <c r="J126" i="4"/>
  <c r="K126" i="4" s="1"/>
  <c r="G131" i="4"/>
  <c r="G59" i="4"/>
  <c r="L190" i="4" l="1"/>
  <c r="L126" i="4"/>
  <c r="O126" i="4" s="1"/>
  <c r="P126" i="4" s="1"/>
  <c r="L146" i="4"/>
  <c r="O146" i="4" s="1"/>
  <c r="P146" i="4" s="1"/>
  <c r="I169" i="13"/>
  <c r="J169" i="13"/>
  <c r="O190" i="4" l="1"/>
  <c r="L169" i="13"/>
  <c r="M169" i="13" s="1"/>
  <c r="N169" i="13" s="1"/>
  <c r="R192" i="13"/>
  <c r="H168" i="4"/>
  <c r="P190" i="4" l="1"/>
  <c r="Q169" i="13"/>
  <c r="G129" i="4"/>
  <c r="G133" i="4" s="1"/>
  <c r="H129" i="4"/>
  <c r="G124" i="4"/>
  <c r="H124" i="4"/>
  <c r="J124" i="4" l="1"/>
  <c r="K124" i="4" s="1"/>
  <c r="J129" i="4"/>
  <c r="K129" i="4" l="1"/>
  <c r="L124" i="4"/>
  <c r="O124" i="4" s="1"/>
  <c r="P124" i="4" s="1"/>
  <c r="J172" i="13"/>
  <c r="I172" i="13"/>
  <c r="J171" i="13"/>
  <c r="I171" i="13"/>
  <c r="H110" i="4"/>
  <c r="J110" i="4" s="1"/>
  <c r="K110" i="4" s="1"/>
  <c r="H109" i="4"/>
  <c r="G109" i="4"/>
  <c r="G112" i="4"/>
  <c r="H137" i="4"/>
  <c r="G169" i="4"/>
  <c r="G137" i="4"/>
  <c r="G71" i="4"/>
  <c r="H71" i="4"/>
  <c r="G170" i="4"/>
  <c r="G37" i="4"/>
  <c r="H37" i="4"/>
  <c r="G36" i="4"/>
  <c r="G205" i="4"/>
  <c r="G206" i="4" s="1"/>
  <c r="H205" i="4"/>
  <c r="H206" i="4" s="1"/>
  <c r="H59" i="4"/>
  <c r="J59" i="4" s="1"/>
  <c r="H170" i="4"/>
  <c r="G32" i="4"/>
  <c r="H32" i="4"/>
  <c r="G43" i="4"/>
  <c r="H43" i="4"/>
  <c r="G46" i="4"/>
  <c r="H46" i="4"/>
  <c r="G97" i="4"/>
  <c r="H97" i="4"/>
  <c r="L129" i="4" l="1"/>
  <c r="L171" i="13"/>
  <c r="M171" i="13" s="1"/>
  <c r="L110" i="4"/>
  <c r="O110" i="4" s="1"/>
  <c r="P110" i="4" s="1"/>
  <c r="L172" i="13"/>
  <c r="M172" i="13" s="1"/>
  <c r="J109" i="4"/>
  <c r="J137" i="4"/>
  <c r="J71" i="4"/>
  <c r="K71" i="4" s="1"/>
  <c r="J169" i="4"/>
  <c r="K169" i="4" s="1"/>
  <c r="J32" i="4"/>
  <c r="K32" i="4" s="1"/>
  <c r="L32" i="4" s="1"/>
  <c r="J43" i="4"/>
  <c r="J36" i="4"/>
  <c r="J97" i="4"/>
  <c r="K97" i="4" s="1"/>
  <c r="J37" i="4"/>
  <c r="K59" i="4"/>
  <c r="L59" i="4" s="1"/>
  <c r="J170" i="4"/>
  <c r="K170" i="4" s="1"/>
  <c r="J46" i="4"/>
  <c r="K46" i="4" s="1"/>
  <c r="L46" i="4" s="1"/>
  <c r="J205" i="4"/>
  <c r="J206" i="4" s="1"/>
  <c r="R249" i="13"/>
  <c r="K109" i="4" l="1"/>
  <c r="K137" i="4"/>
  <c r="O129" i="4"/>
  <c r="K37" i="4"/>
  <c r="L37" i="4" s="1"/>
  <c r="O37" i="4" s="1"/>
  <c r="N171" i="13"/>
  <c r="Q171" i="13" s="1"/>
  <c r="R171" i="13" s="1"/>
  <c r="N172" i="13"/>
  <c r="Q172" i="13" s="1"/>
  <c r="L170" i="4"/>
  <c r="O170" i="4" s="1"/>
  <c r="L169" i="4"/>
  <c r="O169" i="4" s="1"/>
  <c r="L109" i="4"/>
  <c r="L97" i="4"/>
  <c r="O97" i="4" s="1"/>
  <c r="L71" i="4"/>
  <c r="O71" i="4" s="1"/>
  <c r="O46" i="4"/>
  <c r="P46" i="4" s="1"/>
  <c r="O32" i="4"/>
  <c r="K205" i="4"/>
  <c r="K206" i="4" s="1"/>
  <c r="K43" i="4"/>
  <c r="K36" i="4"/>
  <c r="L137" i="4" l="1"/>
  <c r="O109" i="4"/>
  <c r="P129" i="4"/>
  <c r="L43" i="4"/>
  <c r="L36" i="4"/>
  <c r="R172" i="13"/>
  <c r="L205" i="4"/>
  <c r="L206" i="4" s="1"/>
  <c r="O137" i="4"/>
  <c r="O59" i="4"/>
  <c r="J75" i="13"/>
  <c r="J78" i="13" s="1"/>
  <c r="I75" i="13"/>
  <c r="I78" i="13" s="1"/>
  <c r="P109" i="4" l="1"/>
  <c r="L75" i="13"/>
  <c r="L78" i="13" s="1"/>
  <c r="O205" i="4"/>
  <c r="O206" i="4" s="1"/>
  <c r="O36" i="4"/>
  <c r="O43" i="4"/>
  <c r="M75" i="13" l="1"/>
  <c r="M78" i="13" s="1"/>
  <c r="P205" i="4"/>
  <c r="P206" i="4" s="1"/>
  <c r="P183" i="4"/>
  <c r="N75" i="13" l="1"/>
  <c r="N78" i="13" s="1"/>
  <c r="R198" i="13"/>
  <c r="R202" i="13" s="1"/>
  <c r="Q75" i="13" l="1"/>
  <c r="Q78" i="13" s="1"/>
  <c r="P71" i="4"/>
  <c r="P72" i="4"/>
  <c r="P37" i="4"/>
  <c r="R75" i="13" l="1"/>
  <c r="R78" i="13" s="1"/>
  <c r="P36" i="4"/>
  <c r="I34" i="13"/>
  <c r="I35" i="13" s="1"/>
  <c r="J34" i="13"/>
  <c r="J35" i="13" s="1"/>
  <c r="I163" i="13"/>
  <c r="I164" i="13" s="1"/>
  <c r="J163" i="13"/>
  <c r="J164" i="13" s="1"/>
  <c r="L163" i="13" l="1"/>
  <c r="L164" i="13" s="1"/>
  <c r="L34" i="13"/>
  <c r="L35" i="13" s="1"/>
  <c r="J258" i="13"/>
  <c r="J259" i="13" s="1"/>
  <c r="I258" i="13"/>
  <c r="I259" i="13" s="1"/>
  <c r="M163" i="13" l="1"/>
  <c r="M164" i="13" s="1"/>
  <c r="L258" i="13"/>
  <c r="L259" i="13" s="1"/>
  <c r="M34" i="13"/>
  <c r="M35" i="13" s="1"/>
  <c r="R22" i="13"/>
  <c r="H65" i="4"/>
  <c r="H66" i="4" s="1"/>
  <c r="H196" i="4"/>
  <c r="H198" i="4"/>
  <c r="H197" i="4"/>
  <c r="G65" i="4"/>
  <c r="G66" i="4" s="1"/>
  <c r="G196" i="4"/>
  <c r="G198" i="4"/>
  <c r="G197" i="4"/>
  <c r="G202" i="4" l="1"/>
  <c r="H202" i="4"/>
  <c r="N34" i="13"/>
  <c r="N35" i="13" s="1"/>
  <c r="N163" i="13"/>
  <c r="N164" i="13" s="1"/>
  <c r="J65" i="4"/>
  <c r="J66" i="4" s="1"/>
  <c r="M258" i="13"/>
  <c r="J197" i="4"/>
  <c r="K197" i="4" s="1"/>
  <c r="J198" i="4"/>
  <c r="J196" i="4"/>
  <c r="H180" i="4"/>
  <c r="H181" i="4" s="1"/>
  <c r="G180" i="4"/>
  <c r="G181" i="4" s="1"/>
  <c r="J202" i="4" l="1"/>
  <c r="K196" i="4"/>
  <c r="K65" i="4"/>
  <c r="K66" i="4" s="1"/>
  <c r="N258" i="13"/>
  <c r="N259" i="13" s="1"/>
  <c r="M259" i="13"/>
  <c r="L197" i="4"/>
  <c r="O197" i="4" s="1"/>
  <c r="P197" i="4" s="1"/>
  <c r="Q163" i="13"/>
  <c r="Q164" i="13" s="1"/>
  <c r="Q34" i="13"/>
  <c r="K198" i="4"/>
  <c r="L198" i="4" s="1"/>
  <c r="J180" i="4"/>
  <c r="J181" i="4" s="1"/>
  <c r="P97" i="4"/>
  <c r="K202" i="4" l="1"/>
  <c r="L196" i="4"/>
  <c r="L202" i="4" s="1"/>
  <c r="L65" i="4"/>
  <c r="L66" i="4" s="1"/>
  <c r="Q258" i="13"/>
  <c r="R163" i="13"/>
  <c r="R164" i="13" s="1"/>
  <c r="R34" i="13"/>
  <c r="K180" i="4"/>
  <c r="K181" i="4" s="1"/>
  <c r="O196" i="4" l="1"/>
  <c r="O65" i="4"/>
  <c r="O66" i="4" s="1"/>
  <c r="L180" i="4"/>
  <c r="L181" i="4" s="1"/>
  <c r="R258" i="13"/>
  <c r="O198" i="4"/>
  <c r="J226" i="13"/>
  <c r="J227" i="13" s="1"/>
  <c r="I226" i="13"/>
  <c r="I227" i="13" s="1"/>
  <c r="J159" i="13"/>
  <c r="I159" i="13"/>
  <c r="J168" i="13"/>
  <c r="J174" i="13" s="1"/>
  <c r="I168" i="13"/>
  <c r="I174" i="13" s="1"/>
  <c r="I142" i="13"/>
  <c r="I145" i="13" s="1"/>
  <c r="J50" i="13"/>
  <c r="J51" i="13" s="1"/>
  <c r="I50" i="13"/>
  <c r="I51" i="13" s="1"/>
  <c r="J38" i="13"/>
  <c r="J43" i="13" s="1"/>
  <c r="I38" i="13"/>
  <c r="I43" i="13" s="1"/>
  <c r="H10" i="4"/>
  <c r="H350" i="4"/>
  <c r="H351" i="4" s="1"/>
  <c r="G350" i="4"/>
  <c r="G351" i="4" s="1"/>
  <c r="P65" i="4" l="1"/>
  <c r="P66" i="4" s="1"/>
  <c r="J10" i="4"/>
  <c r="P196" i="4"/>
  <c r="O202" i="4"/>
  <c r="L142" i="13"/>
  <c r="L145" i="13" s="1"/>
  <c r="L226" i="13"/>
  <c r="L227" i="13" s="1"/>
  <c r="L50" i="13"/>
  <c r="L51" i="13" s="1"/>
  <c r="L168" i="13"/>
  <c r="L174" i="13" s="1"/>
  <c r="L38" i="13"/>
  <c r="L43" i="13" s="1"/>
  <c r="L159" i="13"/>
  <c r="J350" i="4"/>
  <c r="J351" i="4" s="1"/>
  <c r="O180" i="4"/>
  <c r="O181" i="4" s="1"/>
  <c r="P198" i="4"/>
  <c r="P376" i="4"/>
  <c r="P374" i="4"/>
  <c r="P373" i="4"/>
  <c r="G276" i="4"/>
  <c r="H276" i="4"/>
  <c r="H278" i="4" s="1"/>
  <c r="G277" i="4"/>
  <c r="H210" i="4"/>
  <c r="H211" i="4" s="1"/>
  <c r="G210" i="4"/>
  <c r="G256" i="4"/>
  <c r="H256" i="4"/>
  <c r="G261" i="4"/>
  <c r="H261" i="4"/>
  <c r="G262" i="4"/>
  <c r="H262" i="4"/>
  <c r="G257" i="4"/>
  <c r="H257" i="4"/>
  <c r="H14" i="4"/>
  <c r="H19" i="4" s="1"/>
  <c r="G247" i="4"/>
  <c r="G249" i="4" s="1"/>
  <c r="H247" i="4"/>
  <c r="H249" i="4" s="1"/>
  <c r="H243" i="4"/>
  <c r="G243" i="4"/>
  <c r="H242" i="4"/>
  <c r="G242" i="4"/>
  <c r="H228" i="4"/>
  <c r="H229" i="4" s="1"/>
  <c r="H224" i="4"/>
  <c r="G224" i="4"/>
  <c r="H223" i="4"/>
  <c r="G223" i="4"/>
  <c r="G225" i="4" s="1"/>
  <c r="H219" i="4"/>
  <c r="H220" i="4" s="1"/>
  <c r="G219" i="4"/>
  <c r="G220" i="4" s="1"/>
  <c r="H184" i="4"/>
  <c r="H186" i="4" s="1"/>
  <c r="G184" i="4"/>
  <c r="G186" i="4" s="1"/>
  <c r="H214" i="4"/>
  <c r="G214" i="4"/>
  <c r="G216" i="4" s="1"/>
  <c r="H213" i="4"/>
  <c r="H215" i="4"/>
  <c r="G209" i="4"/>
  <c r="G211" i="4" s="1"/>
  <c r="H192" i="4"/>
  <c r="H193" i="4" s="1"/>
  <c r="G192" i="4"/>
  <c r="G193" i="4" s="1"/>
  <c r="H175" i="4"/>
  <c r="H177" i="4" s="1"/>
  <c r="G175" i="4"/>
  <c r="G177" i="4" s="1"/>
  <c r="H140" i="4"/>
  <c r="G140" i="4"/>
  <c r="H151" i="4"/>
  <c r="G151" i="4"/>
  <c r="H125" i="4"/>
  <c r="G125" i="4"/>
  <c r="H141" i="4"/>
  <c r="G141" i="4"/>
  <c r="H154" i="4"/>
  <c r="H139" i="4"/>
  <c r="H142" i="4" s="1"/>
  <c r="G139" i="4"/>
  <c r="H123" i="4"/>
  <c r="H127" i="4" s="1"/>
  <c r="G123" i="4"/>
  <c r="H131" i="4"/>
  <c r="H133" i="4" s="1"/>
  <c r="H145" i="4"/>
  <c r="H147" i="4" s="1"/>
  <c r="G145" i="4"/>
  <c r="G147" i="4" s="1"/>
  <c r="G113" i="4"/>
  <c r="G114" i="4" s="1"/>
  <c r="H94" i="4"/>
  <c r="G94" i="4"/>
  <c r="H45" i="4"/>
  <c r="G45" i="4"/>
  <c r="H112" i="4"/>
  <c r="H114" i="4" s="1"/>
  <c r="H73" i="4"/>
  <c r="G73" i="4"/>
  <c r="H152" i="4"/>
  <c r="G152" i="4"/>
  <c r="H167" i="4"/>
  <c r="H171" i="4" s="1"/>
  <c r="G167" i="4"/>
  <c r="G119" i="4"/>
  <c r="G120" i="4" s="1"/>
  <c r="G31" i="4"/>
  <c r="H31" i="4"/>
  <c r="G55" i="4"/>
  <c r="H55" i="4"/>
  <c r="G89" i="4"/>
  <c r="G91" i="4" s="1"/>
  <c r="H89" i="4"/>
  <c r="H91" i="4" s="1"/>
  <c r="G44" i="4"/>
  <c r="H44" i="4"/>
  <c r="G22" i="4"/>
  <c r="G24" i="4" s="1"/>
  <c r="G27" i="4"/>
  <c r="G28" i="4" s="1"/>
  <c r="G83" i="4"/>
  <c r="G85" i="4" s="1"/>
  <c r="H83" i="4"/>
  <c r="H85" i="4" s="1"/>
  <c r="G78" i="4"/>
  <c r="G79" i="4" s="1"/>
  <c r="H78" i="4"/>
  <c r="H79" i="4" s="1"/>
  <c r="G47" i="4"/>
  <c r="H47" i="4"/>
  <c r="G38" i="4"/>
  <c r="G40" i="4" s="1"/>
  <c r="H38" i="4"/>
  <c r="H40" i="4" s="1"/>
  <c r="G70" i="4"/>
  <c r="H70" i="4"/>
  <c r="G101" i="4"/>
  <c r="G102" i="4" s="1"/>
  <c r="H101" i="4"/>
  <c r="H102" i="4" s="1"/>
  <c r="G168" i="4"/>
  <c r="H96" i="4"/>
  <c r="G96" i="4"/>
  <c r="H74" i="4"/>
  <c r="G74" i="4"/>
  <c r="H57" i="4"/>
  <c r="G57" i="4"/>
  <c r="H56" i="4"/>
  <c r="G56" i="4"/>
  <c r="G127" i="4" l="1"/>
  <c r="G155" i="4"/>
  <c r="G258" i="4"/>
  <c r="G278" i="4"/>
  <c r="G171" i="4"/>
  <c r="G98" i="4"/>
  <c r="G142" i="4"/>
  <c r="H155" i="4"/>
  <c r="H263" i="4"/>
  <c r="P202" i="4"/>
  <c r="G75" i="4"/>
  <c r="G48" i="4"/>
  <c r="H98" i="4"/>
  <c r="H216" i="4"/>
  <c r="H225" i="4"/>
  <c r="G263" i="4"/>
  <c r="G60" i="4"/>
  <c r="H75" i="4"/>
  <c r="H48" i="4"/>
  <c r="H60" i="4"/>
  <c r="H258" i="4"/>
  <c r="K10" i="4"/>
  <c r="G244" i="4"/>
  <c r="H244" i="4"/>
  <c r="J112" i="4"/>
  <c r="J113" i="4"/>
  <c r="K113" i="4" s="1"/>
  <c r="L113" i="4" s="1"/>
  <c r="O113" i="4" s="1"/>
  <c r="P113" i="4" s="1"/>
  <c r="J131" i="4"/>
  <c r="J133" i="4" s="1"/>
  <c r="J119" i="4"/>
  <c r="J120" i="4" s="1"/>
  <c r="J27" i="4"/>
  <c r="J28" i="4" s="1"/>
  <c r="M159" i="13"/>
  <c r="M226" i="13"/>
  <c r="M227" i="13" s="1"/>
  <c r="M142" i="13"/>
  <c r="M145" i="13" s="1"/>
  <c r="M168" i="13"/>
  <c r="M174" i="13" s="1"/>
  <c r="M50" i="13"/>
  <c r="M51" i="13" s="1"/>
  <c r="M38" i="13"/>
  <c r="M43" i="13" s="1"/>
  <c r="K350" i="4"/>
  <c r="J242" i="4"/>
  <c r="J45" i="4"/>
  <c r="K45" i="4" s="1"/>
  <c r="L45" i="4" s="1"/>
  <c r="J243" i="4"/>
  <c r="K243" i="4" s="1"/>
  <c r="J257" i="4"/>
  <c r="K257" i="4" s="1"/>
  <c r="J57" i="4"/>
  <c r="K57" i="4" s="1"/>
  <c r="L57" i="4" s="1"/>
  <c r="J94" i="4"/>
  <c r="J139" i="4"/>
  <c r="J262" i="4"/>
  <c r="K262" i="4" s="1"/>
  <c r="J74" i="4"/>
  <c r="K74" i="4" s="1"/>
  <c r="P180" i="4"/>
  <c r="P181" i="4" s="1"/>
  <c r="J152" i="4"/>
  <c r="K152" i="4" s="1"/>
  <c r="J151" i="4"/>
  <c r="J219" i="4"/>
  <c r="J220" i="4" s="1"/>
  <c r="J123" i="4"/>
  <c r="J101" i="4"/>
  <c r="J102" i="4" s="1"/>
  <c r="J47" i="4"/>
  <c r="K47" i="4" s="1"/>
  <c r="L47" i="4" s="1"/>
  <c r="J44" i="4"/>
  <c r="J167" i="4"/>
  <c r="J125" i="4"/>
  <c r="K125" i="4" s="1"/>
  <c r="J192" i="4"/>
  <c r="J193" i="4" s="1"/>
  <c r="J184" i="4"/>
  <c r="J186" i="4" s="1"/>
  <c r="J224" i="4"/>
  <c r="K224" i="4" s="1"/>
  <c r="J277" i="4"/>
  <c r="J209" i="4"/>
  <c r="J228" i="4"/>
  <c r="J229" i="4" s="1"/>
  <c r="J247" i="4"/>
  <c r="J249" i="4" s="1"/>
  <c r="J276" i="4"/>
  <c r="J278" i="4" s="1"/>
  <c r="J70" i="4"/>
  <c r="J89" i="4"/>
  <c r="J91" i="4" s="1"/>
  <c r="J215" i="4"/>
  <c r="K215" i="4" s="1"/>
  <c r="J261" i="4"/>
  <c r="J78" i="4"/>
  <c r="J79" i="4" s="1"/>
  <c r="J96" i="4"/>
  <c r="K96" i="4" s="1"/>
  <c r="J83" i="4"/>
  <c r="J85" i="4" s="1"/>
  <c r="J55" i="4"/>
  <c r="J73" i="4"/>
  <c r="K73" i="4" s="1"/>
  <c r="J140" i="4"/>
  <c r="K140" i="4" s="1"/>
  <c r="J213" i="4"/>
  <c r="J154" i="4"/>
  <c r="J256" i="4"/>
  <c r="J258" i="4" s="1"/>
  <c r="J56" i="4"/>
  <c r="K56" i="4" s="1"/>
  <c r="L56" i="4" s="1"/>
  <c r="J168" i="4"/>
  <c r="K168" i="4" s="1"/>
  <c r="J38" i="4"/>
  <c r="J40" i="4" s="1"/>
  <c r="J22" i="4"/>
  <c r="J24" i="4" s="1"/>
  <c r="J31" i="4"/>
  <c r="J145" i="4"/>
  <c r="J147" i="4" s="1"/>
  <c r="J141" i="4"/>
  <c r="K141" i="4" s="1"/>
  <c r="J175" i="4"/>
  <c r="J177" i="4" s="1"/>
  <c r="J214" i="4"/>
  <c r="K214" i="4" s="1"/>
  <c r="J223" i="4"/>
  <c r="J225" i="4" s="1"/>
  <c r="J210" i="4"/>
  <c r="J14" i="4"/>
  <c r="J19" i="4" s="1"/>
  <c r="P284" i="4"/>
  <c r="P294" i="4"/>
  <c r="P295" i="4"/>
  <c r="P291" i="4"/>
  <c r="P285" i="4"/>
  <c r="P292" i="4"/>
  <c r="P290" i="4"/>
  <c r="P288" i="4"/>
  <c r="P289" i="4"/>
  <c r="P287" i="4"/>
  <c r="P286" i="4"/>
  <c r="P169" i="4"/>
  <c r="P375" i="4"/>
  <c r="P170" i="4"/>
  <c r="P104" i="4"/>
  <c r="P106" i="4" s="1"/>
  <c r="P377" i="4"/>
  <c r="P378" i="4"/>
  <c r="G11" i="14"/>
  <c r="H11" i="14"/>
  <c r="G8" i="14"/>
  <c r="J60" i="4" l="1"/>
  <c r="J263" i="4"/>
  <c r="J216" i="4"/>
  <c r="J142" i="4"/>
  <c r="J171" i="4"/>
  <c r="J127" i="4"/>
  <c r="J98" i="4"/>
  <c r="J48" i="4"/>
  <c r="K112" i="4"/>
  <c r="K114" i="4" s="1"/>
  <c r="J114" i="4"/>
  <c r="L10" i="4"/>
  <c r="J75" i="4"/>
  <c r="J211" i="4"/>
  <c r="J155" i="4"/>
  <c r="J395" i="4" s="1"/>
  <c r="J244" i="4"/>
  <c r="M8" i="14"/>
  <c r="P393" i="4"/>
  <c r="K219" i="4"/>
  <c r="K220" i="4" s="1"/>
  <c r="K276" i="4"/>
  <c r="K151" i="4"/>
  <c r="L350" i="4"/>
  <c r="L351" i="4" s="1"/>
  <c r="K351" i="4"/>
  <c r="K242" i="4"/>
  <c r="K244" i="4" s="1"/>
  <c r="K167" i="4"/>
  <c r="K171" i="4" s="1"/>
  <c r="L112" i="4"/>
  <c r="L114" i="4" s="1"/>
  <c r="K139" i="4"/>
  <c r="K228" i="4"/>
  <c r="K229" i="4" s="1"/>
  <c r="K94" i="4"/>
  <c r="K98" i="4" s="1"/>
  <c r="N50" i="13"/>
  <c r="N51" i="13" s="1"/>
  <c r="K131" i="4"/>
  <c r="K133" i="4" s="1"/>
  <c r="N159" i="13"/>
  <c r="K119" i="4"/>
  <c r="K120" i="4" s="1"/>
  <c r="K27" i="4"/>
  <c r="K28" i="4" s="1"/>
  <c r="N168" i="13"/>
  <c r="N174" i="13" s="1"/>
  <c r="N38" i="13"/>
  <c r="N43" i="13" s="1"/>
  <c r="K22" i="4"/>
  <c r="K24" i="4" s="1"/>
  <c r="N142" i="13"/>
  <c r="N145" i="13" s="1"/>
  <c r="N226" i="13"/>
  <c r="N227" i="13" s="1"/>
  <c r="L262" i="4"/>
  <c r="O262" i="4" s="1"/>
  <c r="P262" i="4" s="1"/>
  <c r="L243" i="4"/>
  <c r="O243" i="4" s="1"/>
  <c r="P243" i="4" s="1"/>
  <c r="L168" i="4"/>
  <c r="L215" i="4"/>
  <c r="O215" i="4" s="1"/>
  <c r="P215" i="4" s="1"/>
  <c r="L214" i="4"/>
  <c r="O214" i="4" s="1"/>
  <c r="P214" i="4" s="1"/>
  <c r="L224" i="4"/>
  <c r="O224" i="4" s="1"/>
  <c r="P224" i="4" s="1"/>
  <c r="L257" i="4"/>
  <c r="O257" i="4" s="1"/>
  <c r="P257" i="4" s="1"/>
  <c r="L140" i="4"/>
  <c r="L152" i="4"/>
  <c r="O152" i="4" s="1"/>
  <c r="P152" i="4" s="1"/>
  <c r="L141" i="4"/>
  <c r="O141" i="4" s="1"/>
  <c r="P141" i="4" s="1"/>
  <c r="L125" i="4"/>
  <c r="O125" i="4" s="1"/>
  <c r="P125" i="4" s="1"/>
  <c r="L73" i="4"/>
  <c r="O73" i="4" s="1"/>
  <c r="P73" i="4" s="1"/>
  <c r="O57" i="4"/>
  <c r="L96" i="4"/>
  <c r="O96" i="4" s="1"/>
  <c r="P96" i="4" s="1"/>
  <c r="L74" i="4"/>
  <c r="O74" i="4" s="1"/>
  <c r="P74" i="4" s="1"/>
  <c r="O56" i="4"/>
  <c r="P56" i="4" s="1"/>
  <c r="O45" i="4"/>
  <c r="P45" i="4" s="1"/>
  <c r="O47" i="4"/>
  <c r="P47" i="4" s="1"/>
  <c r="K210" i="4"/>
  <c r="K277" i="4"/>
  <c r="L277" i="4" s="1"/>
  <c r="K256" i="4"/>
  <c r="K258" i="4" s="1"/>
  <c r="K247" i="4"/>
  <c r="K249" i="4" s="1"/>
  <c r="K261" i="4"/>
  <c r="K263" i="4" s="1"/>
  <c r="K175" i="4"/>
  <c r="K177" i="4" s="1"/>
  <c r="K184" i="4"/>
  <c r="K186" i="4" s="1"/>
  <c r="K223" i="4"/>
  <c r="K225" i="4" s="1"/>
  <c r="K213" i="4"/>
  <c r="K216" i="4" s="1"/>
  <c r="K209" i="4"/>
  <c r="K192" i="4"/>
  <c r="K193" i="4" s="1"/>
  <c r="K154" i="4"/>
  <c r="L154" i="4" s="1"/>
  <c r="K145" i="4"/>
  <c r="K147" i="4" s="1"/>
  <c r="K123" i="4"/>
  <c r="K127" i="4" s="1"/>
  <c r="K70" i="4"/>
  <c r="K75" i="4" s="1"/>
  <c r="K31" i="4"/>
  <c r="K38" i="4"/>
  <c r="K40" i="4" s="1"/>
  <c r="K55" i="4"/>
  <c r="K60" i="4" s="1"/>
  <c r="K83" i="4"/>
  <c r="K85" i="4" s="1"/>
  <c r="K44" i="4"/>
  <c r="K48" i="4" s="1"/>
  <c r="K78" i="4"/>
  <c r="K79" i="4" s="1"/>
  <c r="K89" i="4"/>
  <c r="K91" i="4" s="1"/>
  <c r="K14" i="4"/>
  <c r="K19" i="4" s="1"/>
  <c r="K101" i="4"/>
  <c r="K102" i="4" s="1"/>
  <c r="N11" i="14"/>
  <c r="P77" i="4"/>
  <c r="P158" i="4"/>
  <c r="P160" i="4" s="1"/>
  <c r="P298" i="4"/>
  <c r="P283" i="4"/>
  <c r="P59" i="4"/>
  <c r="P32" i="4"/>
  <c r="P137" i="4"/>
  <c r="P43" i="4"/>
  <c r="P150" i="4"/>
  <c r="P69" i="4"/>
  <c r="K211" i="4" l="1"/>
  <c r="L139" i="4"/>
  <c r="L142" i="4" s="1"/>
  <c r="K142" i="4"/>
  <c r="P311" i="4"/>
  <c r="L151" i="4"/>
  <c r="L155" i="4" s="1"/>
  <c r="L395" i="4" s="1"/>
  <c r="K155" i="4"/>
  <c r="K395" i="4" s="1"/>
  <c r="L276" i="4"/>
  <c r="L278" i="4" s="1"/>
  <c r="K278" i="4"/>
  <c r="O10" i="4"/>
  <c r="L228" i="4"/>
  <c r="L229" i="4" s="1"/>
  <c r="L242" i="4"/>
  <c r="L83" i="4"/>
  <c r="L85" i="4" s="1"/>
  <c r="L70" i="4"/>
  <c r="L75" i="4" s="1"/>
  <c r="L167" i="4"/>
  <c r="L171" i="4" s="1"/>
  <c r="L213" i="4"/>
  <c r="L216" i="4" s="1"/>
  <c r="L261" i="4"/>
  <c r="L263" i="4" s="1"/>
  <c r="L119" i="4"/>
  <c r="L120" i="4" s="1"/>
  <c r="L27" i="4"/>
  <c r="L28" i="4" s="1"/>
  <c r="L89" i="4"/>
  <c r="L123" i="4"/>
  <c r="L127" i="4" s="1"/>
  <c r="L223" i="4"/>
  <c r="L225" i="4" s="1"/>
  <c r="L247" i="4"/>
  <c r="L249" i="4" s="1"/>
  <c r="O276" i="4"/>
  <c r="L101" i="4"/>
  <c r="L102" i="4" s="1"/>
  <c r="L78" i="4"/>
  <c r="L79" i="4" s="1"/>
  <c r="L256" i="4"/>
  <c r="L258" i="4" s="1"/>
  <c r="L94" i="4"/>
  <c r="L98" i="4" s="1"/>
  <c r="O151" i="4"/>
  <c r="O168" i="4"/>
  <c r="O140" i="4"/>
  <c r="L145" i="4"/>
  <c r="L147" i="4" s="1"/>
  <c r="L131" i="4"/>
  <c r="L133" i="4" s="1"/>
  <c r="L55" i="4"/>
  <c r="L60" i="4" s="1"/>
  <c r="P57" i="4"/>
  <c r="L31" i="4"/>
  <c r="L44" i="4"/>
  <c r="L48" i="4" s="1"/>
  <c r="L192" i="4"/>
  <c r="L193" i="4" s="1"/>
  <c r="L38" i="4"/>
  <c r="L40" i="4" s="1"/>
  <c r="L175" i="4"/>
  <c r="L177" i="4" s="1"/>
  <c r="Q392" i="4"/>
  <c r="L184" i="4"/>
  <c r="L186" i="4" s="1"/>
  <c r="L22" i="4"/>
  <c r="L24" i="4" s="1"/>
  <c r="L14" i="4"/>
  <c r="L19" i="4" s="1"/>
  <c r="Q142" i="13"/>
  <c r="Q168" i="13"/>
  <c r="Q174" i="13" s="1"/>
  <c r="Q270" i="13" s="1"/>
  <c r="Q226" i="13"/>
  <c r="L210" i="4"/>
  <c r="Q50" i="13"/>
  <c r="Q38" i="13"/>
  <c r="O350" i="4"/>
  <c r="O351" i="4" s="1"/>
  <c r="L219" i="4"/>
  <c r="L220" i="4" s="1"/>
  <c r="L209" i="4"/>
  <c r="O139" i="4"/>
  <c r="O142" i="4" s="1"/>
  <c r="O112" i="4"/>
  <c r="O114" i="4" s="1"/>
  <c r="N8" i="14"/>
  <c r="L91" i="4" l="1"/>
  <c r="O89" i="4"/>
  <c r="P89" i="4" s="1"/>
  <c r="L211" i="4"/>
  <c r="P10" i="4"/>
  <c r="O242" i="4"/>
  <c r="O244" i="4" s="1"/>
  <c r="L244" i="4"/>
  <c r="O94" i="4"/>
  <c r="O98" i="4" s="1"/>
  <c r="P276" i="4"/>
  <c r="O27" i="4"/>
  <c r="O28" i="4" s="1"/>
  <c r="O119" i="4"/>
  <c r="O120" i="4" s="1"/>
  <c r="P168" i="4"/>
  <c r="P140" i="4"/>
  <c r="P151" i="4"/>
  <c r="O131" i="4"/>
  <c r="O133" i="4" s="1"/>
  <c r="R168" i="13"/>
  <c r="R226" i="13"/>
  <c r="R142" i="13"/>
  <c r="R38" i="13"/>
  <c r="R50" i="13"/>
  <c r="P350" i="4"/>
  <c r="P351" i="4" s="1"/>
  <c r="O210" i="4"/>
  <c r="O277" i="4"/>
  <c r="O278" i="4" s="1"/>
  <c r="O256" i="4"/>
  <c r="O258" i="4" s="1"/>
  <c r="O247" i="4"/>
  <c r="O249" i="4" s="1"/>
  <c r="O261" i="4"/>
  <c r="O263" i="4" s="1"/>
  <c r="O175" i="4"/>
  <c r="O177" i="4" s="1"/>
  <c r="O184" i="4"/>
  <c r="O186" i="4" s="1"/>
  <c r="O209" i="4"/>
  <c r="O213" i="4"/>
  <c r="O216" i="4" s="1"/>
  <c r="O219" i="4"/>
  <c r="O220" i="4" s="1"/>
  <c r="O223" i="4"/>
  <c r="O225" i="4" s="1"/>
  <c r="O228" i="4"/>
  <c r="O229" i="4" s="1"/>
  <c r="O192" i="4"/>
  <c r="O193" i="4" s="1"/>
  <c r="O167" i="4"/>
  <c r="O171" i="4" s="1"/>
  <c r="O154" i="4"/>
  <c r="O155" i="4" s="1"/>
  <c r="O145" i="4"/>
  <c r="O147" i="4" s="1"/>
  <c r="O123" i="4"/>
  <c r="O127" i="4" s="1"/>
  <c r="P139" i="4"/>
  <c r="P112" i="4"/>
  <c r="P114" i="4" s="1"/>
  <c r="O55" i="4"/>
  <c r="O60" i="4" s="1"/>
  <c r="O101" i="4"/>
  <c r="O102" i="4" s="1"/>
  <c r="O44" i="4"/>
  <c r="O48" i="4" s="1"/>
  <c r="O31" i="4"/>
  <c r="O78" i="4"/>
  <c r="O79" i="4" s="1"/>
  <c r="O14" i="4"/>
  <c r="O19" i="4" s="1"/>
  <c r="O83" i="4"/>
  <c r="O85" i="4" s="1"/>
  <c r="O70" i="4"/>
  <c r="O75" i="4" s="1"/>
  <c r="O38" i="4"/>
  <c r="O40" i="4" s="1"/>
  <c r="O22" i="4"/>
  <c r="O24" i="4" s="1"/>
  <c r="I9" i="13"/>
  <c r="I12" i="13" s="1"/>
  <c r="O91" i="4" l="1"/>
  <c r="O211" i="4"/>
  <c r="P142" i="4"/>
  <c r="P242" i="4"/>
  <c r="P244" i="4" s="1"/>
  <c r="P94" i="4"/>
  <c r="P98" i="4" s="1"/>
  <c r="I121" i="13"/>
  <c r="P119" i="4"/>
  <c r="P120" i="4" s="1"/>
  <c r="P27" i="4"/>
  <c r="P28" i="4" s="1"/>
  <c r="P131" i="4"/>
  <c r="P133" i="4" s="1"/>
  <c r="L9" i="13"/>
  <c r="L12" i="13" s="1"/>
  <c r="P210" i="4"/>
  <c r="P277" i="4"/>
  <c r="P278" i="4" s="1"/>
  <c r="P247" i="4"/>
  <c r="P249" i="4" s="1"/>
  <c r="P256" i="4"/>
  <c r="P258" i="4" s="1"/>
  <c r="P261" i="4"/>
  <c r="P263" i="4" s="1"/>
  <c r="P184" i="4"/>
  <c r="P186" i="4" s="1"/>
  <c r="P175" i="4"/>
  <c r="P177" i="4" s="1"/>
  <c r="P219" i="4"/>
  <c r="P220" i="4" s="1"/>
  <c r="P223" i="4"/>
  <c r="P225" i="4" s="1"/>
  <c r="P213" i="4"/>
  <c r="P216" i="4" s="1"/>
  <c r="P228" i="4"/>
  <c r="P229" i="4" s="1"/>
  <c r="P209" i="4"/>
  <c r="P192" i="4"/>
  <c r="P193" i="4" s="1"/>
  <c r="P167" i="4"/>
  <c r="P171" i="4" s="1"/>
  <c r="P154" i="4"/>
  <c r="P155" i="4" s="1"/>
  <c r="P145" i="4"/>
  <c r="P147" i="4" s="1"/>
  <c r="P123" i="4"/>
  <c r="P127" i="4" s="1"/>
  <c r="P31" i="4"/>
  <c r="P38" i="4"/>
  <c r="P40" i="4" s="1"/>
  <c r="P78" i="4"/>
  <c r="P79" i="4" s="1"/>
  <c r="P83" i="4"/>
  <c r="P85" i="4" s="1"/>
  <c r="P14" i="4"/>
  <c r="P19" i="4" s="1"/>
  <c r="P22" i="4"/>
  <c r="P24" i="4" s="1"/>
  <c r="P44" i="4"/>
  <c r="P48" i="4" s="1"/>
  <c r="P101" i="4"/>
  <c r="P102" i="4" s="1"/>
  <c r="P70" i="4"/>
  <c r="P75" i="4" s="1"/>
  <c r="P55" i="4"/>
  <c r="P60" i="4" s="1"/>
  <c r="P91" i="4"/>
  <c r="P211" i="4" l="1"/>
  <c r="L121" i="13"/>
  <c r="L270" i="13" s="1"/>
  <c r="M9" i="13"/>
  <c r="M12" i="13" s="1"/>
  <c r="M121" i="13" l="1"/>
  <c r="M270" i="13" s="1"/>
  <c r="N9" i="13"/>
  <c r="N12" i="13" s="1"/>
  <c r="Q1048211" i="13"/>
  <c r="B64883" i="13"/>
  <c r="B64885" i="13" s="1"/>
  <c r="N121" i="13" l="1"/>
  <c r="N270" i="13" s="1"/>
  <c r="Q9" i="13"/>
  <c r="Q12" i="13" s="1"/>
  <c r="R9" i="13" l="1"/>
  <c r="R12" i="13" s="1"/>
  <c r="R169" i="13"/>
  <c r="R174" i="13" s="1"/>
  <c r="R270" i="13" s="1"/>
  <c r="B16913" i="4"/>
  <c r="B16915" i="4" s="1"/>
  <c r="H237" i="4"/>
  <c r="G237" i="4"/>
  <c r="G238" i="4" l="1"/>
  <c r="H238" i="4"/>
  <c r="J237" i="4"/>
  <c r="J238" i="4" s="1"/>
  <c r="K237" i="4" l="1"/>
  <c r="K238" i="4" s="1"/>
  <c r="L237" i="4" l="1"/>
  <c r="L238" i="4" s="1"/>
  <c r="M877140" i="14"/>
  <c r="O237" i="4" l="1"/>
  <c r="O238" i="4" s="1"/>
  <c r="P237" i="4" l="1"/>
  <c r="P238" i="4" s="1"/>
  <c r="B47" i="16" l="1"/>
  <c r="B51" i="16" l="1"/>
  <c r="B55" i="16" s="1"/>
  <c r="B58" i="16" l="1"/>
  <c r="B62" i="16" s="1"/>
  <c r="B66" i="16" s="1"/>
  <c r="B70" i="16" s="1"/>
  <c r="B74" i="16" s="1"/>
  <c r="B75" i="16" l="1"/>
  <c r="B79" i="16" s="1"/>
  <c r="B80" i="16" s="1"/>
  <c r="B84" i="16" s="1"/>
  <c r="B85" i="16" s="1"/>
  <c r="B89" i="16" s="1"/>
  <c r="B93" i="16" s="1"/>
  <c r="B109" i="16" l="1"/>
  <c r="B113" i="16" s="1"/>
  <c r="B117" i="16" s="1"/>
  <c r="B118" i="16" s="1"/>
  <c r="B122" i="16" s="1"/>
  <c r="B126" i="16" l="1"/>
  <c r="B131" i="16" s="1"/>
  <c r="B132" i="16" s="1"/>
  <c r="A37" i="4" l="1"/>
  <c r="A38" i="4" s="1"/>
  <c r="A39" i="4" s="1"/>
  <c r="A42" i="4" s="1"/>
  <c r="A43" i="4" s="1"/>
  <c r="A44" i="4" s="1"/>
  <c r="A45" i="4" s="1"/>
  <c r="A46" i="4" s="1"/>
  <c r="A47" i="4" l="1"/>
  <c r="A51" i="4" s="1"/>
  <c r="A55" i="4" s="1"/>
  <c r="A56" i="4" s="1"/>
  <c r="A57" i="4" s="1"/>
  <c r="A58" i="4" s="1"/>
  <c r="A59" i="4" l="1"/>
  <c r="A63" i="4" s="1"/>
  <c r="A64" i="4" s="1"/>
  <c r="A65" i="4" s="1"/>
  <c r="A69" i="4" s="1"/>
  <c r="A70" i="4" s="1"/>
  <c r="A71" i="4" s="1"/>
  <c r="A72" i="4" s="1"/>
  <c r="A73" i="4" s="1"/>
  <c r="A74" i="4" s="1"/>
  <c r="A77" i="4" s="1"/>
  <c r="A78" i="4" s="1"/>
  <c r="A82" i="4" l="1"/>
  <c r="A83" i="4" s="1"/>
  <c r="A84" i="4" s="1"/>
  <c r="A88" i="4" s="1"/>
  <c r="A89" i="4" s="1"/>
  <c r="A90" i="4" s="1"/>
  <c r="A94" i="4" s="1"/>
  <c r="A95" i="4" s="1"/>
  <c r="A96" i="4" s="1"/>
  <c r="A97" i="4" s="1"/>
  <c r="A101" i="4" s="1"/>
  <c r="A104" i="4" s="1"/>
  <c r="A105" i="4" s="1"/>
  <c r="A109" i="4" s="1"/>
  <c r="A110" i="4" s="1"/>
  <c r="A111" i="4" s="1"/>
  <c r="A112" i="4" s="1"/>
  <c r="A113" i="4" s="1"/>
  <c r="A117" i="4" s="1"/>
  <c r="A124" i="4" s="1"/>
  <c r="A125" i="4" s="1"/>
  <c r="A126" i="4" s="1"/>
  <c r="A129" i="4" l="1"/>
  <c r="A132" i="4" s="1"/>
  <c r="A136" i="4" s="1"/>
  <c r="A137" i="4" l="1"/>
  <c r="A138" i="4" s="1"/>
  <c r="A139" i="4" s="1"/>
  <c r="A140" i="4" s="1"/>
  <c r="A141" i="4" s="1"/>
  <c r="A145" i="4" s="1"/>
  <c r="A146" i="4" s="1"/>
  <c r="A150" i="4" s="1"/>
  <c r="A151" i="4" s="1"/>
  <c r="A152" i="4" s="1"/>
  <c r="A153" i="4" s="1"/>
  <c r="A154" i="4" s="1"/>
  <c r="A158" i="4" s="1"/>
  <c r="A159" i="4" s="1"/>
  <c r="A163" i="4" s="1"/>
  <c r="A167" i="4" s="1"/>
  <c r="A168" i="4" s="1"/>
  <c r="A169" i="4" s="1"/>
  <c r="A170" i="4" s="1"/>
  <c r="A175" i="4" s="1"/>
  <c r="A176" i="4" s="1"/>
  <c r="A180" i="4" s="1"/>
  <c r="A183" i="4" s="1"/>
  <c r="A184" i="4" s="1"/>
  <c r="A185" i="4" s="1"/>
  <c r="A189" i="4" s="1"/>
  <c r="A196" i="4" s="1"/>
  <c r="A197" i="4" l="1"/>
  <c r="A198" i="4" s="1"/>
  <c r="A199" i="4" s="1"/>
  <c r="A200" i="4" s="1"/>
  <c r="A201" i="4" s="1"/>
  <c r="A205" i="4" s="1"/>
  <c r="A209" i="4" s="1"/>
  <c r="A210" i="4" s="1"/>
  <c r="A213" i="4" s="1"/>
  <c r="A214" i="4" s="1"/>
  <c r="A215" i="4" s="1"/>
  <c r="A219" i="4" s="1"/>
  <c r="A223" i="4" l="1"/>
  <c r="A224" i="4" s="1"/>
  <c r="A228" i="4" s="1"/>
  <c r="A232" i="4" s="1"/>
  <c r="A233" i="4" s="1"/>
  <c r="A237" i="4" s="1"/>
  <c r="A242" i="4" s="1"/>
  <c r="A241" i="4" s="1"/>
  <c r="A243" i="4" s="1"/>
  <c r="A247" i="4" s="1"/>
  <c r="A248" i="4" s="1"/>
  <c r="A252" i="4" s="1"/>
  <c r="A256" i="4" s="1"/>
  <c r="A257" i="4" s="1"/>
  <c r="A261" i="4" s="1"/>
  <c r="A262" i="4" s="1"/>
  <c r="A266" i="4" s="1"/>
  <c r="A267" i="4" s="1"/>
  <c r="A268" i="4" s="1"/>
  <c r="A272" i="4" s="1"/>
  <c r="A276" i="4" s="1"/>
  <c r="A277" i="4" s="1"/>
  <c r="A280" i="4" s="1"/>
  <c r="A281" i="4" s="1"/>
  <c r="A282" i="4" s="1"/>
  <c r="A283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s="1"/>
  <c r="A305" i="4" s="1"/>
  <c r="A306" i="4" s="1"/>
  <c r="A307" i="4" s="1"/>
  <c r="A308" i="4" s="1"/>
  <c r="A309" i="4" s="1"/>
  <c r="A310" i="4" s="1"/>
  <c r="A314" i="4" s="1"/>
  <c r="A315" i="4" s="1"/>
  <c r="A316" i="4" s="1"/>
  <c r="A317" i="4" s="1"/>
  <c r="A318" i="4" s="1"/>
  <c r="A319" i="4" s="1"/>
  <c r="A322" i="4" s="1"/>
  <c r="A323" i="4" s="1"/>
  <c r="A324" i="4" s="1"/>
  <c r="A325" i="4" s="1"/>
  <c r="A326" i="4" s="1"/>
  <c r="A327" i="4" s="1"/>
  <c r="A328" i="4" s="1"/>
  <c r="A329" i="4" s="1"/>
  <c r="A330" i="4" s="1"/>
  <c r="A331" i="4" s="1"/>
  <c r="A332" i="4" s="1"/>
  <c r="A333" i="4" s="1"/>
  <c r="A334" i="4" s="1"/>
  <c r="A335" i="4" s="1"/>
  <c r="A336" i="4" s="1"/>
  <c r="A337" i="4" s="1"/>
  <c r="A338" i="4" s="1"/>
  <c r="A339" i="4" s="1"/>
  <c r="A340" i="4" s="1"/>
  <c r="A341" i="4" s="1"/>
  <c r="O263" i="13" l="1"/>
  <c r="O159" i="13" l="1"/>
  <c r="A345" i="4"/>
  <c r="A346" i="4" s="1"/>
  <c r="A350" i="4" s="1"/>
  <c r="A354" i="4" s="1"/>
  <c r="A358" i="4" s="1"/>
  <c r="A362" i="4" s="1"/>
  <c r="A363" i="4" s="1"/>
  <c r="A364" i="4" s="1"/>
  <c r="A368" i="4" s="1"/>
  <c r="A369" i="4" s="1"/>
  <c r="A373" i="4" s="1"/>
  <c r="A374" i="4" s="1"/>
  <c r="A375" i="4" s="1"/>
  <c r="A376" i="4" s="1"/>
  <c r="A377" i="4" s="1"/>
  <c r="A378" i="4" s="1"/>
  <c r="A379" i="4" s="1"/>
  <c r="A380" i="4" s="1"/>
  <c r="A381" i="4" s="1"/>
  <c r="A382" i="4" s="1"/>
  <c r="A383" i="4" s="1"/>
  <c r="A384" i="4" s="1"/>
  <c r="A385" i="4" s="1"/>
  <c r="A386" i="4" s="1"/>
  <c r="A387" i="4" s="1"/>
  <c r="A388" i="4" s="1"/>
  <c r="A389" i="4" s="1"/>
  <c r="A390" i="4" s="1"/>
  <c r="A391" i="4" s="1"/>
  <c r="A392" i="4" s="1"/>
  <c r="O264" i="13"/>
  <c r="P264" i="13" l="1"/>
  <c r="L341" i="4" l="1"/>
  <c r="L342" i="4" l="1"/>
  <c r="O341" i="4"/>
  <c r="O342" i="4" l="1"/>
  <c r="O395" i="4" s="1"/>
  <c r="P341" i="4"/>
  <c r="P342" i="4" s="1"/>
  <c r="P395" i="4" s="1"/>
  <c r="A22" i="13" l="1"/>
  <c r="A23" i="13" s="1"/>
  <c r="A24" i="13" s="1"/>
  <c r="A28" i="13" s="1"/>
  <c r="A32" i="13" s="1"/>
  <c r="A33" i="13" s="1"/>
  <c r="A34" i="13" s="1"/>
  <c r="A38" i="13" s="1"/>
  <c r="A39" i="13" s="1"/>
  <c r="A40" i="13" s="1"/>
  <c r="A41" i="13" s="1"/>
  <c r="A42" i="13" s="1"/>
  <c r="A46" i="13" s="1"/>
  <c r="A50" i="13" s="1"/>
  <c r="A54" i="13" s="1"/>
  <c r="A55" i="13" s="1"/>
  <c r="A56" i="13" s="1"/>
  <c r="A61" i="13" s="1"/>
  <c r="A66" i="13" s="1"/>
  <c r="A70" i="13" s="1"/>
  <c r="A75" i="13" s="1"/>
  <c r="A76" i="13" s="1"/>
  <c r="A81" i="13" l="1"/>
  <c r="A82" i="13" s="1"/>
  <c r="A87" i="13" s="1"/>
  <c r="A90" i="13" s="1"/>
  <c r="A95" i="13" s="1"/>
  <c r="A99" i="13" s="1"/>
  <c r="A100" i="13" s="1"/>
  <c r="A101" i="13" s="1"/>
  <c r="A104" i="13" s="1"/>
  <c r="A108" i="13" s="1"/>
  <c r="A109" i="13" s="1"/>
  <c r="A113" i="13" s="1"/>
  <c r="A118" i="13" s="1"/>
  <c r="A119" i="13" s="1"/>
  <c r="A120" i="13" s="1"/>
  <c r="A124" i="13" s="1"/>
  <c r="A125" i="13" s="1"/>
  <c r="A129" i="13" s="1"/>
  <c r="A133" i="13" s="1"/>
  <c r="A137" i="13" s="1"/>
  <c r="A138" i="13" s="1"/>
  <c r="A142" i="13" s="1"/>
  <c r="A143" i="13" s="1"/>
  <c r="A144" i="13" s="1"/>
  <c r="A148" i="13" s="1"/>
  <c r="A149" i="13" s="1"/>
  <c r="A154" i="13" s="1"/>
  <c r="A153" i="13" s="1"/>
  <c r="A158" i="13" s="1"/>
  <c r="A163" i="13" s="1"/>
  <c r="A162" i="13" s="1"/>
  <c r="A167" i="13" s="1"/>
  <c r="A168" i="13" s="1"/>
  <c r="A169" i="13" s="1"/>
  <c r="A170" i="13" s="1"/>
  <c r="A172" i="13" s="1"/>
  <c r="A171" i="13" s="1"/>
  <c r="A173" i="13" s="1"/>
  <c r="A177" i="13" s="1"/>
  <c r="A181" i="13" s="1"/>
  <c r="A182" i="13" s="1"/>
  <c r="A183" i="13" s="1"/>
  <c r="A187" i="13" s="1"/>
  <c r="A188" i="13" s="1"/>
  <c r="A192" i="13" s="1"/>
  <c r="A77" i="13"/>
  <c r="A196" i="13" l="1"/>
  <c r="A197" i="13" s="1"/>
  <c r="A198" i="13" s="1"/>
  <c r="A199" i="13" s="1"/>
  <c r="A200" i="13" s="1"/>
  <c r="A201" i="13" s="1"/>
  <c r="A205" i="13" s="1"/>
  <c r="A208" i="13" s="1"/>
  <c r="A216" i="13" s="1"/>
  <c r="A217" i="13" s="1"/>
  <c r="A218" i="13" s="1"/>
  <c r="A222" i="13" s="1"/>
  <c r="A226" i="13" s="1"/>
  <c r="A230" i="13" s="1"/>
  <c r="A234" i="13" s="1"/>
  <c r="A235" i="13" s="1"/>
  <c r="A240" i="13" s="1"/>
  <c r="A244" i="13" s="1"/>
  <c r="A245" i="13" s="1"/>
  <c r="A249" i="13" s="1"/>
  <c r="A250" i="13" s="1"/>
  <c r="A254" i="13" s="1"/>
  <c r="A258" i="13" s="1"/>
  <c r="A262" i="13" s="1"/>
  <c r="A263" i="13" s="1"/>
  <c r="A267" i="13" s="1"/>
</calcChain>
</file>

<file path=xl/sharedStrings.xml><?xml version="1.0" encoding="utf-8"?>
<sst xmlns="http://schemas.openxmlformats.org/spreadsheetml/2006/main" count="2056" uniqueCount="717">
  <si>
    <t>NO.</t>
  </si>
  <si>
    <t>AFP (2.87)</t>
  </si>
  <si>
    <t>SFS ( 3.04)</t>
  </si>
  <si>
    <t xml:space="preserve">Total de Descuentos </t>
  </si>
  <si>
    <t xml:space="preserve">MANUEL ANTONIO MARTE SUAZO </t>
  </si>
  <si>
    <t xml:space="preserve">ALTAGRACIA JIMENEZ DE CASIMIRO </t>
  </si>
  <si>
    <t xml:space="preserve">PERIODISTA </t>
  </si>
  <si>
    <t>MILADY ALTAGRACIA CONTRERAS INFANTE</t>
  </si>
  <si>
    <t xml:space="preserve">ARELIS JOSELIN FIGUEREO HERRERA </t>
  </si>
  <si>
    <t xml:space="preserve">DISEÑADOR GRAFICO </t>
  </si>
  <si>
    <t xml:space="preserve">SORIBEL MEDINA LAGRANGE </t>
  </si>
  <si>
    <t xml:space="preserve">PATRICIA MARIEL CASTILLO CEDEÑO </t>
  </si>
  <si>
    <t>KARLA MARIEL UREÑA GIL</t>
  </si>
  <si>
    <t>GELLMNS KEEMSIOLY GIL BISONO</t>
  </si>
  <si>
    <t>DAYANA ALEXANDRA CRESPO VARGAS</t>
  </si>
  <si>
    <t xml:space="preserve">MARIBEL DURAN SANTANA </t>
  </si>
  <si>
    <t xml:space="preserve">SKARLING HERRAND DE LA CRUZ </t>
  </si>
  <si>
    <t xml:space="preserve">ALBERTO MENDOZA MENA </t>
  </si>
  <si>
    <t xml:space="preserve">LEONARDO ANTONIO NUÑEZ FUNG </t>
  </si>
  <si>
    <t>SOPORTE TECNICO INFORMATICO</t>
  </si>
  <si>
    <t xml:space="preserve">DEPARTAMENTO ADMINISTRATIVO Y FINANCIERO </t>
  </si>
  <si>
    <t xml:space="preserve">AUXILIAR ADMINISTRATIVO </t>
  </si>
  <si>
    <t xml:space="preserve">MEIBY ESPERANZA GUILLEN BELTRE </t>
  </si>
  <si>
    <t xml:space="preserve">AQUILINA DEL SOCORRO RUIZ </t>
  </si>
  <si>
    <t xml:space="preserve">CRECENCIA BELLIARD MELENCIANO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</si>
  <si>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</si>
  <si>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</si>
  <si>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</si>
  <si>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</si>
  <si>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</si>
  <si>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YOSSE CASTILLO MINYETTY </t>
  </si>
  <si>
    <t xml:space="preserve">ROSAGNA ALTAGRACIA ADAMES CUELLO </t>
  </si>
  <si>
    <t>PATRICIO ROSARIO ADAMES</t>
  </si>
  <si>
    <t>CONSERJE</t>
  </si>
  <si>
    <t xml:space="preserve">ISIDRO FRUCTUOSO FROMETA </t>
  </si>
  <si>
    <t xml:space="preserve">BELKIS LUISA FIGUEROA BATISTA </t>
  </si>
  <si>
    <t xml:space="preserve">CHOFER II </t>
  </si>
  <si>
    <t xml:space="preserve">GUILLERMO ZAYAS BURGOS </t>
  </si>
  <si>
    <t xml:space="preserve">FRANCISCO ALBERTO BLANCO RAMOS </t>
  </si>
  <si>
    <t xml:space="preserve">YSAIAS MORILLO FERREIRA </t>
  </si>
  <si>
    <t>WENDY ALTAGRACIA MENDOZA SANTANA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</si>
  <si>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</si>
  <si>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</si>
  <si>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</si>
  <si>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</si>
  <si>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>ROSA YANIRIS MATEO MOJICA</t>
  </si>
  <si>
    <t xml:space="preserve">JULIO CESAR MORILLO 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</si>
  <si>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</si>
  <si>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</si>
  <si>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</si>
  <si>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</si>
  <si>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</si>
  <si>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ELIZABETH SOTO CORTORREAL </t>
  </si>
  <si>
    <t xml:space="preserve">ELISA MERCEDES DURAN JIMENEZ </t>
  </si>
  <si>
    <t xml:space="preserve">MERLIN REYES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</si>
  <si>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</si>
  <si>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</si>
  <si>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</si>
  <si>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</si>
  <si>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 xml:space="preserve">JOSE ISMAEL PEÑA PERALTA </t>
  </si>
  <si>
    <t xml:space="preserve">PATRICIA ACEVEDO ROSARIO </t>
  </si>
  <si>
    <t xml:space="preserve">LIDIA ALTAGRACIA CASTILLO ROJAS </t>
  </si>
  <si>
    <t xml:space="preserve">DANIEL ALBERTO BATISTA </t>
  </si>
  <si>
    <t xml:space="preserve">SAILEN QUIROZ </t>
  </si>
  <si>
    <t xml:space="preserve">ANA LUCIA BURGOS </t>
  </si>
  <si>
    <t>SECRETARIA</t>
  </si>
  <si>
    <t>MILDRED OVALLE RIVERA</t>
  </si>
  <si>
    <t xml:space="preserve">MARIANA VALDEZ </t>
  </si>
  <si>
    <t xml:space="preserve">WINDER REYES ARIAS </t>
  </si>
  <si>
    <t xml:space="preserve">MILAGROS PANIAGUA </t>
  </si>
  <si>
    <t xml:space="preserve">DELIO OMAR CESPEDES MEDINA </t>
  </si>
  <si>
    <t xml:space="preserve">JAQUELINE BELLO PUJOLS </t>
  </si>
  <si>
    <t>IRANNA LARITZA BRITO TAVAREZ</t>
  </si>
  <si>
    <t xml:space="preserve">ADRI HELEN MATEO BETANCES </t>
  </si>
  <si>
    <t xml:space="preserve">ALBERTO VILLANUEVA POLANCO </t>
  </si>
  <si>
    <t>SHEILA CAMILA TAVAREZ ESCAÑO</t>
  </si>
  <si>
    <t xml:space="preserve">SAMUEL ENRIQUE ESPINAL ALCANTARA </t>
  </si>
  <si>
    <t xml:space="preserve">LAURA VIRGINIA DE LA CRUZ DUVERGE </t>
  </si>
  <si>
    <t xml:space="preserve">GRISELDA COLLADO </t>
  </si>
  <si>
    <t>GILBERTO OLMEDO ACOSTA VICTORIO</t>
  </si>
  <si>
    <t xml:space="preserve">PASCUAL ALBERTO DE LOS SANTOS </t>
  </si>
  <si>
    <t xml:space="preserve">RAYNEL BRESNE SORIANO </t>
  </si>
  <si>
    <t>DESARROLLADOR DE SISTEMAS</t>
  </si>
  <si>
    <t xml:space="preserve">CARLOS PICHARDO </t>
  </si>
  <si>
    <t xml:space="preserve">DEPARTAMENTO DE COMUNICACIONES </t>
  </si>
  <si>
    <t xml:space="preserve">NICOLE MARIEL ESPAILLAT ACOSTA </t>
  </si>
  <si>
    <t xml:space="preserve">FRANCIS TOMAS PAULA LUNA </t>
  </si>
  <si>
    <t xml:space="preserve">RECEPCIONISTA </t>
  </si>
  <si>
    <t>DAMARIS SOLINDA MEDINA RAMIREZ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</si>
  <si>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</si>
  <si>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</si>
  <si>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</si>
  <si>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>ANALISTA DE DESARROLLO INSTITUCIONAL II</t>
  </si>
  <si>
    <t xml:space="preserve">SECRETARIA </t>
  </si>
  <si>
    <t xml:space="preserve">ADMINISTRADOR DE BASE DE DATOS </t>
  </si>
  <si>
    <t xml:space="preserve">ADMINISTRADOR DE SISTEMAS </t>
  </si>
  <si>
    <t xml:space="preserve">CAMARERA </t>
  </si>
  <si>
    <t xml:space="preserve">PARQUEADOR </t>
  </si>
  <si>
    <t xml:space="preserve">MENSAJERO INTERNO </t>
  </si>
  <si>
    <t xml:space="preserve">ANALISTA DE SISTEMAS </t>
  </si>
  <si>
    <t xml:space="preserve">EDWIN ARMANDO COSS TERRERO </t>
  </si>
  <si>
    <t xml:space="preserve">JOHANNA FRANCHESCA SANTOS SANTOS </t>
  </si>
  <si>
    <t xml:space="preserve">JULISSA CASTILLO DE PERALTA </t>
  </si>
  <si>
    <t>COORDINADORA DE DESPACHO</t>
  </si>
  <si>
    <t xml:space="preserve">CONTADOR </t>
  </si>
  <si>
    <t xml:space="preserve">DIRECTORIA DE PRESUPUESTOS DE SERVICIOS GENERALES </t>
  </si>
  <si>
    <t>ENCARGADA</t>
  </si>
  <si>
    <t xml:space="preserve">ANALISTA </t>
  </si>
  <si>
    <t xml:space="preserve">GLENNY CONCEPCIÓN CRUZ </t>
  </si>
  <si>
    <t xml:space="preserve">ANALISTA DE NÓMINA </t>
  </si>
  <si>
    <t xml:space="preserve">ENCARGADA DEPARTAMENTO PLANIFICACIÓN Y DESARROLLO </t>
  </si>
  <si>
    <t xml:space="preserve">ENCARGADA DIVISIÓN DE FORMULACIÓN, MONITOREO Y EVALUACIÓN DE PLANES PROGRAMAS Y PROYECTOS </t>
  </si>
  <si>
    <t>ANALISTA DE PLANIFICACIÓN I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</si>
  <si>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</si>
  <si>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</si>
  <si>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</si>
  <si>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</si>
  <si>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</si>
  <si>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</si>
  <si>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</si>
  <si>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FIJO </t>
  </si>
  <si>
    <t xml:space="preserve">CARRERA ADMINISTRATIVA </t>
  </si>
  <si>
    <t xml:space="preserve">ANALISTA CENTRAL DE PRESUPUESTO </t>
  </si>
  <si>
    <t>Ingreso Bruto</t>
  </si>
  <si>
    <t xml:space="preserve">SUBTOTAL </t>
  </si>
  <si>
    <t xml:space="preserve">Lugar de Trabajo </t>
  </si>
  <si>
    <t xml:space="preserve">Funciones </t>
  </si>
  <si>
    <t>OMAR ENRIQUE POLANCO MOLINA</t>
  </si>
  <si>
    <t>ENCARGADO DEPARTAMENTO JURÍDICO</t>
  </si>
  <si>
    <t>EDDY ROBERT JONES LUCIANO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</si>
  <si>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</si>
  <si>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</si>
  <si>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</si>
  <si>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</si>
  <si>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</si>
  <si>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</si>
  <si>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 xml:space="preserve">ESTHER YINET LACHAPEL CRUZ </t>
  </si>
  <si>
    <t>JENNY DEL CARMEN BATISTA FLORES</t>
  </si>
  <si>
    <t xml:space="preserve">BIANCA CAROLINA ALCANTARA YNOA </t>
  </si>
  <si>
    <t xml:space="preserve">ROSSMERY ALTAGRACIA TORIBIO </t>
  </si>
  <si>
    <t xml:space="preserve">CHOFER </t>
  </si>
  <si>
    <t>ANALISTA DE GESTIÓN FINANCIERA Y EJECUCIÓN PRESUPUESTARIA I</t>
  </si>
  <si>
    <t xml:space="preserve">AYUDANTE MANTENIMIENTO </t>
  </si>
  <si>
    <t>ALICIA FELIZ OGANDO</t>
  </si>
  <si>
    <t>ANALISTA DE DESARROLLO DE CAPACIDADES PRESUPUESTARIAS </t>
  </si>
  <si>
    <t>ANALISTA SECTORIAL DE PRESUPUESTO</t>
  </si>
  <si>
    <t>WENDY PATRICIA MONTERO FORTUNA </t>
  </si>
  <si>
    <t xml:space="preserve">COORDINADORA DE COMEDOR </t>
  </si>
  <si>
    <t>VLADIMIR RICHARD TEJEDA VILLAVICENCIO</t>
  </si>
  <si>
    <t>FAUSTO MIGUEL ESPAILLAT TAVAREZ</t>
  </si>
  <si>
    <t xml:space="preserve">ENCARGADO DE SERVICIOS GENERALES 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</si>
  <si>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</si>
  <si>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</si>
  <si>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</si>
  <si>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</si>
  <si>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</si>
  <si>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</si>
  <si>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</si>
  <si>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</si>
  <si>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</si>
  <si>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</si>
  <si>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</si>
  <si>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</si>
  <si>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</si>
  <si>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</si>
  <si>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</si>
  <si>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</si>
  <si>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</si>
  <si>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</si>
  <si>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</si>
  <si>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</si>
  <si>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</si>
  <si>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</si>
  <si>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JUNTA CENTRAL ELECTORAL, CÁMARA DE CUENTAS, TRIBUNAL CONSTITUCIONAL, DEFENSOR DEL PUEBLO Y TRIBUNAL SUPERIOR ELECTORAL</t>
  </si>
  <si>
    <t>DIVISIÓN DE COMUNICACIÓN INSTITUCIONAL</t>
  </si>
  <si>
    <t>DIVISIÓN DE PRODUCCIÓN GRÁFICA Y DIGITAL</t>
  </si>
  <si>
    <t>SECCIÓN DE DOCUMENTACIÓN</t>
  </si>
  <si>
    <t xml:space="preserve">DEPARTAMENTO DE SERVICIOS SOCIALES 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</si>
  <si>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</si>
  <si>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</si>
  <si>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</si>
  <si>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</si>
  <si>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</si>
  <si>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</si>
  <si>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</si>
  <si>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</si>
  <si>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</si>
  <si>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 xml:space="preserve">FRANCIS ERNESTO JUSTO HORTON </t>
  </si>
  <si>
    <t xml:space="preserve">LAURA RHINA TERRERO MOQUETE </t>
  </si>
  <si>
    <t xml:space="preserve">ROBERTO LEANDRO LAMARCHE LEONARDO </t>
  </si>
  <si>
    <t xml:space="preserve">ENCARGADA </t>
  </si>
  <si>
    <t xml:space="preserve">LUZ MINERVA RAMIREZ MONTAÑO </t>
  </si>
  <si>
    <t xml:space="preserve">DIVISIÓN DE PRESIDENCIA DE LA REPÚBLICA Y MINISTERIO DE RELACIONES EXTERIORES </t>
  </si>
  <si>
    <t xml:space="preserve">WASCAR RHADAMES VENTURA GUEVARA </t>
  </si>
  <si>
    <t>REALIZADOR AUDIOVISUAL</t>
  </si>
  <si>
    <t>FIJO</t>
  </si>
  <si>
    <t>LUIS MIGUEL HERRERA LAUREANO</t>
  </si>
  <si>
    <t xml:space="preserve">MENSAJERO EXTERNO </t>
  </si>
  <si>
    <t>ENCARGADA DEPARTAMENTO DE SERVICIOS A PODERES Y ÓRGANOS CONSTITUCIONALES</t>
  </si>
  <si>
    <t>ENCARGADO DIVISIÓN DE REGIÓN ESTE</t>
  </si>
  <si>
    <t>LAURA ROSA MORILLO SOCIAS</t>
  </si>
  <si>
    <t xml:space="preserve">GESTOR PROTOCOLO </t>
  </si>
  <si>
    <t>OFICINA DE LIBRE ACCESO A LA INFORMACIÓN</t>
  </si>
  <si>
    <t>DIVISIÓN DE BIENESTAR LABORAL</t>
  </si>
  <si>
    <t>SECCIÓN DE PRESUPUESTO Y TESORERÍA</t>
  </si>
  <si>
    <t>SECCIÓN DE ACTIVOS FIJOS Y CONTABILIDAD</t>
  </si>
  <si>
    <t>FERNANDO ALCÁNTARA CASTILLO</t>
  </si>
  <si>
    <t>SECCIÓN DE SEGURIDAD</t>
  </si>
  <si>
    <t xml:space="preserve">SEGURIDAD </t>
  </si>
  <si>
    <t>SANTA MARLENIS TIBURCIO</t>
  </si>
  <si>
    <t>NOHELIA ANAIS PÉREZ BATISTA</t>
  </si>
  <si>
    <t xml:space="preserve">NOMBRAMIENTO TEMPORAL </t>
  </si>
  <si>
    <t>ANALISTA DE ANÁLISIS Y ESTUDIOS ECONÓMICOS I</t>
  </si>
  <si>
    <t>BÉRGICA CORNELIO MENDOZA</t>
  </si>
  <si>
    <t>SHAMIR HASSAN BILLILO</t>
  </si>
  <si>
    <t xml:space="preserve">ANALISTA DE RECLUTAMIENTO </t>
  </si>
  <si>
    <t>DIVISIÓN DE ORGANIZACIÓN DEL TRABAJO Y COMPENSACIÓN</t>
  </si>
  <si>
    <t>ENCARGADA DIVISIÓN DE BIENESTAR LABORAL</t>
  </si>
  <si>
    <t>PAOLA IDALIA CHALJUB THEN</t>
  </si>
  <si>
    <t>MANEJADOR DE WEB Y REDES SOCIALES</t>
  </si>
  <si>
    <t>PABLO JOSÉ PÁEZ SOLANO</t>
  </si>
  <si>
    <t>DIVISIÓN DE SEGURIDAD Y MONITOREO TIC</t>
  </si>
  <si>
    <t>VICTOR ENMANUEL VARGAS ROSARIO</t>
  </si>
  <si>
    <t>ANALISTA COMPRAS Y CONTRATACIONES</t>
  </si>
  <si>
    <t>SECCIÓN DE CONTABILIDAD Y ACTIVOS FIJOS</t>
  </si>
  <si>
    <t xml:space="preserve">ANALISTA DE SERVICIOS Y BENEFICIOS </t>
  </si>
  <si>
    <t xml:space="preserve">ESTATUTO SIMPLIFICADO </t>
  </si>
  <si>
    <t>DIVISIÓN DE ADMINISTRACIÓN DE SERVICIOS TIC</t>
  </si>
  <si>
    <t>DOMINGO DE LOS SANTOS REYES</t>
  </si>
  <si>
    <t>ENCARGADO (A)</t>
  </si>
  <si>
    <t xml:space="preserve">SUBDIRECTOR GENERAL </t>
  </si>
  <si>
    <t>MARGARET YOVEIRI GARCÍA TAVERAZ</t>
  </si>
  <si>
    <t xml:space="preserve">SONIA ORTIZ REYES </t>
  </si>
  <si>
    <t xml:space="preserve">MARIANELA MONTILLA </t>
  </si>
  <si>
    <t>IVAN JOSÉ RAMIREZ VARGAS</t>
  </si>
  <si>
    <t>DIRECCIÓN GENERAL</t>
  </si>
  <si>
    <t>ISABEL MARTÍNEZ ALONZO</t>
  </si>
  <si>
    <t xml:space="preserve">MARIEL ALTAGRACIA MUÑOZ ÁLVAREZ </t>
  </si>
  <si>
    <t>ROSA IRIS PICHARDO PÉREZ</t>
  </si>
  <si>
    <t xml:space="preserve">TERESA MILAGROS DE LEÓN PÉREZ </t>
  </si>
  <si>
    <t xml:space="preserve">TAMAR ESTHER PEÑA RODRÍGUEZ </t>
  </si>
  <si>
    <t xml:space="preserve">DIRECCIÓN DE PRESUPUESTOS DE SERVICIOS ECONÓMICOS </t>
  </si>
  <si>
    <t xml:space="preserve">ANA MARÍA BIERD DE JESÚS </t>
  </si>
  <si>
    <t xml:space="preserve">PATRICIA ALTAGRACIA FERNÁNDEZ DEL ROSARIO  </t>
  </si>
  <si>
    <t>ANDOLI MARTÍNEZ DECENA</t>
  </si>
  <si>
    <t xml:space="preserve">MARCIA SUAREZ LÓPEZ </t>
  </si>
  <si>
    <t>ENCARGADA DIVISIÓN DE MINISTERIOS DE TURISMO E INDUSTRIA, COMERCIO Y MIPYMES</t>
  </si>
  <si>
    <t xml:space="preserve">YADEL CORNELIA ALICIA HERRERA DE JESÚS </t>
  </si>
  <si>
    <t>BELKIS ADALGISA MAÑÓN HIDALGO</t>
  </si>
  <si>
    <t xml:space="preserve">MARÍA VICTORIA ORTIZ SÁNCHEZ </t>
  </si>
  <si>
    <t>PATRICIA CAROLINA PERDOMO GARCÍA</t>
  </si>
  <si>
    <t xml:space="preserve">JOSEFINA GONZÁLEZ SILFA </t>
  </si>
  <si>
    <t xml:space="preserve">SANTA ROSA BAEZ RODRÍGUEZ </t>
  </si>
  <si>
    <t xml:space="preserve">CESAR FÉLIX BUENO RODRÍGUEZ </t>
  </si>
  <si>
    <t>ROSA LOURDES SÁNCHEZ</t>
  </si>
  <si>
    <t xml:space="preserve">PATRIA SENCIÓN SANTANA </t>
  </si>
  <si>
    <t xml:space="preserve">ENCARGADA DE DIVISIÓN PRESUPUESTOS EMPRESAS PÚBLICAS NO FINANCIERAS </t>
  </si>
  <si>
    <t>MARÍA SOLEDAD MIRANDA AHUMADA</t>
  </si>
  <si>
    <t>ANA MIGUELINA ALTAGRACIA TERRERO DE LEÓN</t>
  </si>
  <si>
    <t xml:space="preserve">YURIDYS ALTAGRACIA RODRÍGUEZ DILONE </t>
  </si>
  <si>
    <t xml:space="preserve">JOEL ANTONIO MARTÍNEZ BARREIRO </t>
  </si>
  <si>
    <t>ENCARGADO DIVISIÓN DE REGIÓN CIBAO NORDESTE</t>
  </si>
  <si>
    <t xml:space="preserve">JESÚS SANTANA PEPEN </t>
  </si>
  <si>
    <t xml:space="preserve">MARÍA MAGDALENA CABRERA FRANCO </t>
  </si>
  <si>
    <t xml:space="preserve">NIVIS LETICIA LEÓN VILLEGAS </t>
  </si>
  <si>
    <t>LUIS LEONARDO AMIAMA GÓMEZ</t>
  </si>
  <si>
    <t xml:space="preserve">ALEJANDRINA RODRÍGUEZ DUVAL </t>
  </si>
  <si>
    <t xml:space="preserve">LAURA CID SÁNCHEZ </t>
  </si>
  <si>
    <t>ARNOLD FRANCISCO ALMÁNZAR JOSEPH</t>
  </si>
  <si>
    <t xml:space="preserve">MANUEL DE JESÚS BURGOS </t>
  </si>
  <si>
    <t xml:space="preserve">ENCARGADO DIVISIÓN DE LA REGIÓN SUROESTE  </t>
  </si>
  <si>
    <t xml:space="preserve">ERELY MARTÍNEZ PÉREZ </t>
  </si>
  <si>
    <t xml:space="preserve">SAGRARIO ELENA DOMÍNGUEZ DOMÍNGUEZ </t>
  </si>
  <si>
    <t>ÁMBAR CHANEL PERALTA GEORGE</t>
  </si>
  <si>
    <t xml:space="preserve">CARMEN ROSAURA REGALADO </t>
  </si>
  <si>
    <t xml:space="preserve">FÉLIX ANTONIO FABIÁN MERCEDES </t>
  </si>
  <si>
    <t>ANALISTA DE ANÁLISIS DE ESTUDIOS ECONÓMICOS II</t>
  </si>
  <si>
    <t>KATHERINE MERCEDES PEGUERO FERMÍN</t>
  </si>
  <si>
    <t>GRISELDA GÓMEZ</t>
  </si>
  <si>
    <t xml:space="preserve">DIRECTORA DE CALIDAD Y EVALUACIÓN DE GESTIÓN PRESUPUESTARIA </t>
  </si>
  <si>
    <t>DANIA ALCANTARA GUTIÉRREZ</t>
  </si>
  <si>
    <t xml:space="preserve">BENNY GALÁN RODRÍGUEZ </t>
  </si>
  <si>
    <t xml:space="preserve">ANALISTA DE NORMAS Y METODOLOGÍAS PRESUPUESTARIAS </t>
  </si>
  <si>
    <t>SAMANDA MARIELY VELÁSQUEZ DÍAZ</t>
  </si>
  <si>
    <t>ANALISTA DE EVALUACIÓN DEL DESEMPEÑO DE GESTIÓN PRESUPUESTARIA I</t>
  </si>
  <si>
    <t>BETHANIA DEL CARMEN FERNÁNDEZ PICHARDO</t>
  </si>
  <si>
    <t xml:space="preserve">TÉCNICO DE ACCESO A LA INFORMACIÓN </t>
  </si>
  <si>
    <t>DEPARTAMENTO NORMAS Y METODOLOGÍAS</t>
  </si>
  <si>
    <t>DIRECCIÓN ESTUDIOS ECONÓMICOS Y SEGUIMIENTO FINANCIERO</t>
  </si>
  <si>
    <t>DEPARTAMENTO DE ANÁLISIS Y ESTUDIOS ECONÓMICOS</t>
  </si>
  <si>
    <t>DEPARTAMENTO DE PLANIFICACIÓN Y DESARROLLO</t>
  </si>
  <si>
    <t>DIVISIÓN FORMULACIÓN, MONITOREO Y EVALUACIÓN DE PLANES DE PROGRAMAS Y PROYECTOS</t>
  </si>
  <si>
    <t xml:space="preserve">JESÚS MANUEL PAYANO REYES </t>
  </si>
  <si>
    <t>DIVISIÓN DESARROLLO INSTITUCIONAL</t>
  </si>
  <si>
    <t>JEREMY ELIAM BISONO SENA</t>
  </si>
  <si>
    <t>DEPARTAMENTO JURÍDICO</t>
  </si>
  <si>
    <t>DIVISIÓN DE EVALUACIÓN DEL DESEMPEÑO Y CAPACITACIÓN</t>
  </si>
  <si>
    <t>AWILDA POLANCO HERNÁNDEZ</t>
  </si>
  <si>
    <t xml:space="preserve">ENCARGADA DIVISIÓN EVALUACIÓN DEL DESEMPEÑO Y CAPACITACIÓN </t>
  </si>
  <si>
    <t xml:space="preserve">ANALISTA DE CAPACITACIÓN </t>
  </si>
  <si>
    <t>DIVISIÓN DE REGISTRO, CONTROL Y NÓMINA</t>
  </si>
  <si>
    <t>BIENVENIDO DÍAZ COLLADO</t>
  </si>
  <si>
    <t xml:space="preserve">JUAN JOSÉ SÁNCHEZ </t>
  </si>
  <si>
    <t>DEPARTAMENTO TECNOLOGÍA DE LA INFORMACIÓN Y COMUNICACIÓN</t>
  </si>
  <si>
    <t>DIVISIÓN DESARROLLO E IMPLEMENTACIÓN DE SISTEMAS</t>
  </si>
  <si>
    <t xml:space="preserve">WILKIN ALEXANDER VÁSQUEZ MATOS </t>
  </si>
  <si>
    <t>SOPORTE TÉCNICO DE PRUEBA Y DOCUMENTACIÓN</t>
  </si>
  <si>
    <t xml:space="preserve">RAMÓN ANTONIO TEJEDA LUGO </t>
  </si>
  <si>
    <t>DIVISIÓN OPERACIONES TIC</t>
  </si>
  <si>
    <t>DIVISIÓN SERVICIOS GENERALES</t>
  </si>
  <si>
    <t>SECCIÓN MAYORDOMÍA</t>
  </si>
  <si>
    <t>SUPERVISOR DE MAYORDOMÍA</t>
  </si>
  <si>
    <t>ROSA IVELISSE DURAN SÁNCHEZ</t>
  </si>
  <si>
    <t xml:space="preserve">MARÍA ALTAGRACIA POLANCO FLORENTINO </t>
  </si>
  <si>
    <t>JUANA RODRÍGUEZ DE LOS SANTOS</t>
  </si>
  <si>
    <t>VICTOR MANUEL DÍAZ CASTILLO</t>
  </si>
  <si>
    <t xml:space="preserve">ALAM DARWIN MARTÍNEZ GARCÍA </t>
  </si>
  <si>
    <t>ALEJANDRINA JIMENEZ ENCARNACIÓN</t>
  </si>
  <si>
    <t>WANNY ALTAGRACIA RODRÍGUEZ LIBERATO</t>
  </si>
  <si>
    <t>MARÍA ELIZABETH MEJIA</t>
  </si>
  <si>
    <t>SECCIÓN DE MANTENIMIENTO</t>
  </si>
  <si>
    <t xml:space="preserve">CARLOS JOSÉ HEREDIA MEDINA </t>
  </si>
  <si>
    <t xml:space="preserve">TÉCNICO ELECTRICISTA </t>
  </si>
  <si>
    <t>CLAUDIO RAMÓN MATEO MORA</t>
  </si>
  <si>
    <t>SECCIÓN TRANSPORTACIÓN</t>
  </si>
  <si>
    <t>DINO LÓPEZ MATEO</t>
  </si>
  <si>
    <t xml:space="preserve">RAMÓN ANTONIO FLORENTINO JIMÉNEZ </t>
  </si>
  <si>
    <t xml:space="preserve">ARIEL BENJAMÍN MARTÍNEZ ZABALA </t>
  </si>
  <si>
    <t>MIGUEL ÁNGEL MATOS DE LA PAZ</t>
  </si>
  <si>
    <t xml:space="preserve">CESAR AUGUSTO PÉREZ FELIZ </t>
  </si>
  <si>
    <t>JUAN CLEMENTE RAMÍREZ RINCÓN</t>
  </si>
  <si>
    <t>MANUEL EMILIO PION BERROA</t>
  </si>
  <si>
    <t xml:space="preserve">DOMINGO ANTONIO MOREL MARTÍNEZ </t>
  </si>
  <si>
    <t xml:space="preserve">MÁXIMO FLORIÁN MERCEDES CORDERO </t>
  </si>
  <si>
    <t xml:space="preserve">JOAQUÍN ENRIQUE DÍAZ FLORIÁN </t>
  </si>
  <si>
    <t>DIVISIÓN FINANCIERA</t>
  </si>
  <si>
    <t xml:space="preserve">MARÍA EUGENIA MONTERO SORIANO </t>
  </si>
  <si>
    <t xml:space="preserve">ENCARGADA DIVISIÓN FINANCIERA </t>
  </si>
  <si>
    <t xml:space="preserve">EDWIN AMADO MEJÍA </t>
  </si>
  <si>
    <t>SECCIÓN ALMACÉN Y SUMINISTRO</t>
  </si>
  <si>
    <t>AUXILIAR DE ALMACÉN Y SUMINISTRO</t>
  </si>
  <si>
    <t>RAFAEL JULIO MADERA MARTÍNEZ</t>
  </si>
  <si>
    <t>GERSON ANTONIO LIZARDO PÉREZ </t>
  </si>
  <si>
    <t xml:space="preserve">MARÍA LUISA MENDEZ FELIZ </t>
  </si>
  <si>
    <t>TAIRY IVENNY RAMÍREZ RAMÍREZ</t>
  </si>
  <si>
    <t xml:space="preserve">BIAGIO FELIPE DI FRANCO RODRÍGUEZ </t>
  </si>
  <si>
    <t xml:space="preserve">TÉCNICO ARCHIVISTA </t>
  </si>
  <si>
    <t xml:space="preserve">ÁNGEL MAGDIEL VILORIO ALBUERME </t>
  </si>
  <si>
    <t xml:space="preserve">TÉCNICO BIBLIOTECARIO </t>
  </si>
  <si>
    <t xml:space="preserve">CECILIO LÓPEZ </t>
  </si>
  <si>
    <t xml:space="preserve">AUXILIAR DE DOCUMENTACIÓN </t>
  </si>
  <si>
    <t>LUCRECIA SÁNCHEZ BIVIECA</t>
  </si>
  <si>
    <t xml:space="preserve">ANGELA BALENTINA PORTORREAL CAPELLÁN </t>
  </si>
  <si>
    <t xml:space="preserve">ANGELA ROSA SÁNCHEZ GONZÁLEZ </t>
  </si>
  <si>
    <t xml:space="preserve">ELENA AUDORA RAMÍREZ </t>
  </si>
  <si>
    <t>DANIRDA JACQUELINE PATRICIO RAMÍREZ</t>
  </si>
  <si>
    <t xml:space="preserve">FRANCISCO MORETA GARCÍA </t>
  </si>
  <si>
    <t xml:space="preserve">ZACARÍAS SANTANA </t>
  </si>
  <si>
    <t xml:space="preserve">Nombres y Apellidos </t>
  </si>
  <si>
    <t>YEIMI ELIZABETH BROWN MENDIETA</t>
  </si>
  <si>
    <t>MICHELLE NADIN TIBURCIO</t>
  </si>
  <si>
    <t xml:space="preserve"> SECCIÓN DE PRESUPUESTO Y TESORERIA</t>
  </si>
  <si>
    <t>ANALISTA FINANCIERO</t>
  </si>
  <si>
    <t>ENCARGADO SECCIÓN DE PRESUPUESTO Y TESORERIA</t>
  </si>
  <si>
    <t>DIRECCIÓN DE ESTUDIOS ECONÓMICOS Y SEGUIMIENTO FINANCIERO</t>
  </si>
  <si>
    <t xml:space="preserve">RAFAEL FRANCISCO JOVINE ZORRILLA </t>
  </si>
  <si>
    <t xml:space="preserve"> AIRÓN DE JESÚS FERNÁNDEZ GIL </t>
  </si>
  <si>
    <t xml:space="preserve"> JUAN ELÍAS PORTALATÍN GARCÍA  </t>
  </si>
  <si>
    <t xml:space="preserve"> MARIÁNGEL MONERÓ SAMUEL </t>
  </si>
  <si>
    <t xml:space="preserve">MELVIN MIGUEL RODRÍGUEZ JIMÉNEZ </t>
  </si>
  <si>
    <t xml:space="preserve"> LUIS ANTONIO RODRÍGUEZ GUTIÉRREZ </t>
  </si>
  <si>
    <t xml:space="preserve">DEPARTAMENTO NORMAS Y METODOLOGÍAS </t>
  </si>
  <si>
    <t xml:space="preserve">JENNYFER LÓPEZ BATISTA  </t>
  </si>
  <si>
    <t xml:space="preserve">GISELLE LISELOTTE BERAS VÁSQUEZ </t>
  </si>
  <si>
    <t xml:space="preserve"> ALBA DOMINICANA REYES REYES </t>
  </si>
  <si>
    <t xml:space="preserve"> SASHA ESTEFANY SOTO SÁNCHEZ </t>
  </si>
  <si>
    <t xml:space="preserve">DIVISIÓN FORMULACIÓN, MONITOREO Y EVALUACIÓN DE PLANES, PROGRAMAS Y PROYECTOS </t>
  </si>
  <si>
    <t xml:space="preserve">JULIO CESAR GÓMEZ GARCÍA </t>
  </si>
  <si>
    <t xml:space="preserve">DIVISION REGISTRO, CONTROL Y NÓMINA </t>
  </si>
  <si>
    <t xml:space="preserve">NANCY JOSEFINA OVALLE GÓMEZ </t>
  </si>
  <si>
    <t xml:space="preserve"> SINAD DE LOS MILAGROS ESTEVEZ SANTANA </t>
  </si>
  <si>
    <t>IDALIA MARÍA MERCEDES ESCOTO</t>
  </si>
  <si>
    <t xml:space="preserve"> NIURVIS YALIZA ABREU JIMÉNEZ </t>
  </si>
  <si>
    <t xml:space="preserve"> CAROLINA MATEO TERRERO DE VIDAL </t>
  </si>
  <si>
    <t xml:space="preserve"> NICOL ISABEL BATISTA VALERA </t>
  </si>
  <si>
    <t xml:space="preserve">TÉCNICO DE SERVICIOS Y BENEFICIOS </t>
  </si>
  <si>
    <t>TÉCNICO DE COMUNICACIÓN INSTITUCIONAL</t>
  </si>
  <si>
    <t>FÉLIX ENRIQUE TERRERO REYES</t>
  </si>
  <si>
    <t>ENC. DEPTO. TECNOLOGÍA DE LA INFORMACIÓN Y COMUNICACIÓN</t>
  </si>
  <si>
    <t xml:space="preserve">DIVISIÓN DESARROLLO E IMPLEMENTACIÓN DE SISTEMAS </t>
  </si>
  <si>
    <t xml:space="preserve">SOPORTE TÉCNICO INFORMÁTICO </t>
  </si>
  <si>
    <t>DIVISIÓN DE SERVICIOS GENERALES</t>
  </si>
  <si>
    <t>VICTOR FRANCISCO JOSÉ RODRÍGUEZ GARCÍA</t>
  </si>
  <si>
    <t xml:space="preserve">DAMASO RAMÍREZ MATEO </t>
  </si>
  <si>
    <t xml:space="preserve"> VICTOR JOSÉ EFRES FÉLIX </t>
  </si>
  <si>
    <t xml:space="preserve"> LUIS MIGUEL SANTO CONTRERAS </t>
  </si>
  <si>
    <t xml:space="preserve"> LIOMAR DANIEL JON BREA </t>
  </si>
  <si>
    <t xml:space="preserve"> LIBER MORILLO MORILLO  </t>
  </si>
  <si>
    <t xml:space="preserve">JULIÁN JOSÉ ACOSTA ACOSTA </t>
  </si>
  <si>
    <t>BRIAN FRANCISCO ROSARIO QUIROZ</t>
  </si>
  <si>
    <t xml:space="preserve">VERENICE CAPELLÁN </t>
  </si>
  <si>
    <t xml:space="preserve"> TÉCNICO DE CONTABILIDAD </t>
  </si>
  <si>
    <t xml:space="preserve"> CHANAY CASTILLO CORCINO </t>
  </si>
  <si>
    <t xml:space="preserve">ENC. SECCIÓN ALMACÉN Y SUMINISTRO </t>
  </si>
  <si>
    <t>TOTAL GENERAL  NÓMINA PERSONAL TEMPORAL</t>
  </si>
  <si>
    <t>DIRECCIÓN GENERAL DE PRESUPUESTO</t>
  </si>
  <si>
    <t>NÓMINA DE SUELDOS: EMPLEADOS EN TRÁMITE DE PENSIÓN</t>
  </si>
  <si>
    <t>TOTAL GENERAL NÓMINA TRÁMITE DE PENSIÓN</t>
  </si>
  <si>
    <t>NÓMINA DE SUELDOS: PERSONAL TEMPORAL</t>
  </si>
  <si>
    <t xml:space="preserve">NÓMINA DE SUELDOS: EMPLEADOS FIJOS </t>
  </si>
  <si>
    <t xml:space="preserve">TOTAL GENERAL NÓMINA PERSONAL FIJO </t>
  </si>
  <si>
    <t xml:space="preserve">ESTANISLAO MERCEDES RODRÍGUEZ </t>
  </si>
  <si>
    <t xml:space="preserve">TÉCNICO DE COMPRAS </t>
  </si>
  <si>
    <t xml:space="preserve">BIBLIOTECA Y DOCUMENTACIÓN </t>
  </si>
  <si>
    <t>Nombres y Apellidos</t>
  </si>
  <si>
    <t>ESPECIALISTA DE ESTUDIOS ECONÓMICOS Y SEGUIMIENTO FINANCIERO</t>
  </si>
  <si>
    <t>M</t>
  </si>
  <si>
    <t>F</t>
  </si>
  <si>
    <t>Género</t>
  </si>
  <si>
    <t>JOSÉ ROBERTO MORETA DE LEÓN</t>
  </si>
  <si>
    <t>ENCARGADO SECCIÓN DE MAYORDOMÍA</t>
  </si>
  <si>
    <t xml:space="preserve">TÉCNICO DE CONTROL DE BIENES </t>
  </si>
  <si>
    <t>NÓMINA DE SUELDOS: TEMPORAL A PERSONAL FIJO EN CARGOS DE CARRERA</t>
  </si>
  <si>
    <t xml:space="preserve">ENCARGADO DIVISIÓN DE CALIDAD EN LA GESTION </t>
  </si>
  <si>
    <t>TOTAL GENERAL NÓMINA TEMPORAL A PERSONAL FIJO EN CARGOS DE CARRERA</t>
  </si>
  <si>
    <t xml:space="preserve">DIVISIÓN DE COMPRAS  Y CONTRATACIONES  </t>
  </si>
  <si>
    <t>DIRECCIÓN DE CALIDAD Y EVALUACIÓN DE LA GESTIÓN PRESUPUESTARIA</t>
  </si>
  <si>
    <t>MARIA JOSÉ CASTRO SUERO</t>
  </si>
  <si>
    <t>ESPECIALISTA DE CALIDAD Y EVALUACIÓN DE LA GESTIÓN PRESUPUESTARIA</t>
  </si>
  <si>
    <t>KIMBERLY JANELIS BERTRAND ROSA</t>
  </si>
  <si>
    <t>MARLEN ROBLES CORTORREAL</t>
  </si>
  <si>
    <t>MARIEL YUDELKA SOLANO</t>
  </si>
  <si>
    <t>DISEÑADOR GRÁFICO</t>
  </si>
  <si>
    <t>DAIHAN FERNÁNDEZ DE LA CRUZ</t>
  </si>
  <si>
    <t>GELHPIZ RAMÓN HERNÁNDEZ REYES</t>
  </si>
  <si>
    <t>ANALISTA DE SEGURIDAD TIC I</t>
  </si>
  <si>
    <t>ERIC DAVID ACOSTA BADIA</t>
  </si>
  <si>
    <t>ENCARGADO SECCIÓN DE TRANSPORTACIÓN</t>
  </si>
  <si>
    <t>Funcion</t>
  </si>
  <si>
    <t>DE LIBRE NOMBRAMIENTO Y REMOCIÓN</t>
  </si>
  <si>
    <t>NELSON OREIBI MARTÍNEZ SOLER</t>
  </si>
  <si>
    <t xml:space="preserve">SECCIÓN DE TRANSPORTACIÓN </t>
  </si>
  <si>
    <t>DIVISIÓN DE COMPRAS Y CONTRATACIONES</t>
  </si>
  <si>
    <t>SECCIÓN DE ALMACÉN Y SUMINISTRO</t>
  </si>
  <si>
    <t xml:space="preserve">ENCARGADO </t>
  </si>
  <si>
    <t>NATALIA IRENE VÉLEZ MOLINA</t>
  </si>
  <si>
    <t>FRANCISCO ANTONIO GÓMEZ DE JESÚS</t>
  </si>
  <si>
    <t>COORDINADORA DE EVALUACION DEL DESEMPEÑO DE GESTION PRESUPUESTARIA I</t>
  </si>
  <si>
    <t>ERIC MANUEL PINALES CEPEDA</t>
  </si>
  <si>
    <t>ENCARGADO DIVISIÓN DE OPERACIONES TIC</t>
  </si>
  <si>
    <t>ANGEL EMILIO ORTEGA MATOS</t>
  </si>
  <si>
    <t>ENCARGADO DIVISIÓN DE SEGURIDAD Y MONITOREO DE TIC</t>
  </si>
  <si>
    <t xml:space="preserve">REYMUNDO SANTANA SAVIÑON </t>
  </si>
  <si>
    <t>ENCARGADA DIVISIÓN DE MINISTERIOS DE OBRAS PÚBLICAS Y VIVIENDA</t>
  </si>
  <si>
    <t>YUDERKIS SANTA MEDINA REYES</t>
  </si>
  <si>
    <t>YEURY RAMON ORTIZ PEÑA</t>
  </si>
  <si>
    <t xml:space="preserve">FEDERICO JONAS REYES VARGAS </t>
  </si>
  <si>
    <t>ENCARGADA DEPARTAMENTO DE SERVICIOS SOCIALES</t>
  </si>
  <si>
    <t>DEPARTAMENTO DE SERVICIOS ECONÓMICOS</t>
  </si>
  <si>
    <t xml:space="preserve">DIRECTORA DIRECCIÓN DE CALIDAD Y EVALUACIÓN DE LA GESTIÓN PRESUPUESTARIA </t>
  </si>
  <si>
    <t>DEPARTAMENTO DE COMUNICACIONES</t>
  </si>
  <si>
    <t>ENCARGADA DEPARTAMENTO DE COMUNICACIONES</t>
  </si>
  <si>
    <t xml:space="preserve">DIRECCION GENERAL </t>
  </si>
  <si>
    <t>COMITÉ CONSULTIVO Y PROYECTOS ESPECIALES</t>
  </si>
  <si>
    <t>CHEILA LEONOR CHIVILLI DE JESÚS</t>
  </si>
  <si>
    <t>ANALISTA DE CALIDAD EN LA GESTIÓN I</t>
  </si>
  <si>
    <t>MANUEL EMILIO LINARES GUERRERO</t>
  </si>
  <si>
    <t>CLARA EMILIA JIMÉNEZ GODFREY</t>
  </si>
  <si>
    <t>ALEXANDER CASTILLO ASENCIO</t>
  </si>
  <si>
    <t>CHOFER I</t>
  </si>
  <si>
    <t>ADRIÁN DE FRIAS CARMONA</t>
  </si>
  <si>
    <t>ELIZABETH NICOLE TORRES DE LEÓN</t>
  </si>
  <si>
    <t>DOMINGO CUEVAS</t>
  </si>
  <si>
    <t>JOSÉ ISRAEL ESPINOSA GARCIA</t>
  </si>
  <si>
    <t>RAMÓN CECILIO MEREJO</t>
  </si>
  <si>
    <t>ARNOLD FRANCISCO ALMANZAR JOSEPH</t>
  </si>
  <si>
    <t>ENCARGADO DIVISIÓN DE REGIÓN CIBAO NOROESTE</t>
  </si>
  <si>
    <t>BIENVENIDO DIAZ COLLADO</t>
  </si>
  <si>
    <t xml:space="preserve">ENCARGADO DIVISIÓN DE PRODUCCIÓN GRÁFICA Y DIGITAL </t>
  </si>
  <si>
    <t>ANA MIGUELINA ALTAGRACIA TERRERO DE LEON</t>
  </si>
  <si>
    <t xml:space="preserve"> ENCARGADO DEPARTAMENTO EVALUACIÓN DEL DESEMPEÑO PRESUPUESTARIO</t>
  </si>
  <si>
    <t xml:space="preserve">FRANCISCO M. ABREU PÁEZ </t>
  </si>
  <si>
    <t>ENCARGADA DIVISION DE REGISTRO, CONTROL Y NÓMINA</t>
  </si>
  <si>
    <t xml:space="preserve">ENCARGADO DEPARTAMENTO DE RECURSOS HUMANOS </t>
  </si>
  <si>
    <t>ELVIS RAMÓN RICARDO DE JESÚS EUSEBIO ABREU</t>
  </si>
  <si>
    <t>MILOSSIS DEL MILAGRO LIRIANO RODRÍGUEZ</t>
  </si>
  <si>
    <t>ENCARGADA DIVISIÓN DE COMUNICACIÓN INSTITUCIONAL</t>
  </si>
  <si>
    <t>ENCARGADA DIVISIÓN DE MINISTERIOS DE EDUCACIÓN Y EDUCACIÓN SUPERIOR, CIENCIA Y TECNOLOGÍA</t>
  </si>
  <si>
    <t xml:space="preserve">ANGEL MAGDIEL VILORIO ALBUERME </t>
  </si>
  <si>
    <t>TAIRY IVENNY RAMIREZ RAMIREZ</t>
  </si>
  <si>
    <t xml:space="preserve">DIVISION FORMULACION, MONITOREO Y EVALUACION DE PLANES DE PROGRAMAS Y PROYECTOS </t>
  </si>
  <si>
    <t>JASMIN ALTAGRACIA MARMOLEJOS PAULINO</t>
  </si>
  <si>
    <t>DIVISIÓN DE MINISTERIOS DE TURISMO E INDUSTRIA, COMERCIO Y MIPYMES</t>
  </si>
  <si>
    <t>ANA ELY COMAS GALVÁ</t>
  </si>
  <si>
    <t xml:space="preserve">DIVISION DESARROLLO INSTITUCIONAL </t>
  </si>
  <si>
    <t>KARINA SUERO RUIZ</t>
  </si>
  <si>
    <t>FRANCISCO MANUEL ABREU PÁEZ</t>
  </si>
  <si>
    <t>ENCARGADO DEL DEPARTAMENTO DE RECURSOS HUMANOS</t>
  </si>
  <si>
    <t xml:space="preserve"> DEPARTAMENTO DE RECURSOS HUMANOS</t>
  </si>
  <si>
    <t>HÉCTOR PLINIO PÉREZ POLANCO</t>
  </si>
  <si>
    <t>ADMINISTRADOR DE SISTEMAS</t>
  </si>
  <si>
    <t>HECTOR JOSÉ MANCEBO RODRIGUEZ</t>
  </si>
  <si>
    <t xml:space="preserve">TÉCNICO </t>
  </si>
  <si>
    <t>ENCARGADA DIVISIÓN ADMINISTRATIVA</t>
  </si>
  <si>
    <t xml:space="preserve">COORDINADOR DE COMITÉ CONSULTIVO Y PROYECTOS ESPECIALES </t>
  </si>
  <si>
    <t>MICKEY JOEL COHÉN SIMÓ</t>
  </si>
  <si>
    <t>JOHNSY IRDEMARO BÁEZ MARTINEZ</t>
  </si>
  <si>
    <t>PATRIA TERESA CROUSSET MATA</t>
  </si>
  <si>
    <t>AMANDA HILARIO ABREU</t>
  </si>
  <si>
    <t>ESPECIALISTA DIRECCIÓN DE CALIDAD Y EVALUACIÓN DE LA GESTIÓN PRESUPUESTARIA</t>
  </si>
  <si>
    <t xml:space="preserve">ANA YISEL CUEVAS MATOS </t>
  </si>
  <si>
    <t>BRYAN ALEXIS THOMPSON PÉREZ</t>
  </si>
  <si>
    <t xml:space="preserve">HAMLET ALFONSO JIMÉNEZ RIVERA </t>
  </si>
  <si>
    <t xml:space="preserve">PARALEGAL </t>
  </si>
  <si>
    <t>ENCARGADA DIVISIÓN DE MINISTERIOS DE LA MUJER, JUVENTUD, CULTURA, DEPORTES Y RECREACIÓN</t>
  </si>
  <si>
    <t>ANALISTA DE ANÁLISIS Y ESTUDIOS ECONÓMICOS II</t>
  </si>
  <si>
    <t xml:space="preserve">ANALISTA DE RELACIONES LABORALES </t>
  </si>
  <si>
    <t xml:space="preserve">MÉDICO </t>
  </si>
  <si>
    <t>IVÁN GÁLVEZ DE LA CRUZ</t>
  </si>
  <si>
    <t>SANTA DIGNA RIVERA DE ALEJO</t>
  </si>
  <si>
    <t xml:space="preserve">SOCORRO HERNANDEZ VALDEZ </t>
  </si>
  <si>
    <t>AMBAR CHANEL PERALTA GEORGE</t>
  </si>
  <si>
    <t>ENCARGADA DIVISIÓN DE PRESIDENCIA DE LA REPÚBLICA Y MINISTERIO DE RELACIONES EXTERIORES</t>
  </si>
  <si>
    <t>DIVISIÓN DE REGIÓN SUR CENTRAL</t>
  </si>
  <si>
    <t>ENCARGADA DIVISIÓN DE REGIÓN SUR CENTRAL</t>
  </si>
  <si>
    <t>DEPARTAMENTO DE  NORMAS Y METODOLOGÍAS</t>
  </si>
  <si>
    <t xml:space="preserve">MARÍA VICTORIA ORTÍZ SÁNCHEZ </t>
  </si>
  <si>
    <t xml:space="preserve"> ENCARGADA DEPARTAMENTO DE  NORMAS Y METODOLOGÍAS</t>
  </si>
  <si>
    <t>SECCIÓN DE TRANSPORTACIÓN</t>
  </si>
  <si>
    <t>COORDINADOR DE DESARROLLO DE CAPACIDADES PRESUPUESTARIA</t>
  </si>
  <si>
    <t>COORDINADOR DE ENLACE SIGEF</t>
  </si>
  <si>
    <t>ENCARGADO  DIVISIÓN DE MINISTERIOS DE HACIENDA, ADMINISTRACIÓN PÚBLICA, ECONOMÍA, PLANIFICACIÓN Y DESARROLLO</t>
  </si>
  <si>
    <t xml:space="preserve">ESPECIALISTA DE CALIDAD Y EVALUACIÓN DE LA GESTIÓN PRESUPUESTARIA </t>
  </si>
  <si>
    <t>FRANCIS ISRAEL SALDAÑA SANTANA</t>
  </si>
  <si>
    <t>PATRICIA CAROLINA PERDOMO GARCIA</t>
  </si>
  <si>
    <t>RICARDO JOSÉ SANTANA DÍAZ</t>
  </si>
  <si>
    <t>KEVIN JOSÉ RODRÍGUEZ ACOSTA</t>
  </si>
  <si>
    <t>FERNANDO LUIS SAN MIGUEL ÁLVAREZ</t>
  </si>
  <si>
    <t>JOERAH EDMÉE ALFAU LARACUENTE</t>
  </si>
  <si>
    <t>ANALISTA SECTORIAL DE PRESUPUESTO I</t>
  </si>
  <si>
    <t>VIRMARYS ANDREINA CANELA TORRES</t>
  </si>
  <si>
    <t>TÉCNICO DE COMUNICACIONES</t>
  </si>
  <si>
    <t>ERICK RAMÓN SANTANA REYES</t>
  </si>
  <si>
    <t>RAFAEL VITERBO DE LA ROSA CABA</t>
  </si>
  <si>
    <t xml:space="preserve">JUAN ALFONSO PAULINO RODRIGUEZ </t>
  </si>
  <si>
    <t>ANALISTA DE ANÁLISIS DE ESTUDIOS ECONÓMICOS I</t>
  </si>
  <si>
    <t xml:space="preserve">JEREMY ELIAM BISONO SENA </t>
  </si>
  <si>
    <t xml:space="preserve">EDWIN AMADO MEJIA </t>
  </si>
  <si>
    <t>DANIA ALCANTARA GUTIERREZ</t>
  </si>
  <si>
    <t xml:space="preserve">ANALISTA DE NORMAS Y METODOLOGIA </t>
  </si>
  <si>
    <t>ANALISTA DE EVALUACION DEL DESEMPEÑO PRESUPUESTARIO</t>
  </si>
  <si>
    <t xml:space="preserve">ALINA RODRIGUEZ CORDERO </t>
  </si>
  <si>
    <t xml:space="preserve">FABIO MIGUEL CABRERA GOMEZ </t>
  </si>
  <si>
    <t xml:space="preserve">COORDINADOR SECTORIAL DE PRESUPUESTO </t>
  </si>
  <si>
    <t xml:space="preserve">ANA ELIZABETH RODRIGUEZ PEREZ </t>
  </si>
  <si>
    <t>COORDINADORA DE ANÁLISIS DE ESTUDIOS ECONÓMICOS II</t>
  </si>
  <si>
    <t xml:space="preserve">COORDINADOR DE GESTIÓN FINANCIERA DE FORMULACIÓN Y EJECUCIÓN </t>
  </si>
  <si>
    <t>COORDINADORA DE EVALUACIÓN DEL DESEMPEÑO DE GESTIÓN PRESUPUESTARIA I</t>
  </si>
  <si>
    <t xml:space="preserve"> </t>
  </si>
  <si>
    <t>DDIVISIÓN DE MINISTERIO DE DEFENSA</t>
  </si>
  <si>
    <t xml:space="preserve"> 01 DE JUNIO DEL 2023</t>
  </si>
  <si>
    <t xml:space="preserve">PATRICIA CAROLINA DILONE GIL </t>
  </si>
  <si>
    <t xml:space="preserve">SORANGEL GONZALEZ DIAZ </t>
  </si>
  <si>
    <t>NICKOL RODRÍGUEZ FERNÁNDEZ</t>
  </si>
  <si>
    <t xml:space="preserve">RAYDAN DE JESUS DIA DE LA ROSA </t>
  </si>
  <si>
    <t xml:space="preserve">ENCARGADO ADMINISTRATIVO Y FINANCIERO </t>
  </si>
  <si>
    <t xml:space="preserve">SFS DEPENDIENTES </t>
  </si>
  <si>
    <t>TOTAL TSS</t>
  </si>
  <si>
    <t>MONTO PARA ISR</t>
  </si>
  <si>
    <t xml:space="preserve">EDIGEN MANUEL FLORIAN FLORIAN </t>
  </si>
  <si>
    <t>SFS DEPENDIENTES</t>
  </si>
  <si>
    <t xml:space="preserve">Saldo a favor </t>
  </si>
  <si>
    <t xml:space="preserve">LIANNY ROJAS DE AZA </t>
  </si>
  <si>
    <t xml:space="preserve">MARTA FELICIA DIAZ CASTILLO </t>
  </si>
  <si>
    <t xml:space="preserve">MARIA VENTURA BONILLA </t>
  </si>
  <si>
    <t>DEPARTAMENTO ADMINISTRATIVO Y FINANCIERO</t>
  </si>
  <si>
    <t xml:space="preserve">YONY AGUSTIN DEAZA </t>
  </si>
  <si>
    <t xml:space="preserve">CARMEN MILAGROS CUEVAS GUZMAN </t>
  </si>
  <si>
    <t>JOHANDER NOLASCO MAGALLANES</t>
  </si>
  <si>
    <t xml:space="preserve">GENARO PASCASIO CANELA </t>
  </si>
  <si>
    <t xml:space="preserve">LUBEANA MONTERO MORILLO </t>
  </si>
  <si>
    <t xml:space="preserve">VERONICA VALDEZ </t>
  </si>
  <si>
    <t xml:space="preserve">JOSE MANUEL RODRIGUEZ ABREU </t>
  </si>
  <si>
    <t xml:space="preserve">JOSE FRANCISCO PLACENCIA </t>
  </si>
  <si>
    <t>02 DE JULIO DEL 2023</t>
  </si>
  <si>
    <t>26 DE JULIO DEL 2023</t>
  </si>
  <si>
    <t>15 DE OCTUBRE DEL 2023</t>
  </si>
  <si>
    <t>01 DE SEPTIEMBRE DEL 2023</t>
  </si>
  <si>
    <t>01 DE JULIO DEL 2023</t>
  </si>
  <si>
    <t>15 DE SEPTIEMBRE DEL 2023</t>
  </si>
  <si>
    <t>02 DE AGOSTO DEL 2023</t>
  </si>
  <si>
    <t>01 DE AGOSTO DEL 2023</t>
  </si>
  <si>
    <t>02 DE SEPTIEMBRE DEL 2023</t>
  </si>
  <si>
    <t>5  DE OCTUBRE DEL 2023</t>
  </si>
  <si>
    <t>18 DE OCTUBRE DEL 2023</t>
  </si>
  <si>
    <t>25 DE AGOSTO DEL 2023</t>
  </si>
  <si>
    <t>01 DE OCTUBRE DEL 2023</t>
  </si>
  <si>
    <t>18 DE AGOSTO DEL 2023</t>
  </si>
  <si>
    <t>21 DE AGOSTO DEL 2023</t>
  </si>
  <si>
    <t>14 DE AGOSTO DEL 2023</t>
  </si>
  <si>
    <t>10 DE AGOSTO DEL 2023</t>
  </si>
  <si>
    <t>22 DE AGOSTO DEL 2023</t>
  </si>
  <si>
    <t>03 DE SEPTIEMBRE DEL 2023</t>
  </si>
  <si>
    <t xml:space="preserve">Saldo a Fvaor </t>
  </si>
  <si>
    <t xml:space="preserve">ANGELLI FRANCHESKA ECHAVARRIA ZABALA </t>
  </si>
  <si>
    <t>01 DE OCTUBRE DE 2023</t>
  </si>
  <si>
    <t xml:space="preserve">CAMILA YAMEL GUZMAN RAPOZO </t>
  </si>
  <si>
    <t xml:space="preserve">LYANNA MICHELLE FERNANDEZ MARTINEZ </t>
  </si>
  <si>
    <t xml:space="preserve">YULISSA MILAGROS BURGOS MEDINA </t>
  </si>
  <si>
    <t>ANALISTA DE EVALUACION DESEMPEÑO Y CAPACITACION</t>
  </si>
  <si>
    <t xml:space="preserve">DIVISION DE EVALUACION DEL DESEMPEÑO Y CAPACITACION </t>
  </si>
  <si>
    <t xml:space="preserve">MIGUEL ELIAS SARRAF CARABALLO </t>
  </si>
  <si>
    <t>ROMA DELFINA TAVERAS PIÑA</t>
  </si>
  <si>
    <t>FRANCISCO ANTONIO MENDEZ VELAZQUEZ</t>
  </si>
  <si>
    <t>CRISTAL THALIA MARTES PAULINO</t>
  </si>
  <si>
    <t>NICOLE ARISLEYDI RODRIGUEZ SANTANA</t>
  </si>
  <si>
    <t>DIVISIÓN DE  DE PODER JUDICIAL, CÁMARA DE DIPUTADOS Y SENADO DE LA REPÚBLICA</t>
  </si>
  <si>
    <t xml:space="preserve">TECNICO ADMINISTRATIVO </t>
  </si>
  <si>
    <t xml:space="preserve">YAN LI SUAREZ </t>
  </si>
  <si>
    <t xml:space="preserve">VIRMANIA MANZUETA DE PEREZ </t>
  </si>
  <si>
    <t>ANALISTA DE CAPACITACION Y DESARROLLO</t>
  </si>
  <si>
    <t xml:space="preserve">WENDY ABREU DILONE </t>
  </si>
  <si>
    <t xml:space="preserve">GABRIEL BERNARDO PAREDES ABREU </t>
  </si>
  <si>
    <t xml:space="preserve">ADMINITRADOR DE BASE DE DATOS </t>
  </si>
  <si>
    <t>DIVISIÓN ADMINISTRATIV</t>
  </si>
  <si>
    <t>ALCY LOPEZ SEGURA</t>
  </si>
  <si>
    <t>ENCARGADO ADMINISTRATIVO</t>
  </si>
  <si>
    <t>SECCION DE DOCUMENTACION</t>
  </si>
  <si>
    <t xml:space="preserve">DIVISION DE PODER JUDICIAL, CAMARA DE DIPUTADOS Y SENADO DE LA REPUBLICA </t>
  </si>
  <si>
    <t>JENNIFER DEL PILAR OVALLE SANTANA</t>
  </si>
  <si>
    <t xml:space="preserve">ENC. DIVISION DE PODER JUDICIAL, CAMARA DE DIPUTADOS Y SENADO DE LA REPUBLICA </t>
  </si>
  <si>
    <t>FIJA</t>
  </si>
  <si>
    <t>ENCARGADO SECCIÓN DE MANTENIMIENTO</t>
  </si>
  <si>
    <t>SECCIÓN MANTENIMIENTO</t>
  </si>
  <si>
    <t xml:space="preserve">JOSE ROBERTO MORTEA DE LEON  </t>
  </si>
  <si>
    <t xml:space="preserve">NORVIN DARINEL BERGES SANCHEZ </t>
  </si>
  <si>
    <t xml:space="preserve">ENCARCADO SERVICIOS A LOS GOBIERNOS LOCALES </t>
  </si>
  <si>
    <t xml:space="preserve">JULIO JEREZ ADAMES </t>
  </si>
  <si>
    <t>01 DE JUNIO DEL 2023</t>
  </si>
  <si>
    <t>01 DE DICIEMBRE DEL 2023</t>
  </si>
  <si>
    <t xml:space="preserve"> 01 DE DICIEMBRE DEL 2023</t>
  </si>
  <si>
    <t>04 DE DICIEMBRE DEL 2023</t>
  </si>
  <si>
    <t>01 DE DICIEMBRE DE 2023</t>
  </si>
  <si>
    <t>JULIANA GILLERMINA MORERA VILLALON</t>
  </si>
  <si>
    <t>DIVISIÓN DE MINISTERIOS DE MEDIO AMBIENTE, AGRICULTURA, ENERGIA Y MINAS</t>
  </si>
  <si>
    <t xml:space="preserve">JHOSELYN POLANCO BRITO </t>
  </si>
  <si>
    <t>JOALDO ERNESTO LOPEZ ESPINOSA</t>
  </si>
  <si>
    <t>AUXILIAR ADMINISTRATIVO</t>
  </si>
  <si>
    <t>CARRERA ADMINISTRATIVA</t>
  </si>
  <si>
    <t>JOSE JAVIER SANTANA UREÑA</t>
  </si>
  <si>
    <t>PAOLA GELMANIA SIDO DIAZ</t>
  </si>
  <si>
    <t xml:space="preserve">LORENNA YISSEL DOMINGUEZ AYBAR </t>
  </si>
  <si>
    <t>LOWENSKI TEUDIS MATOS BENCOSME</t>
  </si>
  <si>
    <t xml:space="preserve">JUAN EDILVER ROSARIO MOTA </t>
  </si>
  <si>
    <t xml:space="preserve">ENCARGADO DE DIVISION DESARROLLO EIMPLEMENTACION DE SISTEMAS </t>
  </si>
  <si>
    <t>NURY DE LA ALTAGRACIA MADURO ISAGUEZ DE GONZALEZ</t>
  </si>
  <si>
    <t xml:space="preserve">VIRGINIA MASSIEL BETANCOURT MOJICA </t>
  </si>
  <si>
    <t>MARIA ERCILIA JIMENEZ MARTINEZ</t>
  </si>
  <si>
    <t>MILDRED STERLING SANTANA</t>
  </si>
  <si>
    <t xml:space="preserve">AUXILIAR DE ENFERMERIA </t>
  </si>
  <si>
    <t>EMILY ROSEILY MONTERO OGANDO</t>
  </si>
  <si>
    <t>TÉCNICO REGISTRO, CONTROL Y NÓMINA</t>
  </si>
  <si>
    <t>01 DE FEBRERO DEL 2024</t>
  </si>
  <si>
    <t xml:space="preserve">GLENNY CONCEPCION CRUZ  </t>
  </si>
  <si>
    <t xml:space="preserve">ANALISTA DE NORMAS Y METODOLOGÍAS </t>
  </si>
  <si>
    <t xml:space="preserve"> TÉCNICO DE PRESUPUESTO </t>
  </si>
  <si>
    <t xml:space="preserve">ENCARGADA DE DOCUMENTACIÓN </t>
  </si>
  <si>
    <t xml:space="preserve">RESPONSABLE DE OFICINA DE LIBRE ACCESO A LA INFORMACIÓN </t>
  </si>
  <si>
    <t>02 DE FEBRERO DEL 2024</t>
  </si>
  <si>
    <t>02 DE ENERO DEL 2024</t>
  </si>
  <si>
    <t>03 DE JULIO DEL 2023</t>
  </si>
  <si>
    <t>03 DE ENERO DEL 2024</t>
  </si>
  <si>
    <t>TÉCNICO DE TESORERIA</t>
  </si>
  <si>
    <t xml:space="preserve">TÉCNICO EN PRESUPUESTO Y TESORERIA </t>
  </si>
  <si>
    <t>26 DE ENERO DEL 2024</t>
  </si>
  <si>
    <t xml:space="preserve">ENCARGADA DE ANÁLISIS Y ESTUDIOS ECONOMICOS </t>
  </si>
  <si>
    <t>01 DE ENERO  DEL 2024</t>
  </si>
  <si>
    <t>01 DE ENERO DEL 2024</t>
  </si>
  <si>
    <t>21 DE FEBRERO DEL 2024</t>
  </si>
  <si>
    <t>25 DE FEBRERO DEL 2024</t>
  </si>
  <si>
    <t>25 DE FEBRERO  DEL 2024</t>
  </si>
  <si>
    <t>18 DE FEBRERO DEL 2024</t>
  </si>
  <si>
    <t>14 DE FEBRERO DEL 2024</t>
  </si>
  <si>
    <t>10 DE FEBRERO DEL 2024</t>
  </si>
  <si>
    <t>22 DE FEBRERO DEL 2024</t>
  </si>
  <si>
    <t>21 DE SEPTIEMBRE DEL 2023</t>
  </si>
  <si>
    <t>DESARROLLADOR DE SISTEMA</t>
  </si>
  <si>
    <t xml:space="preserve">ANALISTA DE CLASIFICACIÓN, VALORACIÓN Y REMUNERACIÓN DE CARGOS </t>
  </si>
  <si>
    <t>SANDRA CAROLINA REYES CRUZ</t>
  </si>
  <si>
    <t>04 DE SEPTIEMBRE DEL 2023</t>
  </si>
  <si>
    <t>LEWIS KAROLINE ROSA VILLAR</t>
  </si>
  <si>
    <t>01 DE MARZO DEL 2024</t>
  </si>
  <si>
    <t>04 DE MARZO DEL 2024</t>
  </si>
  <si>
    <t>LUIS ANDRÉS HILARIO SALAS</t>
  </si>
  <si>
    <t>AUXILIAR DE DOCUMENTACIÓN</t>
  </si>
  <si>
    <t>LUDOVINO CEBALLOS JIMÉNEZ</t>
  </si>
  <si>
    <t>15 DE MARZO DEL 2024</t>
  </si>
  <si>
    <t>02 DE MARZO DEL 2024</t>
  </si>
  <si>
    <t>02 DE  MARZO DEL 2024</t>
  </si>
  <si>
    <t>21 DE MARZO DEL 2024</t>
  </si>
  <si>
    <t>03 DE MARZO DEL 2024</t>
  </si>
  <si>
    <t>DIRECTOR DIRECCIÓN DE ESTUDIOS ECONOMICOS Y SEGUIMIENTO FINANCIERO</t>
  </si>
  <si>
    <t>ELISON BIENVENIDO ARIAS GARCIA</t>
  </si>
  <si>
    <t>11 DE SEPTIEMBRE DEL 2023</t>
  </si>
  <si>
    <t>11 DE MARZO DEL 2024</t>
  </si>
  <si>
    <t>15 DE ABRIL DEL 2024</t>
  </si>
  <si>
    <t>5  DE ABRIL DEL 2024</t>
  </si>
  <si>
    <t>18 DE ABRIL DEL 2024</t>
  </si>
  <si>
    <t>01 DE ABRIL DEL 2024</t>
  </si>
  <si>
    <t>05 DE ABRIL DEL 2024</t>
  </si>
  <si>
    <t>05 DE OCTUBRE DEL 2023</t>
  </si>
  <si>
    <t>Correspondiente al mes de noviembre  del año 2023</t>
  </si>
  <si>
    <t>Correspondiente al mes de noviembre del año 2023</t>
  </si>
  <si>
    <t>01 DE MAYO DEL 2024</t>
  </si>
  <si>
    <t>01 DE NOVIEMBRE DEL 2023</t>
  </si>
  <si>
    <t>04 DE JUNIO DEL 2023</t>
  </si>
  <si>
    <t>ENCARGADO DIVISIÓN DE REGISTRO, CONTROL Y NÓMINA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</si>
</sst>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25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sz val="10"/>
      <color theme="1"/>
      <name val="Century Gothic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name val="Arial"/>
      <family val="2"/>
    </font>
    <font>
      <b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0" fontId="1" fillId="0" borderId="0"/>
    <xf numFmtId="0" fontId="2" fillId="0" borderId="0"/>
  </cellStyleXfs>
  <cellXfs count="325">
    <xf numFmtId="0" fontId="0" fillId="0" borderId="0" xfId="0"/>
    <xf numFmtId="0" fontId="3" fillId="2" borderId="0" xfId="0" applyFont="1" applyFill="1"/>
    <xf numFmtId="43" fontId="3" fillId="2" borderId="0" xfId="1" applyFont="1" applyFill="1" applyBorder="1"/>
    <xf numFmtId="0" fontId="6" fillId="2" borderId="0" xfId="0" applyFont="1" applyFill="1"/>
    <xf numFmtId="0" fontId="3" fillId="2" borderId="0" xfId="0" applyFont="1" applyFill="1" applyAlignment="1">
      <alignment horizontal="center"/>
    </xf>
    <xf numFmtId="43" fontId="3" fillId="2" borderId="1" xfId="1" applyFont="1" applyFill="1" applyBorder="1"/>
    <xf numFmtId="43" fontId="6" fillId="2" borderId="0" xfId="1" applyFont="1" applyFill="1" applyBorder="1"/>
    <xf numFmtId="43" fontId="3" fillId="2" borderId="0" xfId="0" applyNumberFormat="1" applyFont="1" applyFill="1"/>
    <xf numFmtId="43" fontId="3" fillId="2" borderId="2" xfId="1" applyFont="1" applyFill="1" applyBorder="1"/>
    <xf numFmtId="43" fontId="3" fillId="2" borderId="2" xfId="0" applyNumberFormat="1" applyFont="1" applyFill="1" applyBorder="1"/>
    <xf numFmtId="164" fontId="3" fillId="2" borderId="1" xfId="0" applyNumberFormat="1" applyFont="1" applyFill="1" applyBorder="1"/>
    <xf numFmtId="164" fontId="3" fillId="2" borderId="0" xfId="0" applyNumberFormat="1" applyFont="1" applyFill="1"/>
    <xf numFmtId="0" fontId="3" fillId="2" borderId="2" xfId="0" applyFont="1" applyFill="1" applyBorder="1" applyAlignment="1">
      <alignment horizontal="center"/>
    </xf>
    <xf numFmtId="43" fontId="6" fillId="3" borderId="6" xfId="0" applyNumberFormat="1" applyFont="1" applyFill="1" applyBorder="1"/>
    <xf numFmtId="43" fontId="6" fillId="4" borderId="1" xfId="1" applyFont="1" applyFill="1" applyBorder="1"/>
    <xf numFmtId="0" fontId="4" fillId="2" borderId="0" xfId="0" applyFont="1" applyFill="1" applyAlignment="1">
      <alignment horizontal="center"/>
    </xf>
    <xf numFmtId="43" fontId="10" fillId="2" borderId="0" xfId="1" applyFont="1" applyFill="1" applyBorder="1"/>
    <xf numFmtId="0" fontId="10" fillId="2" borderId="0" xfId="0" applyFont="1" applyFill="1"/>
    <xf numFmtId="0" fontId="11" fillId="0" borderId="0" xfId="0" applyFont="1" applyAlignment="1">
      <alignment horizontal="right"/>
    </xf>
    <xf numFmtId="0" fontId="12" fillId="0" borderId="13" xfId="0" applyFont="1" applyBorder="1"/>
    <xf numFmtId="0" fontId="12" fillId="0" borderId="0" xfId="0" applyFont="1"/>
    <xf numFmtId="0" fontId="11" fillId="0" borderId="0" xfId="0" applyFont="1"/>
    <xf numFmtId="0" fontId="0" fillId="0" borderId="0" xfId="0" applyAlignment="1">
      <alignment horizontal="left"/>
    </xf>
    <xf numFmtId="0" fontId="3" fillId="2" borderId="0" xfId="0" applyFont="1" applyFill="1" applyAlignment="1">
      <alignment horizontal="left"/>
    </xf>
    <xf numFmtId="0" fontId="3" fillId="2" borderId="2" xfId="0" applyFont="1" applyFill="1" applyBorder="1" applyAlignment="1">
      <alignment horizontal="left"/>
    </xf>
    <xf numFmtId="165" fontId="8" fillId="2" borderId="0" xfId="0" applyNumberFormat="1" applyFont="1" applyFill="1" applyAlignment="1">
      <alignment horizontal="left" wrapText="1"/>
    </xf>
    <xf numFmtId="43" fontId="3" fillId="2" borderId="0" xfId="1" applyFont="1" applyFill="1" applyBorder="1" applyAlignment="1">
      <alignment horizontal="left"/>
    </xf>
    <xf numFmtId="0" fontId="10" fillId="2" borderId="0" xfId="0" applyFont="1" applyFill="1" applyAlignment="1">
      <alignment horizontal="left"/>
    </xf>
    <xf numFmtId="0" fontId="10" fillId="2" borderId="0" xfId="0" applyFont="1" applyFill="1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0" fontId="13" fillId="0" borderId="0" xfId="0" applyFont="1"/>
    <xf numFmtId="0" fontId="15" fillId="2" borderId="0" xfId="0" applyFont="1" applyFill="1"/>
    <xf numFmtId="0" fontId="14" fillId="3" borderId="8" xfId="0" applyFont="1" applyFill="1" applyBorder="1" applyAlignment="1">
      <alignment horizontal="center" vertical="center"/>
    </xf>
    <xf numFmtId="0" fontId="14" fillId="3" borderId="9" xfId="0" applyFont="1" applyFill="1" applyBorder="1" applyAlignment="1">
      <alignment horizontal="center" vertical="center"/>
    </xf>
    <xf numFmtId="0" fontId="14" fillId="3" borderId="8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/>
    </xf>
    <xf numFmtId="43" fontId="16" fillId="4" borderId="1" xfId="1" applyFont="1" applyFill="1" applyBorder="1"/>
    <xf numFmtId="43" fontId="15" fillId="2" borderId="0" xfId="0" applyNumberFormat="1" applyFont="1" applyFill="1"/>
    <xf numFmtId="43" fontId="15" fillId="2" borderId="0" xfId="1" applyFont="1" applyFill="1" applyBorder="1"/>
    <xf numFmtId="43" fontId="16" fillId="2" borderId="0" xfId="1" applyFont="1" applyFill="1" applyBorder="1"/>
    <xf numFmtId="43" fontId="15" fillId="2" borderId="0" xfId="1" applyFont="1" applyFill="1" applyBorder="1" applyAlignment="1">
      <alignment horizontal="center"/>
    </xf>
    <xf numFmtId="0" fontId="15" fillId="2" borderId="0" xfId="0" applyFont="1" applyFill="1" applyAlignment="1">
      <alignment horizontal="left"/>
    </xf>
    <xf numFmtId="165" fontId="12" fillId="2" borderId="0" xfId="0" applyNumberFormat="1" applyFont="1" applyFill="1" applyAlignment="1">
      <alignment horizontal="left" wrapText="1"/>
    </xf>
    <xf numFmtId="0" fontId="15" fillId="2" borderId="0" xfId="0" applyFont="1" applyFill="1" applyAlignment="1">
      <alignment horizontal="center"/>
    </xf>
    <xf numFmtId="0" fontId="16" fillId="2" borderId="0" xfId="0" applyFont="1" applyFill="1" applyAlignment="1">
      <alignment horizontal="left"/>
    </xf>
    <xf numFmtId="0" fontId="14" fillId="2" borderId="1" xfId="0" applyFont="1" applyFill="1" applyBorder="1" applyAlignment="1">
      <alignment horizontal="left"/>
    </xf>
    <xf numFmtId="43" fontId="15" fillId="2" borderId="0" xfId="1" applyFont="1" applyFill="1" applyBorder="1" applyAlignment="1">
      <alignment horizontal="left"/>
    </xf>
    <xf numFmtId="0" fontId="14" fillId="2" borderId="0" xfId="0" applyFont="1" applyFill="1" applyAlignment="1">
      <alignment horizontal="left"/>
    </xf>
    <xf numFmtId="43" fontId="14" fillId="2" borderId="0" xfId="1" applyFont="1" applyFill="1" applyBorder="1" applyAlignment="1">
      <alignment horizontal="center"/>
    </xf>
    <xf numFmtId="0" fontId="16" fillId="2" borderId="0" xfId="0" applyFont="1" applyFill="1" applyAlignment="1">
      <alignment horizontal="center"/>
    </xf>
    <xf numFmtId="43" fontId="16" fillId="2" borderId="0" xfId="1" applyFont="1" applyFill="1" applyBorder="1" applyAlignment="1">
      <alignment horizontal="center"/>
    </xf>
    <xf numFmtId="165" fontId="11" fillId="2" borderId="0" xfId="0" applyNumberFormat="1" applyFont="1" applyFill="1" applyAlignment="1">
      <alignment horizontal="left" wrapText="1"/>
    </xf>
    <xf numFmtId="43" fontId="15" fillId="0" borderId="0" xfId="1" applyFont="1" applyFill="1" applyBorder="1"/>
    <xf numFmtId="43" fontId="15" fillId="0" borderId="0" xfId="1" applyFont="1" applyFill="1" applyBorder="1" applyAlignment="1">
      <alignment horizontal="center"/>
    </xf>
    <xf numFmtId="0" fontId="16" fillId="0" borderId="4" xfId="0" applyFont="1" applyBorder="1" applyAlignment="1">
      <alignment horizontal="left"/>
    </xf>
    <xf numFmtId="0" fontId="16" fillId="0" borderId="3" xfId="0" applyFont="1" applyBorder="1" applyAlignment="1">
      <alignment horizontal="left"/>
    </xf>
    <xf numFmtId="0" fontId="16" fillId="0" borderId="5" xfId="0" applyFont="1" applyBorder="1" applyAlignment="1">
      <alignment horizontal="left"/>
    </xf>
    <xf numFmtId="43" fontId="16" fillId="3" borderId="6" xfId="0" applyNumberFormat="1" applyFont="1" applyFill="1" applyBorder="1"/>
    <xf numFmtId="43" fontId="3" fillId="2" borderId="2" xfId="1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43" fontId="3" fillId="0" borderId="1" xfId="1" applyFont="1" applyFill="1" applyBorder="1"/>
    <xf numFmtId="0" fontId="6" fillId="2" borderId="0" xfId="0" applyFont="1" applyFill="1" applyAlignment="1">
      <alignment horizontal="center" wrapText="1"/>
    </xf>
    <xf numFmtId="43" fontId="6" fillId="4" borderId="6" xfId="1" applyFont="1" applyFill="1" applyBorder="1"/>
    <xf numFmtId="43" fontId="0" fillId="0" borderId="0" xfId="0" applyNumberFormat="1"/>
    <xf numFmtId="43" fontId="3" fillId="0" borderId="0" xfId="0" applyNumberFormat="1" applyFont="1"/>
    <xf numFmtId="0" fontId="3" fillId="0" borderId="1" xfId="0" applyFont="1" applyBorder="1" applyAlignment="1">
      <alignment horizontal="center"/>
    </xf>
    <xf numFmtId="43" fontId="3" fillId="0" borderId="1" xfId="0" applyNumberFormat="1" applyFont="1" applyBorder="1"/>
    <xf numFmtId="43" fontId="3" fillId="0" borderId="0" xfId="1" applyFont="1" applyFill="1" applyBorder="1"/>
    <xf numFmtId="0" fontId="14" fillId="2" borderId="0" xfId="0" applyFont="1" applyFill="1" applyAlignment="1">
      <alignment horizontal="left" wrapText="1"/>
    </xf>
    <xf numFmtId="0" fontId="13" fillId="2" borderId="0" xfId="0" applyFont="1" applyFill="1" applyAlignment="1">
      <alignment horizontal="left"/>
    </xf>
    <xf numFmtId="43" fontId="6" fillId="2" borderId="3" xfId="1" applyFont="1" applyFill="1" applyBorder="1"/>
    <xf numFmtId="43" fontId="6" fillId="4" borderId="15" xfId="1" applyFont="1" applyFill="1" applyBorder="1"/>
    <xf numFmtId="43" fontId="3" fillId="0" borderId="0" xfId="1" applyFont="1" applyFill="1" applyBorder="1" applyAlignment="1">
      <alignment horizontal="left"/>
    </xf>
    <xf numFmtId="43" fontId="6" fillId="0" borderId="0" xfId="1" applyFont="1" applyFill="1" applyBorder="1"/>
    <xf numFmtId="0" fontId="15" fillId="0" borderId="2" xfId="0" applyFont="1" applyBorder="1" applyAlignment="1">
      <alignment horizontal="center"/>
    </xf>
    <xf numFmtId="0" fontId="15" fillId="0" borderId="2" xfId="0" applyFont="1" applyBorder="1" applyAlignment="1">
      <alignment horizontal="left"/>
    </xf>
    <xf numFmtId="43" fontId="15" fillId="0" borderId="2" xfId="1" applyFont="1" applyFill="1" applyBorder="1"/>
    <xf numFmtId="43" fontId="15" fillId="0" borderId="2" xfId="0" applyNumberFormat="1" applyFont="1" applyBorder="1"/>
    <xf numFmtId="0" fontId="15" fillId="0" borderId="0" xfId="0" applyFont="1"/>
    <xf numFmtId="0" fontId="15" fillId="0" borderId="1" xfId="0" applyFont="1" applyBorder="1" applyAlignment="1">
      <alignment horizontal="center"/>
    </xf>
    <xf numFmtId="0" fontId="15" fillId="0" borderId="1" xfId="0" applyFont="1" applyBorder="1" applyAlignment="1">
      <alignment horizontal="left"/>
    </xf>
    <xf numFmtId="43" fontId="15" fillId="0" borderId="1" xfId="1" applyFont="1" applyFill="1" applyBorder="1"/>
    <xf numFmtId="165" fontId="12" fillId="0" borderId="2" xfId="0" applyNumberFormat="1" applyFont="1" applyBorder="1" applyAlignment="1">
      <alignment horizontal="left" wrapText="1"/>
    </xf>
    <xf numFmtId="43" fontId="15" fillId="0" borderId="1" xfId="0" applyNumberFormat="1" applyFont="1" applyBorder="1"/>
    <xf numFmtId="165" fontId="12" fillId="0" borderId="1" xfId="0" applyNumberFormat="1" applyFont="1" applyBorder="1" applyAlignment="1">
      <alignment horizontal="left" wrapText="1"/>
    </xf>
    <xf numFmtId="43" fontId="16" fillId="0" borderId="0" xfId="1" applyFont="1" applyFill="1" applyBorder="1"/>
    <xf numFmtId="43" fontId="15" fillId="0" borderId="0" xfId="1" applyFont="1" applyFill="1" applyBorder="1" applyAlignment="1">
      <alignment horizontal="left"/>
    </xf>
    <xf numFmtId="165" fontId="12" fillId="0" borderId="1" xfId="0" applyNumberFormat="1" applyFont="1" applyBorder="1" applyAlignment="1">
      <alignment wrapText="1"/>
    </xf>
    <xf numFmtId="43" fontId="15" fillId="0" borderId="2" xfId="1" applyFont="1" applyFill="1" applyBorder="1" applyAlignment="1"/>
    <xf numFmtId="43" fontId="15" fillId="0" borderId="0" xfId="1" applyFont="1" applyFill="1" applyBorder="1" applyAlignment="1"/>
    <xf numFmtId="43" fontId="16" fillId="0" borderId="0" xfId="1" applyFont="1" applyFill="1" applyBorder="1" applyAlignment="1">
      <alignment horizontal="left"/>
    </xf>
    <xf numFmtId="43" fontId="5" fillId="0" borderId="0" xfId="1" applyFont="1" applyFill="1" applyBorder="1"/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left" wrapText="1"/>
    </xf>
    <xf numFmtId="0" fontId="3" fillId="0" borderId="2" xfId="0" applyFont="1" applyBorder="1" applyAlignment="1">
      <alignment horizontal="left"/>
    </xf>
    <xf numFmtId="43" fontId="3" fillId="0" borderId="2" xfId="0" applyNumberFormat="1" applyFont="1" applyBorder="1"/>
    <xf numFmtId="43" fontId="3" fillId="0" borderId="2" xfId="1" applyFont="1" applyFill="1" applyBorder="1"/>
    <xf numFmtId="0" fontId="3" fillId="0" borderId="14" xfId="0" applyFont="1" applyBorder="1" applyAlignment="1">
      <alignment horizontal="center"/>
    </xf>
    <xf numFmtId="0" fontId="3" fillId="0" borderId="0" xfId="0" applyFont="1"/>
    <xf numFmtId="0" fontId="3" fillId="0" borderId="1" xfId="0" applyFont="1" applyBorder="1" applyAlignment="1">
      <alignment horizontal="left" wrapText="1"/>
    </xf>
    <xf numFmtId="164" fontId="3" fillId="0" borderId="1" xfId="0" applyNumberFormat="1" applyFont="1" applyBorder="1"/>
    <xf numFmtId="0" fontId="3" fillId="0" borderId="1" xfId="0" applyFont="1" applyBorder="1" applyAlignment="1">
      <alignment horizontal="center" wrapText="1"/>
    </xf>
    <xf numFmtId="43" fontId="15" fillId="2" borderId="2" xfId="1" applyFont="1" applyFill="1" applyBorder="1"/>
    <xf numFmtId="0" fontId="15" fillId="2" borderId="1" xfId="0" applyFont="1" applyFill="1" applyBorder="1" applyAlignment="1">
      <alignment horizontal="left"/>
    </xf>
    <xf numFmtId="165" fontId="12" fillId="2" borderId="1" xfId="0" applyNumberFormat="1" applyFont="1" applyFill="1" applyBorder="1" applyAlignment="1">
      <alignment horizontal="left" wrapText="1"/>
    </xf>
    <xf numFmtId="43" fontId="15" fillId="2" borderId="1" xfId="1" applyFont="1" applyFill="1" applyBorder="1"/>
    <xf numFmtId="43" fontId="15" fillId="2" borderId="2" xfId="0" applyNumberFormat="1" applyFont="1" applyFill="1" applyBorder="1"/>
    <xf numFmtId="0" fontId="15" fillId="2" borderId="2" xfId="0" applyFont="1" applyFill="1" applyBorder="1" applyAlignment="1">
      <alignment horizontal="left"/>
    </xf>
    <xf numFmtId="0" fontId="15" fillId="2" borderId="12" xfId="0" applyFont="1" applyFill="1" applyBorder="1" applyAlignment="1">
      <alignment horizontal="left"/>
    </xf>
    <xf numFmtId="43" fontId="3" fillId="2" borderId="1" xfId="0" applyNumberFormat="1" applyFont="1" applyFill="1" applyBorder="1"/>
    <xf numFmtId="0" fontId="3" fillId="2" borderId="2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wrapText="1"/>
    </xf>
    <xf numFmtId="0" fontId="3" fillId="2" borderId="1" xfId="0" applyFont="1" applyFill="1" applyBorder="1"/>
    <xf numFmtId="0" fontId="3" fillId="2" borderId="1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center"/>
    </xf>
    <xf numFmtId="0" fontId="15" fillId="2" borderId="2" xfId="0" applyFont="1" applyFill="1" applyBorder="1" applyAlignment="1">
      <alignment horizontal="center"/>
    </xf>
    <xf numFmtId="165" fontId="12" fillId="2" borderId="2" xfId="0" applyNumberFormat="1" applyFont="1" applyFill="1" applyBorder="1" applyAlignment="1">
      <alignment horizontal="left" wrapText="1"/>
    </xf>
    <xf numFmtId="0" fontId="13" fillId="2" borderId="0" xfId="0" applyFont="1" applyFill="1"/>
    <xf numFmtId="43" fontId="15" fillId="2" borderId="7" xfId="1" applyFont="1" applyFill="1" applyBorder="1"/>
    <xf numFmtId="0" fontId="15" fillId="2" borderId="1" xfId="0" applyFont="1" applyFill="1" applyBorder="1" applyAlignment="1">
      <alignment horizontal="left" wrapText="1"/>
    </xf>
    <xf numFmtId="43" fontId="15" fillId="2" borderId="1" xfId="1" applyFont="1" applyFill="1" applyBorder="1" applyAlignment="1"/>
    <xf numFmtId="0" fontId="3" fillId="0" borderId="0" xfId="0" applyFont="1" applyAlignment="1">
      <alignment horizontal="center"/>
    </xf>
    <xf numFmtId="0" fontId="3" fillId="2" borderId="0" xfId="0" applyFont="1" applyFill="1" applyAlignment="1">
      <alignment wrapText="1"/>
    </xf>
    <xf numFmtId="0" fontId="3" fillId="0" borderId="0" xfId="0" applyFont="1" applyAlignment="1">
      <alignment horizontal="left" wrapText="1"/>
    </xf>
    <xf numFmtId="164" fontId="3" fillId="0" borderId="0" xfId="0" applyNumberFormat="1" applyFont="1"/>
    <xf numFmtId="43" fontId="6" fillId="2" borderId="19" xfId="1" applyFont="1" applyFill="1" applyBorder="1"/>
    <xf numFmtId="0" fontId="3" fillId="2" borderId="2" xfId="0" applyFont="1" applyFill="1" applyBorder="1"/>
    <xf numFmtId="43" fontId="15" fillId="2" borderId="14" xfId="1" applyFont="1" applyFill="1" applyBorder="1"/>
    <xf numFmtId="43" fontId="15" fillId="0" borderId="14" xfId="1" applyFont="1" applyFill="1" applyBorder="1"/>
    <xf numFmtId="0" fontId="0" fillId="0" borderId="0" xfId="0" applyAlignment="1">
      <alignment horizontal="center"/>
    </xf>
    <xf numFmtId="0" fontId="14" fillId="2" borderId="0" xfId="0" applyFont="1" applyFill="1" applyAlignment="1">
      <alignment horizontal="center" wrapText="1"/>
    </xf>
    <xf numFmtId="0" fontId="14" fillId="2" borderId="10" xfId="0" applyFont="1" applyFill="1" applyBorder="1" applyAlignment="1">
      <alignment horizontal="center"/>
    </xf>
    <xf numFmtId="0" fontId="14" fillId="2" borderId="0" xfId="0" applyFont="1" applyFill="1" applyAlignment="1">
      <alignment horizontal="center"/>
    </xf>
    <xf numFmtId="0" fontId="16" fillId="0" borderId="3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6" fillId="2" borderId="0" xfId="0" applyFont="1" applyFill="1" applyAlignment="1">
      <alignment horizontal="center"/>
    </xf>
    <xf numFmtId="43" fontId="3" fillId="2" borderId="1" xfId="1" applyFont="1" applyFill="1" applyBorder="1" applyAlignment="1">
      <alignment horizontal="center"/>
    </xf>
    <xf numFmtId="43" fontId="3" fillId="2" borderId="2" xfId="1" applyFont="1" applyFill="1" applyBorder="1" applyAlignment="1">
      <alignment horizontal="center"/>
    </xf>
    <xf numFmtId="43" fontId="3" fillId="2" borderId="0" xfId="1" applyFont="1" applyFill="1" applyBorder="1" applyAlignment="1">
      <alignment horizontal="center"/>
    </xf>
    <xf numFmtId="0" fontId="15" fillId="2" borderId="2" xfId="0" applyFont="1" applyFill="1" applyBorder="1" applyAlignment="1">
      <alignment horizontal="left" wrapText="1"/>
    </xf>
    <xf numFmtId="43" fontId="6" fillId="4" borderId="22" xfId="1" applyFont="1" applyFill="1" applyBorder="1"/>
    <xf numFmtId="0" fontId="3" fillId="0" borderId="20" xfId="0" applyFont="1" applyBorder="1" applyAlignment="1">
      <alignment horizontal="center"/>
    </xf>
    <xf numFmtId="0" fontId="19" fillId="0" borderId="2" xfId="0" applyFont="1" applyBorder="1" applyAlignment="1">
      <alignment vertical="center" wrapText="1"/>
    </xf>
    <xf numFmtId="0" fontId="19" fillId="0" borderId="2" xfId="0" applyFont="1" applyBorder="1" applyAlignment="1">
      <alignment horizontal="center" vertical="center" wrapText="1"/>
    </xf>
    <xf numFmtId="43" fontId="15" fillId="2" borderId="1" xfId="1" applyFont="1" applyFill="1" applyBorder="1" applyAlignment="1">
      <alignment horizontal="center"/>
    </xf>
    <xf numFmtId="0" fontId="15" fillId="2" borderId="1" xfId="0" applyFont="1" applyFill="1" applyBorder="1"/>
    <xf numFmtId="43" fontId="15" fillId="0" borderId="1" xfId="1" applyFont="1" applyFill="1" applyBorder="1" applyAlignment="1">
      <alignment vertical="center"/>
    </xf>
    <xf numFmtId="43" fontId="15" fillId="0" borderId="2" xfId="1" applyFont="1" applyFill="1" applyBorder="1" applyAlignment="1">
      <alignment vertical="center"/>
    </xf>
    <xf numFmtId="43" fontId="6" fillId="2" borderId="0" xfId="0" applyNumberFormat="1" applyFont="1" applyFill="1"/>
    <xf numFmtId="0" fontId="15" fillId="0" borderId="10" xfId="0" applyFont="1" applyBorder="1" applyAlignment="1">
      <alignment horizontal="center"/>
    </xf>
    <xf numFmtId="43" fontId="20" fillId="2" borderId="1" xfId="1" applyFont="1" applyFill="1" applyBorder="1"/>
    <xf numFmtId="43" fontId="20" fillId="2" borderId="2" xfId="1" applyFont="1" applyFill="1" applyBorder="1"/>
    <xf numFmtId="0" fontId="17" fillId="2" borderId="2" xfId="0" applyFont="1" applyFill="1" applyBorder="1" applyAlignment="1">
      <alignment horizontal="left"/>
    </xf>
    <xf numFmtId="0" fontId="17" fillId="2" borderId="2" xfId="0" applyFont="1" applyFill="1" applyBorder="1" applyAlignment="1">
      <alignment horizontal="center"/>
    </xf>
    <xf numFmtId="0" fontId="17" fillId="2" borderId="2" xfId="0" applyFont="1" applyFill="1" applyBorder="1" applyAlignment="1">
      <alignment horizontal="left" wrapText="1"/>
    </xf>
    <xf numFmtId="164" fontId="3" fillId="2" borderId="2" xfId="0" applyNumberFormat="1" applyFont="1" applyFill="1" applyBorder="1"/>
    <xf numFmtId="0" fontId="17" fillId="2" borderId="1" xfId="0" applyFont="1" applyFill="1" applyBorder="1" applyAlignment="1">
      <alignment horizontal="left"/>
    </xf>
    <xf numFmtId="0" fontId="17" fillId="2" borderId="1" xfId="0" applyFont="1" applyFill="1" applyBorder="1" applyAlignment="1">
      <alignment horizontal="center"/>
    </xf>
    <xf numFmtId="43" fontId="17" fillId="2" borderId="1" xfId="1" applyFont="1" applyFill="1" applyBorder="1" applyAlignment="1">
      <alignment horizontal="center"/>
    </xf>
    <xf numFmtId="0" fontId="12" fillId="2" borderId="1" xfId="0" applyFont="1" applyFill="1" applyBorder="1" applyAlignment="1">
      <alignment horizontal="left"/>
    </xf>
    <xf numFmtId="0" fontId="12" fillId="2" borderId="1" xfId="0" applyFont="1" applyFill="1" applyBorder="1" applyAlignment="1">
      <alignment horizontal="center"/>
    </xf>
    <xf numFmtId="0" fontId="12" fillId="2" borderId="12" xfId="0" applyFont="1" applyFill="1" applyBorder="1" applyAlignment="1">
      <alignment horizontal="center"/>
    </xf>
    <xf numFmtId="0" fontId="15" fillId="2" borderId="11" xfId="0" applyFont="1" applyFill="1" applyBorder="1" applyAlignment="1">
      <alignment horizontal="left"/>
    </xf>
    <xf numFmtId="43" fontId="15" fillId="2" borderId="2" xfId="1" applyFont="1" applyFill="1" applyBorder="1" applyAlignment="1"/>
    <xf numFmtId="0" fontId="15" fillId="2" borderId="12" xfId="0" applyFont="1" applyFill="1" applyBorder="1" applyAlignment="1">
      <alignment horizontal="center"/>
    </xf>
    <xf numFmtId="0" fontId="15" fillId="2" borderId="10" xfId="0" applyFont="1" applyFill="1" applyBorder="1" applyAlignment="1">
      <alignment horizontal="center"/>
    </xf>
    <xf numFmtId="0" fontId="15" fillId="2" borderId="1" xfId="0" applyFont="1" applyFill="1" applyBorder="1" applyAlignment="1">
      <alignment horizontal="left" vertical="center"/>
    </xf>
    <xf numFmtId="0" fontId="15" fillId="2" borderId="1" xfId="0" applyFont="1" applyFill="1" applyBorder="1" applyAlignment="1">
      <alignment horizontal="center" vertical="center"/>
    </xf>
    <xf numFmtId="165" fontId="12" fillId="2" borderId="1" xfId="0" applyNumberFormat="1" applyFont="1" applyFill="1" applyBorder="1" applyAlignment="1">
      <alignment wrapText="1"/>
    </xf>
    <xf numFmtId="0" fontId="3" fillId="2" borderId="14" xfId="0" applyFont="1" applyFill="1" applyBorder="1" applyAlignment="1">
      <alignment horizontal="left"/>
    </xf>
    <xf numFmtId="0" fontId="3" fillId="2" borderId="14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left" wrapText="1"/>
    </xf>
    <xf numFmtId="43" fontId="9" fillId="2" borderId="1" xfId="1" applyFont="1" applyFill="1" applyBorder="1" applyAlignment="1">
      <alignment horizontal="center"/>
    </xf>
    <xf numFmtId="0" fontId="15" fillId="0" borderId="1" xfId="0" applyFont="1" applyBorder="1" applyAlignment="1">
      <alignment horizontal="left" wrapText="1"/>
    </xf>
    <xf numFmtId="0" fontId="3" fillId="0" borderId="1" xfId="0" applyFont="1" applyBorder="1"/>
    <xf numFmtId="0" fontId="3" fillId="0" borderId="1" xfId="0" applyFont="1" applyBorder="1" applyAlignment="1">
      <alignment horizontal="left"/>
    </xf>
    <xf numFmtId="43" fontId="3" fillId="0" borderId="2" xfId="1" applyFont="1" applyFill="1" applyBorder="1" applyAlignment="1">
      <alignment wrapText="1"/>
    </xf>
    <xf numFmtId="43" fontId="3" fillId="0" borderId="2" xfId="1" applyFont="1" applyFill="1" applyBorder="1" applyAlignment="1">
      <alignment horizontal="center"/>
    </xf>
    <xf numFmtId="43" fontId="3" fillId="2" borderId="1" xfId="1" applyFont="1" applyFill="1" applyBorder="1" applyAlignment="1">
      <alignment horizontal="left"/>
    </xf>
    <xf numFmtId="43" fontId="12" fillId="2" borderId="1" xfId="1" applyFont="1" applyFill="1" applyBorder="1"/>
    <xf numFmtId="0" fontId="6" fillId="2" borderId="23" xfId="0" applyFont="1" applyFill="1" applyBorder="1" applyAlignment="1">
      <alignment horizontal="center" wrapText="1"/>
    </xf>
    <xf numFmtId="0" fontId="3" fillId="0" borderId="2" xfId="0" applyFont="1" applyBorder="1"/>
    <xf numFmtId="43" fontId="3" fillId="2" borderId="14" xfId="1" applyFont="1" applyFill="1" applyBorder="1" applyAlignment="1">
      <alignment horizontal="center"/>
    </xf>
    <xf numFmtId="43" fontId="3" fillId="0" borderId="14" xfId="1" applyFont="1" applyFill="1" applyBorder="1"/>
    <xf numFmtId="43" fontId="3" fillId="0" borderId="14" xfId="0" applyNumberFormat="1" applyFont="1" applyBorder="1"/>
    <xf numFmtId="43" fontId="3" fillId="2" borderId="14" xfId="1" applyFont="1" applyFill="1" applyBorder="1"/>
    <xf numFmtId="0" fontId="6" fillId="0" borderId="0" xfId="0" applyFont="1" applyAlignment="1">
      <alignment horizontal="center" wrapText="1"/>
    </xf>
    <xf numFmtId="43" fontId="6" fillId="0" borderId="19" xfId="1" applyFont="1" applyFill="1" applyBorder="1"/>
    <xf numFmtId="0" fontId="4" fillId="0" borderId="0" xfId="0" applyFont="1"/>
    <xf numFmtId="0" fontId="4" fillId="2" borderId="0" xfId="0" applyFont="1" applyFill="1"/>
    <xf numFmtId="0" fontId="0" fillId="2" borderId="0" xfId="0" applyFill="1"/>
    <xf numFmtId="165" fontId="12" fillId="2" borderId="12" xfId="0" applyNumberFormat="1" applyFont="1" applyFill="1" applyBorder="1" applyAlignment="1">
      <alignment horizontal="left" wrapText="1"/>
    </xf>
    <xf numFmtId="43" fontId="6" fillId="2" borderId="4" xfId="1" applyFont="1" applyFill="1" applyBorder="1" applyAlignment="1"/>
    <xf numFmtId="43" fontId="6" fillId="2" borderId="3" xfId="1" applyFont="1" applyFill="1" applyBorder="1" applyAlignment="1"/>
    <xf numFmtId="0" fontId="14" fillId="3" borderId="16" xfId="0" applyFont="1" applyFill="1" applyBorder="1" applyAlignment="1">
      <alignment horizontal="center" vertical="center"/>
    </xf>
    <xf numFmtId="0" fontId="14" fillId="3" borderId="24" xfId="0" applyFont="1" applyFill="1" applyBorder="1" applyAlignment="1">
      <alignment horizontal="center" vertical="center"/>
    </xf>
    <xf numFmtId="0" fontId="14" fillId="3" borderId="25" xfId="0" applyFont="1" applyFill="1" applyBorder="1" applyAlignment="1">
      <alignment horizontal="center" vertical="center"/>
    </xf>
    <xf numFmtId="0" fontId="16" fillId="2" borderId="10" xfId="0" applyFont="1" applyFill="1" applyBorder="1"/>
    <xf numFmtId="0" fontId="16" fillId="2" borderId="12" xfId="0" applyFont="1" applyFill="1" applyBorder="1"/>
    <xf numFmtId="0" fontId="16" fillId="2" borderId="11" xfId="0" applyFont="1" applyFill="1" applyBorder="1"/>
    <xf numFmtId="0" fontId="14" fillId="2" borderId="4" xfId="0" applyFont="1" applyFill="1" applyBorder="1"/>
    <xf numFmtId="0" fontId="14" fillId="2" borderId="3" xfId="0" applyFont="1" applyFill="1" applyBorder="1"/>
    <xf numFmtId="0" fontId="14" fillId="2" borderId="5" xfId="0" applyFont="1" applyFill="1" applyBorder="1"/>
    <xf numFmtId="0" fontId="14" fillId="2" borderId="3" xfId="0" applyFont="1" applyFill="1" applyBorder="1" applyAlignment="1">
      <alignment wrapText="1"/>
    </xf>
    <xf numFmtId="0" fontId="14" fillId="2" borderId="5" xfId="0" applyFont="1" applyFill="1" applyBorder="1" applyAlignment="1">
      <alignment wrapText="1"/>
    </xf>
    <xf numFmtId="0" fontId="16" fillId="2" borderId="4" xfId="0" applyFont="1" applyFill="1" applyBorder="1"/>
    <xf numFmtId="0" fontId="16" fillId="2" borderId="3" xfId="0" applyFont="1" applyFill="1" applyBorder="1"/>
    <xf numFmtId="0" fontId="16" fillId="2" borderId="5" xfId="0" applyFont="1" applyFill="1" applyBorder="1"/>
    <xf numFmtId="0" fontId="16" fillId="2" borderId="19" xfId="0" applyFont="1" applyFill="1" applyBorder="1"/>
    <xf numFmtId="0" fontId="14" fillId="2" borderId="17" xfId="0" applyFont="1" applyFill="1" applyBorder="1"/>
    <xf numFmtId="0" fontId="14" fillId="2" borderId="18" xfId="0" applyFont="1" applyFill="1" applyBorder="1"/>
    <xf numFmtId="0" fontId="16" fillId="2" borderId="0" xfId="0" applyFont="1" applyFill="1"/>
    <xf numFmtId="0" fontId="6" fillId="2" borderId="4" xfId="0" applyFont="1" applyFill="1" applyBorder="1"/>
    <xf numFmtId="0" fontId="6" fillId="2" borderId="3" xfId="0" applyFont="1" applyFill="1" applyBorder="1"/>
    <xf numFmtId="0" fontId="6" fillId="2" borderId="1" xfId="0" applyFont="1" applyFill="1" applyBorder="1" applyAlignment="1">
      <alignment wrapText="1"/>
    </xf>
    <xf numFmtId="0" fontId="6" fillId="2" borderId="2" xfId="0" applyFont="1" applyFill="1" applyBorder="1" applyAlignment="1">
      <alignment wrapText="1"/>
    </xf>
    <xf numFmtId="0" fontId="6" fillId="2" borderId="10" xfId="0" applyFont="1" applyFill="1" applyBorder="1" applyAlignment="1">
      <alignment wrapText="1"/>
    </xf>
    <xf numFmtId="0" fontId="6" fillId="2" borderId="12" xfId="0" applyFont="1" applyFill="1" applyBorder="1" applyAlignment="1">
      <alignment wrapText="1"/>
    </xf>
    <xf numFmtId="0" fontId="6" fillId="2" borderId="11" xfId="0" applyFont="1" applyFill="1" applyBorder="1" applyAlignment="1">
      <alignment wrapText="1"/>
    </xf>
    <xf numFmtId="0" fontId="6" fillId="2" borderId="20" xfId="0" applyFont="1" applyFill="1" applyBorder="1" applyAlignment="1">
      <alignment wrapText="1"/>
    </xf>
    <xf numFmtId="0" fontId="7" fillId="2" borderId="4" xfId="0" applyFont="1" applyFill="1" applyBorder="1"/>
    <xf numFmtId="0" fontId="7" fillId="2" borderId="3" xfId="0" applyFont="1" applyFill="1" applyBorder="1"/>
    <xf numFmtId="0" fontId="6" fillId="2" borderId="16" xfId="0" applyFont="1" applyFill="1" applyBorder="1"/>
    <xf numFmtId="0" fontId="6" fillId="2" borderId="21" xfId="0" applyFont="1" applyFill="1" applyBorder="1"/>
    <xf numFmtId="0" fontId="6" fillId="2" borderId="0" xfId="0" applyFont="1" applyFill="1" applyAlignment="1">
      <alignment wrapText="1"/>
    </xf>
    <xf numFmtId="0" fontId="14" fillId="3" borderId="5" xfId="0" applyFont="1" applyFill="1" applyBorder="1" applyAlignment="1">
      <alignment horizontal="center" vertical="center"/>
    </xf>
    <xf numFmtId="43" fontId="10" fillId="2" borderId="0" xfId="0" applyNumberFormat="1" applyFont="1" applyFill="1"/>
    <xf numFmtId="0" fontId="14" fillId="3" borderId="26" xfId="0" applyFont="1" applyFill="1" applyBorder="1" applyAlignment="1">
      <alignment horizontal="center" vertical="center" wrapText="1"/>
    </xf>
    <xf numFmtId="0" fontId="14" fillId="3" borderId="28" xfId="0" applyFont="1" applyFill="1" applyBorder="1" applyAlignment="1">
      <alignment horizontal="center" vertical="center"/>
    </xf>
    <xf numFmtId="0" fontId="3" fillId="2" borderId="1" xfId="3" applyFont="1" applyFill="1" applyBorder="1" applyAlignment="1">
      <alignment wrapText="1"/>
    </xf>
    <xf numFmtId="0" fontId="23" fillId="2" borderId="0" xfId="0" applyFont="1" applyFill="1"/>
    <xf numFmtId="43" fontId="15" fillId="2" borderId="0" xfId="1" applyFont="1" applyFill="1" applyBorder="1" applyAlignment="1"/>
    <xf numFmtId="43" fontId="16" fillId="2" borderId="0" xfId="1" applyFont="1" applyFill="1" applyBorder="1" applyAlignment="1">
      <alignment horizontal="left"/>
    </xf>
    <xf numFmtId="0" fontId="3" fillId="0" borderId="10" xfId="0" applyFont="1" applyBorder="1" applyAlignment="1">
      <alignment horizontal="center"/>
    </xf>
    <xf numFmtId="43" fontId="15" fillId="2" borderId="1" xfId="0" applyNumberFormat="1" applyFont="1" applyFill="1" applyBorder="1"/>
    <xf numFmtId="0" fontId="12" fillId="2" borderId="12" xfId="0" applyFont="1" applyFill="1" applyBorder="1" applyAlignment="1">
      <alignment horizontal="left"/>
    </xf>
    <xf numFmtId="0" fontId="14" fillId="0" borderId="3" xfId="0" applyFont="1" applyBorder="1" applyAlignment="1">
      <alignment wrapText="1"/>
    </xf>
    <xf numFmtId="0" fontId="3" fillId="2" borderId="1" xfId="0" applyFont="1" applyFill="1" applyBorder="1" applyAlignment="1">
      <alignment horizontal="center" wrapText="1"/>
    </xf>
    <xf numFmtId="43" fontId="5" fillId="3" borderId="6" xfId="0" applyNumberFormat="1" applyFont="1" applyFill="1" applyBorder="1"/>
    <xf numFmtId="0" fontId="7" fillId="3" borderId="28" xfId="0" applyFont="1" applyFill="1" applyBorder="1" applyAlignment="1">
      <alignment horizontal="center" vertical="center" wrapText="1"/>
    </xf>
    <xf numFmtId="43" fontId="15" fillId="0" borderId="2" xfId="0" applyNumberFormat="1" applyFont="1" applyBorder="1" applyAlignment="1">
      <alignment vertical="center"/>
    </xf>
    <xf numFmtId="0" fontId="3" fillId="0" borderId="1" xfId="0" applyFont="1" applyBorder="1" applyAlignment="1">
      <alignment wrapText="1"/>
    </xf>
    <xf numFmtId="0" fontId="0" fillId="0" borderId="0" xfId="0" applyAlignment="1">
      <alignment horizontal="left" wrapText="1"/>
    </xf>
    <xf numFmtId="0" fontId="13" fillId="0" borderId="0" xfId="0" applyFont="1" applyAlignment="1">
      <alignment horizontal="left" wrapText="1"/>
    </xf>
    <xf numFmtId="0" fontId="15" fillId="2" borderId="0" xfId="0" applyFont="1" applyFill="1" applyAlignment="1">
      <alignment horizontal="left" wrapText="1"/>
    </xf>
    <xf numFmtId="0" fontId="15" fillId="2" borderId="1" xfId="0" applyFont="1" applyFill="1" applyBorder="1" applyAlignment="1">
      <alignment horizontal="left" vertical="center" wrapText="1"/>
    </xf>
    <xf numFmtId="0" fontId="3" fillId="2" borderId="0" xfId="0" applyFont="1" applyFill="1" applyAlignment="1">
      <alignment horizontal="left" wrapText="1"/>
    </xf>
    <xf numFmtId="0" fontId="16" fillId="0" borderId="5" xfId="0" applyFont="1" applyBorder="1" applyAlignment="1">
      <alignment horizontal="left" wrapText="1"/>
    </xf>
    <xf numFmtId="0" fontId="10" fillId="2" borderId="0" xfId="0" applyFont="1" applyFill="1" applyAlignment="1">
      <alignment horizontal="left" wrapText="1"/>
    </xf>
    <xf numFmtId="0" fontId="14" fillId="3" borderId="8" xfId="0" applyFont="1" applyFill="1" applyBorder="1" applyAlignment="1">
      <alignment horizontal="left" vertical="center" wrapText="1"/>
    </xf>
    <xf numFmtId="0" fontId="16" fillId="2" borderId="0" xfId="0" applyFont="1" applyFill="1" applyAlignment="1">
      <alignment horizontal="left" wrapText="1"/>
    </xf>
    <xf numFmtId="0" fontId="11" fillId="0" borderId="0" xfId="0" applyFont="1" applyAlignment="1">
      <alignment horizontal="left" wrapText="1"/>
    </xf>
    <xf numFmtId="0" fontId="12" fillId="0" borderId="13" xfId="0" applyFont="1" applyBorder="1" applyAlignment="1">
      <alignment horizontal="left" wrapText="1"/>
    </xf>
    <xf numFmtId="0" fontId="14" fillId="0" borderId="0" xfId="0" applyFont="1" applyAlignment="1">
      <alignment horizontal="center" vertical="center"/>
    </xf>
    <xf numFmtId="43" fontId="16" fillId="2" borderId="0" xfId="0" applyNumberFormat="1" applyFont="1" applyFill="1"/>
    <xf numFmtId="0" fontId="15" fillId="0" borderId="0" xfId="0" applyFont="1" applyAlignment="1">
      <alignment horizontal="left"/>
    </xf>
    <xf numFmtId="0" fontId="15" fillId="0" borderId="0" xfId="0" applyFont="1" applyAlignment="1">
      <alignment horizontal="center"/>
    </xf>
    <xf numFmtId="43" fontId="15" fillId="0" borderId="0" xfId="0" applyNumberFormat="1" applyFont="1"/>
    <xf numFmtId="0" fontId="24" fillId="0" borderId="0" xfId="0" applyFont="1"/>
    <xf numFmtId="0" fontId="24" fillId="0" borderId="0" xfId="0" applyFont="1" applyAlignment="1">
      <alignment horizontal="center"/>
    </xf>
    <xf numFmtId="0" fontId="8" fillId="0" borderId="0" xfId="0" applyFont="1"/>
    <xf numFmtId="0" fontId="3" fillId="2" borderId="11" xfId="0" applyFont="1" applyFill="1" applyBorder="1" applyAlignment="1">
      <alignment horizontal="left" wrapText="1"/>
    </xf>
    <xf numFmtId="43" fontId="3" fillId="0" borderId="32" xfId="1" applyFont="1" applyFill="1" applyBorder="1"/>
    <xf numFmtId="0" fontId="5" fillId="0" borderId="0" xfId="0" applyFont="1" applyAlignment="1">
      <alignment horizontal="center"/>
    </xf>
    <xf numFmtId="0" fontId="5" fillId="0" borderId="0" xfId="0" applyFont="1"/>
    <xf numFmtId="0" fontId="15" fillId="0" borderId="2" xfId="0" applyFont="1" applyBorder="1" applyAlignment="1">
      <alignment horizontal="left" wrapText="1"/>
    </xf>
    <xf numFmtId="164" fontId="3" fillId="0" borderId="2" xfId="0" applyNumberFormat="1" applyFont="1" applyBorder="1"/>
    <xf numFmtId="43" fontId="9" fillId="0" borderId="1" xfId="1" applyFont="1" applyFill="1" applyBorder="1" applyAlignment="1">
      <alignment horizontal="center"/>
    </xf>
    <xf numFmtId="0" fontId="14" fillId="2" borderId="4" xfId="0" applyFont="1" applyFill="1" applyBorder="1" applyAlignment="1">
      <alignment horizontal="center" wrapText="1"/>
    </xf>
    <xf numFmtId="0" fontId="14" fillId="2" borderId="3" xfId="0" applyFont="1" applyFill="1" applyBorder="1" applyAlignment="1">
      <alignment horizontal="center" wrapText="1"/>
    </xf>
    <xf numFmtId="0" fontId="14" fillId="3" borderId="17" xfId="0" applyFont="1" applyFill="1" applyBorder="1" applyAlignment="1">
      <alignment horizontal="center" vertical="center"/>
    </xf>
    <xf numFmtId="0" fontId="14" fillId="3" borderId="18" xfId="0" applyFont="1" applyFill="1" applyBorder="1" applyAlignment="1">
      <alignment horizontal="center" vertical="center"/>
    </xf>
    <xf numFmtId="0" fontId="14" fillId="3" borderId="29" xfId="0" applyFont="1" applyFill="1" applyBorder="1" applyAlignment="1">
      <alignment horizontal="center" vertical="center"/>
    </xf>
    <xf numFmtId="0" fontId="22" fillId="2" borderId="0" xfId="0" applyFont="1" applyFill="1" applyAlignment="1">
      <alignment horizontal="center"/>
    </xf>
    <xf numFmtId="0" fontId="21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0" xfId="0" applyFont="1" applyFill="1" applyBorder="1" applyAlignment="1">
      <alignment horizontal="center" wrapText="1"/>
    </xf>
    <xf numFmtId="0" fontId="6" fillId="2" borderId="11" xfId="0" applyFont="1" applyFill="1" applyBorder="1" applyAlignment="1">
      <alignment horizontal="center" wrapText="1"/>
    </xf>
    <xf numFmtId="0" fontId="6" fillId="2" borderId="12" xfId="0" applyFont="1" applyFill="1" applyBorder="1" applyAlignment="1">
      <alignment horizontal="center" wrapText="1"/>
    </xf>
    <xf numFmtId="0" fontId="4" fillId="0" borderId="0" xfId="0" applyFont="1" applyAlignment="1">
      <alignment horizontal="center"/>
    </xf>
    <xf numFmtId="0" fontId="14" fillId="3" borderId="4" xfId="0" applyFont="1" applyFill="1" applyBorder="1" applyAlignment="1">
      <alignment horizontal="center" vertical="center"/>
    </xf>
    <xf numFmtId="0" fontId="14" fillId="3" borderId="3" xfId="0" applyFont="1" applyFill="1" applyBorder="1" applyAlignment="1">
      <alignment horizontal="center" vertical="center"/>
    </xf>
    <xf numFmtId="0" fontId="14" fillId="3" borderId="5" xfId="0" applyFont="1" applyFill="1" applyBorder="1" applyAlignment="1">
      <alignment horizontal="center" vertical="center"/>
    </xf>
    <xf numFmtId="0" fontId="6" fillId="2" borderId="26" xfId="0" applyFont="1" applyFill="1" applyBorder="1" applyAlignment="1">
      <alignment horizontal="center" wrapText="1"/>
    </xf>
    <xf numFmtId="0" fontId="6" fillId="2" borderId="27" xfId="0" applyFont="1" applyFill="1" applyBorder="1" applyAlignment="1">
      <alignment horizontal="center" wrapText="1"/>
    </xf>
    <xf numFmtId="0" fontId="14" fillId="2" borderId="4" xfId="0" applyFont="1" applyFill="1" applyBorder="1" applyAlignment="1">
      <alignment horizontal="left"/>
    </xf>
    <xf numFmtId="0" fontId="14" fillId="2" borderId="3" xfId="0" applyFont="1" applyFill="1" applyBorder="1" applyAlignment="1">
      <alignment horizontal="left"/>
    </xf>
    <xf numFmtId="0" fontId="14" fillId="2" borderId="5" xfId="0" applyFont="1" applyFill="1" applyBorder="1" applyAlignment="1">
      <alignment horizontal="left"/>
    </xf>
    <xf numFmtId="0" fontId="16" fillId="2" borderId="10" xfId="0" applyFont="1" applyFill="1" applyBorder="1" applyAlignment="1">
      <alignment horizontal="center"/>
    </xf>
    <xf numFmtId="0" fontId="16" fillId="2" borderId="12" xfId="0" applyFont="1" applyFill="1" applyBorder="1" applyAlignment="1">
      <alignment horizontal="center"/>
    </xf>
    <xf numFmtId="0" fontId="16" fillId="2" borderId="11" xfId="0" applyFont="1" applyFill="1" applyBorder="1" applyAlignment="1">
      <alignment horizontal="center"/>
    </xf>
    <xf numFmtId="0" fontId="14" fillId="0" borderId="4" xfId="0" applyFont="1" applyBorder="1" applyAlignment="1">
      <alignment horizontal="left"/>
    </xf>
    <xf numFmtId="0" fontId="14" fillId="0" borderId="3" xfId="0" applyFont="1" applyBorder="1" applyAlignment="1">
      <alignment horizontal="left"/>
    </xf>
    <xf numFmtId="0" fontId="14" fillId="0" borderId="5" xfId="0" applyFont="1" applyBorder="1" applyAlignment="1">
      <alignment horizontal="left"/>
    </xf>
    <xf numFmtId="0" fontId="14" fillId="2" borderId="4" xfId="0" applyFont="1" applyFill="1" applyBorder="1" applyAlignment="1">
      <alignment horizontal="left" wrapText="1"/>
    </xf>
    <xf numFmtId="0" fontId="14" fillId="2" borderId="3" xfId="0" applyFont="1" applyFill="1" applyBorder="1" applyAlignment="1">
      <alignment horizontal="left" wrapText="1"/>
    </xf>
    <xf numFmtId="0" fontId="14" fillId="2" borderId="5" xfId="0" applyFont="1" applyFill="1" applyBorder="1" applyAlignment="1">
      <alignment horizontal="left" wrapText="1"/>
    </xf>
    <xf numFmtId="0" fontId="16" fillId="2" borderId="4" xfId="0" applyFont="1" applyFill="1" applyBorder="1" applyAlignment="1">
      <alignment horizontal="left"/>
    </xf>
    <xf numFmtId="0" fontId="16" fillId="2" borderId="3" xfId="0" applyFont="1" applyFill="1" applyBorder="1" applyAlignment="1">
      <alignment horizontal="left"/>
    </xf>
    <xf numFmtId="0" fontId="16" fillId="2" borderId="5" xfId="0" applyFont="1" applyFill="1" applyBorder="1" applyAlignment="1">
      <alignment horizontal="left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3" fillId="0" borderId="33" xfId="0" applyFont="1" applyBorder="1" applyAlignment="1">
      <alignment horizontal="center"/>
    </xf>
    <xf numFmtId="0" fontId="3" fillId="0" borderId="32" xfId="0" applyFont="1" applyBorder="1" applyAlignment="1">
      <alignment horizontal="left" wrapText="1"/>
    </xf>
    <xf numFmtId="0" fontId="3" fillId="2" borderId="32" xfId="0" applyFont="1" applyFill="1" applyBorder="1" applyAlignment="1">
      <alignment horizontal="center"/>
    </xf>
    <xf numFmtId="165" fontId="8" fillId="2" borderId="32" xfId="0" applyNumberFormat="1" applyFont="1" applyFill="1" applyBorder="1" applyAlignment="1">
      <alignment horizontal="left" wrapText="1"/>
    </xf>
    <xf numFmtId="0" fontId="3" fillId="2" borderId="32" xfId="0" applyFont="1" applyFill="1" applyBorder="1" applyAlignment="1">
      <alignment horizontal="left"/>
    </xf>
    <xf numFmtId="43" fontId="3" fillId="0" borderId="31" xfId="0" applyNumberFormat="1" applyFont="1" applyBorder="1"/>
    <xf numFmtId="0" fontId="3" fillId="0" borderId="30" xfId="0" applyFont="1" applyBorder="1" applyAlignment="1">
      <alignment horizontal="center"/>
    </xf>
    <xf numFmtId="165" fontId="8" fillId="2" borderId="1" xfId="0" applyNumberFormat="1" applyFont="1" applyFill="1" applyBorder="1" applyAlignment="1">
      <alignment horizontal="left" wrapText="1"/>
    </xf>
    <xf numFmtId="0" fontId="0" fillId="0" borderId="0" xfId="0" applyFont="1"/>
    <xf numFmtId="0" fontId="3" fillId="0" borderId="24" xfId="0" applyFont="1" applyBorder="1" applyAlignment="1">
      <alignment horizontal="center" vertical="center"/>
    </xf>
    <xf numFmtId="0" fontId="3" fillId="0" borderId="25" xfId="0" applyFont="1" applyBorder="1" applyAlignment="1">
      <alignment horizontal="left" vertical="center" wrapText="1"/>
    </xf>
    <xf numFmtId="0" fontId="3" fillId="0" borderId="25" xfId="0" applyFont="1" applyBorder="1" applyAlignment="1">
      <alignment horizontal="center" vertical="center"/>
    </xf>
    <xf numFmtId="0" fontId="3" fillId="0" borderId="25" xfId="0" applyFont="1" applyBorder="1" applyAlignment="1">
      <alignment horizontal="left" vertical="center"/>
    </xf>
    <xf numFmtId="43" fontId="3" fillId="0" borderId="1" xfId="1" applyFont="1" applyFill="1" applyBorder="1" applyAlignment="1">
      <alignment vertical="center"/>
    </xf>
    <xf numFmtId="43" fontId="3" fillId="0" borderId="2" xfId="1" applyFont="1" applyFill="1" applyBorder="1" applyAlignment="1">
      <alignment vertical="center"/>
    </xf>
    <xf numFmtId="0" fontId="0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6" fillId="0" borderId="28" xfId="0" applyFont="1" applyBorder="1" applyAlignment="1"/>
  </cellXfs>
  <cellStyles count="4">
    <cellStyle name="Millares 2" xfId="1" xr:uid="{00000000-0005-0000-0000-000000000000}"/>
    <cellStyle name="Normal" xfId="0" builtinId="0"/>
    <cellStyle name="Normal 2" xfId="2" xr:uid="{00000000-0005-0000-0000-000002000000}"/>
    <cellStyle name="Normal 2 4" xfId="3" xr:uid="{49F575B4-BF73-497E-8529-01B56A6E4F8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305237</xdr:colOff>
      <xdr:row>0</xdr:row>
      <xdr:rowOff>0</xdr:rowOff>
    </xdr:from>
    <xdr:to>
      <xdr:col>1</xdr:col>
      <xdr:colOff>1896718</xdr:colOff>
      <xdr:row>2</xdr:row>
      <xdr:rowOff>299671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5237" y="0"/>
          <a:ext cx="2047024" cy="10522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102578</xdr:colOff>
      <xdr:row>0</xdr:row>
      <xdr:rowOff>21982</xdr:rowOff>
    </xdr:from>
    <xdr:to>
      <xdr:col>1</xdr:col>
      <xdr:colOff>2039631</xdr:colOff>
      <xdr:row>2</xdr:row>
      <xdr:rowOff>282174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4866" y="21982"/>
          <a:ext cx="1937053" cy="101761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316442</xdr:colOff>
      <xdr:row>0</xdr:row>
      <xdr:rowOff>0</xdr:rowOff>
    </xdr:from>
    <xdr:to>
      <xdr:col>2</xdr:col>
      <xdr:colOff>1698585</xdr:colOff>
      <xdr:row>3</xdr:row>
      <xdr:rowOff>1058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FF8435-D002-4DC5-8F87-B78B272B7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0"/>
          <a:ext cx="1814578" cy="112289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632990</xdr:colOff>
      <xdr:row>0</xdr:row>
      <xdr:rowOff>152400</xdr:rowOff>
    </xdr:from>
    <xdr:to>
      <xdr:col>1</xdr:col>
      <xdr:colOff>2516861</xdr:colOff>
      <xdr:row>5</xdr:row>
      <xdr:rowOff>75181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030" y="152400"/>
          <a:ext cx="1883871" cy="11216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H1000238"/>
  <sheetViews>
    <sheetView showGridLines="0" view="pageBreakPreview" zoomScale="40" zoomScaleNormal="50" zoomScaleSheetLayoutView="40" workbookViewId="0">
      <pane xSplit="2" ySplit="7" topLeftCell="C8" activePane="bottomRight" state="frozen"/>
      <selection pane="topRight" activeCell="C1" sqref="C1"/>
      <selection pane="bottomLeft" activeCell="A9" sqref="A9"/>
      <selection pane="bottomRight" activeCell="M27" sqref="M27"/>
    </sheetView>
  </sheetViews>
  <sheetFormatPr baseColWidth="10" defaultColWidth="11.42578125" defaultRowHeight="30" customHeight="1" x14ac:dyDescent="0.2"/>
  <cols>
    <col min="1" max="1" width="6.85546875" style="4" customWidth="1"/>
    <col min="2" max="2" width="41.140625" style="23" customWidth="1"/>
    <col min="3" max="3" width="9.140625" style="4" customWidth="1"/>
    <col min="4" max="4" width="37.7109375" style="23" customWidth="1"/>
    <col min="5" max="5" width="29.28515625" style="23" customWidth="1"/>
    <col min="6" max="6" width="22.7109375" style="2" bestFit="1" customWidth="1"/>
    <col min="7" max="7" width="20.28515625" style="1" customWidth="1"/>
    <col min="8" max="8" width="24" style="1" customWidth="1"/>
    <col min="9" max="9" width="29.85546875" style="1" bestFit="1" customWidth="1"/>
    <col min="10" max="10" width="21.5703125" style="1" bestFit="1" customWidth="1"/>
    <col min="11" max="11" width="24" style="1" customWidth="1"/>
    <col min="12" max="13" width="22.28515625" style="1" customWidth="1"/>
    <col min="14" max="14" width="19" style="1" customWidth="1"/>
    <col min="15" max="16" width="22.85546875" style="1" customWidth="1"/>
    <col min="17" max="17" width="17" style="1" customWidth="1"/>
    <col min="18" max="16384" width="11.42578125" style="1"/>
  </cols>
  <sheetData>
    <row r="1" spans="1:60" ht="30" customHeight="1" x14ac:dyDescent="0.35">
      <c r="A1" s="277" t="s">
        <v>405</v>
      </c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</row>
    <row r="2" spans="1:60" ht="30" customHeight="1" x14ac:dyDescent="0.35">
      <c r="A2" s="278" t="s">
        <v>409</v>
      </c>
      <c r="B2" s="278"/>
      <c r="C2" s="278"/>
      <c r="D2" s="278"/>
      <c r="E2" s="278"/>
      <c r="F2" s="278"/>
      <c r="G2" s="278"/>
      <c r="H2" s="278"/>
      <c r="I2" s="278"/>
      <c r="J2" s="278"/>
      <c r="K2" s="278"/>
      <c r="L2" s="278"/>
      <c r="M2" s="278"/>
      <c r="N2" s="278"/>
      <c r="O2" s="278"/>
      <c r="P2" s="278"/>
    </row>
    <row r="3" spans="1:60" ht="30" customHeight="1" x14ac:dyDescent="0.3">
      <c r="A3" s="279" t="s">
        <v>711</v>
      </c>
      <c r="B3" s="279"/>
      <c r="C3" s="279"/>
      <c r="D3" s="279"/>
      <c r="E3" s="279"/>
      <c r="F3" s="279"/>
      <c r="G3" s="279"/>
      <c r="H3" s="279"/>
      <c r="I3" s="279"/>
      <c r="J3" s="279"/>
      <c r="K3" s="279"/>
      <c r="L3" s="279"/>
      <c r="M3" s="279"/>
      <c r="N3" s="279"/>
      <c r="O3" s="279"/>
      <c r="P3" s="279"/>
    </row>
    <row r="4" spans="1:60" ht="30" customHeight="1" thickBot="1" x14ac:dyDescent="0.35">
      <c r="A4" s="193"/>
      <c r="B4" s="193"/>
      <c r="C4" s="15"/>
      <c r="D4" s="22"/>
      <c r="E4" s="22"/>
      <c r="F4" s="15"/>
    </row>
    <row r="5" spans="1:60" ht="30" customHeight="1" thickBot="1" x14ac:dyDescent="0.3">
      <c r="A5" s="29" t="s">
        <v>558</v>
      </c>
      <c r="B5" s="30"/>
      <c r="C5" s="29"/>
      <c r="D5" s="30"/>
      <c r="E5" s="30"/>
      <c r="F5" s="31"/>
      <c r="G5" s="274" t="s">
        <v>119</v>
      </c>
      <c r="H5" s="275"/>
      <c r="I5" s="275"/>
      <c r="J5" s="276"/>
      <c r="K5" s="257"/>
      <c r="L5" s="32"/>
      <c r="M5" s="32"/>
      <c r="N5" s="32"/>
      <c r="O5" s="32"/>
      <c r="P5" s="32"/>
    </row>
    <row r="6" spans="1:60" s="16" customFormat="1" ht="30" customHeight="1" thickBot="1" x14ac:dyDescent="0.3">
      <c r="A6" s="33" t="s">
        <v>0</v>
      </c>
      <c r="B6" s="33" t="s">
        <v>358</v>
      </c>
      <c r="C6" s="33" t="s">
        <v>418</v>
      </c>
      <c r="D6" s="33" t="s">
        <v>438</v>
      </c>
      <c r="E6" s="33" t="s">
        <v>113</v>
      </c>
      <c r="F6" s="198" t="s">
        <v>123</v>
      </c>
      <c r="G6" s="199" t="s">
        <v>1</v>
      </c>
      <c r="H6" s="200" t="s">
        <v>2</v>
      </c>
      <c r="I6" s="231" t="s">
        <v>566</v>
      </c>
      <c r="J6" s="232" t="s">
        <v>567</v>
      </c>
      <c r="K6" s="229" t="s">
        <v>568</v>
      </c>
      <c r="L6" s="35" t="s">
        <v>114</v>
      </c>
      <c r="M6" s="35" t="s">
        <v>571</v>
      </c>
      <c r="N6" s="35" t="s">
        <v>116</v>
      </c>
      <c r="O6" s="35" t="s">
        <v>3</v>
      </c>
      <c r="P6" s="35" t="s">
        <v>115</v>
      </c>
    </row>
    <row r="7" spans="1:60" s="30" customFormat="1" ht="30" customHeight="1" thickBot="1" x14ac:dyDescent="0.3">
      <c r="A7" s="209" t="s">
        <v>235</v>
      </c>
      <c r="B7" s="210"/>
      <c r="C7" s="210"/>
      <c r="D7" s="210"/>
      <c r="E7" s="210"/>
      <c r="F7" s="210"/>
      <c r="G7" s="212"/>
      <c r="H7" s="212"/>
      <c r="I7" s="212"/>
      <c r="J7" s="212"/>
      <c r="K7" s="210"/>
      <c r="L7" s="210"/>
      <c r="M7" s="210"/>
      <c r="N7" s="210"/>
      <c r="O7" s="210"/>
      <c r="P7" s="211"/>
      <c r="Q7" s="42"/>
      <c r="R7" s="259"/>
      <c r="S7" s="259"/>
      <c r="T7" s="259"/>
      <c r="U7" s="259"/>
      <c r="V7" s="259"/>
      <c r="W7" s="259"/>
      <c r="X7" s="259"/>
      <c r="Y7" s="259"/>
      <c r="Z7" s="259"/>
      <c r="AA7" s="259"/>
      <c r="AB7" s="259"/>
      <c r="AC7" s="259"/>
      <c r="AD7" s="259"/>
      <c r="AE7" s="259"/>
      <c r="AF7" s="259"/>
      <c r="AG7" s="259"/>
      <c r="AH7" s="259"/>
      <c r="AI7" s="259"/>
      <c r="AJ7" s="259"/>
      <c r="AK7" s="259"/>
      <c r="AL7" s="259"/>
      <c r="AM7" s="259"/>
      <c r="AN7" s="259"/>
      <c r="AO7" s="259"/>
      <c r="AP7" s="259"/>
      <c r="AQ7" s="259"/>
      <c r="AR7" s="259"/>
      <c r="AS7" s="259"/>
      <c r="AT7" s="259"/>
      <c r="AU7" s="259"/>
      <c r="AV7" s="259"/>
      <c r="AW7" s="259"/>
      <c r="AX7" s="259"/>
      <c r="AY7" s="259"/>
      <c r="AZ7" s="259"/>
      <c r="BA7" s="259"/>
      <c r="BB7" s="259"/>
      <c r="BC7" s="259"/>
      <c r="BD7" s="259"/>
      <c r="BE7" s="259"/>
      <c r="BF7" s="259"/>
      <c r="BG7" s="259"/>
      <c r="BH7" s="259"/>
    </row>
    <row r="8" spans="1:60" s="32" customFormat="1" ht="30" customHeight="1" x14ac:dyDescent="0.25">
      <c r="A8" s="75">
        <v>1</v>
      </c>
      <c r="B8" s="76" t="s">
        <v>234</v>
      </c>
      <c r="C8" s="75" t="s">
        <v>416</v>
      </c>
      <c r="D8" s="76" t="s">
        <v>230</v>
      </c>
      <c r="E8" s="177" t="s">
        <v>439</v>
      </c>
      <c r="F8" s="77">
        <v>245000</v>
      </c>
      <c r="G8" s="77">
        <f t="shared" ref="G8:G18" si="0">F8*2.87%</f>
        <v>7031.5</v>
      </c>
      <c r="H8" s="82">
        <f>187020*3.04%</f>
        <v>5685.4080000000004</v>
      </c>
      <c r="I8" s="77"/>
      <c r="J8" s="77">
        <f t="shared" ref="J8:J18" si="1">+G8+H8+I8</f>
        <v>12716.907999999999</v>
      </c>
      <c r="K8" s="77">
        <f t="shared" ref="K8:K18" si="2">+F8-J8</f>
        <v>232283.092</v>
      </c>
      <c r="L8" s="77">
        <f t="shared" ref="L8:L18" si="3">+IF(K8*12&lt;=416220.01,0,IF(K8*12&lt;=624329.01,(((K8*12-416220.01)*0.15)/12),IF((K8*12&lt;=867123.01),(31216+0.2*(K8*12-624329.01))/12,((79776+0.25*(K8*12-867123.01))/12))))</f>
        <v>46653.710291666677</v>
      </c>
      <c r="M8" s="77"/>
      <c r="N8" s="78">
        <v>25</v>
      </c>
      <c r="O8" s="77">
        <f t="shared" ref="O8:O18" si="4">+N8+I8+H8+G8+L8</f>
        <v>59395.618291666673</v>
      </c>
      <c r="P8" s="78">
        <f t="shared" ref="P8:P18" si="5">+F8-O8</f>
        <v>185604.38170833333</v>
      </c>
    </row>
    <row r="9" spans="1:60" s="39" customFormat="1" ht="30" customHeight="1" x14ac:dyDescent="0.25">
      <c r="A9" s="80">
        <v>2</v>
      </c>
      <c r="B9" s="81" t="s">
        <v>231</v>
      </c>
      <c r="C9" s="80" t="s">
        <v>417</v>
      </c>
      <c r="D9" s="81" t="s">
        <v>103</v>
      </c>
      <c r="E9" s="177" t="s">
        <v>121</v>
      </c>
      <c r="F9" s="82">
        <v>140000</v>
      </c>
      <c r="G9" s="82">
        <f t="shared" si="0"/>
        <v>4018</v>
      </c>
      <c r="H9" s="82">
        <f t="shared" ref="H9:H18" si="6">+F9*3.04%</f>
        <v>4256</v>
      </c>
      <c r="I9" s="82"/>
      <c r="J9" s="77">
        <f t="shared" si="1"/>
        <v>8274</v>
      </c>
      <c r="K9" s="77">
        <f t="shared" si="2"/>
        <v>131726</v>
      </c>
      <c r="L9" s="77">
        <f t="shared" si="3"/>
        <v>21514.437291666665</v>
      </c>
      <c r="M9" s="77"/>
      <c r="N9" s="78">
        <v>25</v>
      </c>
      <c r="O9" s="77">
        <f t="shared" si="4"/>
        <v>29813.437291666665</v>
      </c>
      <c r="P9" s="78">
        <f t="shared" si="5"/>
        <v>110186.56270833334</v>
      </c>
    </row>
    <row r="10" spans="1:60" s="53" customFormat="1" ht="30" customHeight="1" x14ac:dyDescent="0.25">
      <c r="A10" s="75">
        <v>3</v>
      </c>
      <c r="B10" s="76" t="s">
        <v>40</v>
      </c>
      <c r="C10" s="75" t="s">
        <v>417</v>
      </c>
      <c r="D10" s="269" t="s">
        <v>503</v>
      </c>
      <c r="E10" s="76" t="s">
        <v>120</v>
      </c>
      <c r="F10" s="77">
        <v>135000</v>
      </c>
      <c r="G10" s="77">
        <f>F10*2.87%</f>
        <v>3874.5</v>
      </c>
      <c r="H10" s="77">
        <f>+F10*3.04%</f>
        <v>4104</v>
      </c>
      <c r="I10" s="77"/>
      <c r="J10" s="77">
        <f>+G10+H10+I10</f>
        <v>7978.5</v>
      </c>
      <c r="K10" s="77">
        <f>+F10-J10</f>
        <v>127021.5</v>
      </c>
      <c r="L10" s="77">
        <f>+IF(K10*12&lt;=416220.01,0,IF(K10*12&lt;=624329.01,(((K10*12-416220.01)*0.15)/12),IF((K10*12&lt;=867123.01),(31216+0.2*(K10*12-624329.01))/12,((79776+0.25*(K10*12-867123.01))/12))))</f>
        <v>20338.312291666665</v>
      </c>
      <c r="M10" s="77"/>
      <c r="N10" s="84">
        <v>125</v>
      </c>
      <c r="O10" s="77">
        <f>+N10+I10+H10+G10+L10</f>
        <v>28441.812291666665</v>
      </c>
      <c r="P10" s="84">
        <f>+F10-O10</f>
        <v>106558.18770833334</v>
      </c>
      <c r="Q10" s="39"/>
    </row>
    <row r="11" spans="1:60" s="53" customFormat="1" ht="30" customHeight="1" x14ac:dyDescent="0.25">
      <c r="A11" s="80">
        <v>4</v>
      </c>
      <c r="B11" s="76" t="s">
        <v>75</v>
      </c>
      <c r="C11" s="75" t="s">
        <v>417</v>
      </c>
      <c r="D11" s="269" t="s">
        <v>362</v>
      </c>
      <c r="E11" s="76" t="s">
        <v>120</v>
      </c>
      <c r="F11" s="77">
        <v>90000</v>
      </c>
      <c r="G11" s="77">
        <f>F11*2.87%</f>
        <v>2583</v>
      </c>
      <c r="H11" s="77">
        <f>+F11*3.04%</f>
        <v>2736</v>
      </c>
      <c r="I11" s="77"/>
      <c r="J11" s="77">
        <f>+G11+H11+I11</f>
        <v>5319</v>
      </c>
      <c r="K11" s="77">
        <f>+F11-J11</f>
        <v>84681</v>
      </c>
      <c r="L11" s="77">
        <f>+IF(K11*12&lt;=416220.01,0,IF(K11*12&lt;=624329.01,(((K11*12-416220.01)*0.15)/12),IF((K11*12&lt;=867123.01),(31216+0.2*(K11*12-624329.01))/12,((79776+0.25*(K11*12-867123.01))/12))))</f>
        <v>9753.1872916666671</v>
      </c>
      <c r="M11" s="77"/>
      <c r="N11" s="84">
        <v>25</v>
      </c>
      <c r="O11" s="77">
        <f>+N11+I11+H11+G11+L11</f>
        <v>15097.187291666667</v>
      </c>
      <c r="P11" s="84">
        <f>+F11-O11</f>
        <v>74902.812708333338</v>
      </c>
      <c r="Q11" s="39"/>
    </row>
    <row r="12" spans="1:60" s="39" customFormat="1" ht="30" customHeight="1" x14ac:dyDescent="0.25">
      <c r="A12" s="75">
        <v>5</v>
      </c>
      <c r="B12" s="76" t="s">
        <v>551</v>
      </c>
      <c r="C12" s="75" t="s">
        <v>417</v>
      </c>
      <c r="D12" s="83" t="s">
        <v>103</v>
      </c>
      <c r="E12" s="81" t="s">
        <v>120</v>
      </c>
      <c r="F12" s="77">
        <v>80000</v>
      </c>
      <c r="G12" s="77">
        <f>F12*2.87%</f>
        <v>2296</v>
      </c>
      <c r="H12" s="77">
        <f>+F12*3.04%</f>
        <v>2432</v>
      </c>
      <c r="I12" s="77"/>
      <c r="J12" s="77">
        <f>+G12+H12+I12</f>
        <v>4728</v>
      </c>
      <c r="K12" s="77">
        <f>+F12-J12</f>
        <v>75272</v>
      </c>
      <c r="L12" s="77">
        <f>+IF(K12*12&lt;=416220.01,0,IF(K12*12&lt;=624329.01,(((K12*12-416220.01)*0.15)/12),IF((K12*12&lt;=867123.01),(31216+0.2*(K12*12-624329.01))/12,((79776+0.25*(K12*12-867123.01))/12))))</f>
        <v>7400.9372916666662</v>
      </c>
      <c r="M12" s="77"/>
      <c r="N12" s="84">
        <v>25</v>
      </c>
      <c r="O12" s="77">
        <f>+N12+I12+H12+G12+L12</f>
        <v>12153.937291666665</v>
      </c>
      <c r="P12" s="78">
        <f>+F12-O12</f>
        <v>67846.062708333338</v>
      </c>
    </row>
    <row r="13" spans="1:60" s="53" customFormat="1" ht="30" customHeight="1" x14ac:dyDescent="0.25">
      <c r="A13" s="80">
        <v>6</v>
      </c>
      <c r="B13" s="76" t="s">
        <v>615</v>
      </c>
      <c r="C13" s="75" t="s">
        <v>417</v>
      </c>
      <c r="D13" s="269" t="s">
        <v>87</v>
      </c>
      <c r="E13" s="76" t="s">
        <v>120</v>
      </c>
      <c r="F13" s="77">
        <v>40000</v>
      </c>
      <c r="G13" s="77">
        <f>F13*2.87%</f>
        <v>1148</v>
      </c>
      <c r="H13" s="77">
        <f>+F13*3.04%</f>
        <v>1216</v>
      </c>
      <c r="I13" s="77"/>
      <c r="J13" s="77">
        <f>+G13+H13+I13</f>
        <v>2364</v>
      </c>
      <c r="K13" s="77">
        <f>+F13-J13</f>
        <v>37636</v>
      </c>
      <c r="L13" s="77">
        <f>+IF(K13*12&lt;=416220.01,0,IF(K13*12&lt;=624329.01,(((K13*12-416220.01)*0.15)/12),IF((K13*12&lt;=867123.01),(31216+0.2*(K13*12-624329.01))/12,((79776+0.25*(K13*12-867123.01))/12))))</f>
        <v>442.64987499999984</v>
      </c>
      <c r="M13" s="77"/>
      <c r="N13" s="84">
        <v>25</v>
      </c>
      <c r="O13" s="77">
        <f>+N13+I13+H13+G13+L13</f>
        <v>2831.6498750000001</v>
      </c>
      <c r="P13" s="84">
        <f>+F13-O13</f>
        <v>37168.350124999997</v>
      </c>
      <c r="Q13" s="39"/>
    </row>
    <row r="14" spans="1:60" s="39" customFormat="1" ht="30" customHeight="1" x14ac:dyDescent="0.25">
      <c r="A14" s="75">
        <v>7</v>
      </c>
      <c r="B14" s="81" t="s">
        <v>23</v>
      </c>
      <c r="C14" s="80" t="s">
        <v>417</v>
      </c>
      <c r="D14" s="81" t="s">
        <v>87</v>
      </c>
      <c r="E14" s="177" t="s">
        <v>121</v>
      </c>
      <c r="F14" s="82">
        <v>35000</v>
      </c>
      <c r="G14" s="82">
        <f t="shared" si="0"/>
        <v>1004.5</v>
      </c>
      <c r="H14" s="82">
        <f t="shared" si="6"/>
        <v>1064</v>
      </c>
      <c r="I14" s="82"/>
      <c r="J14" s="77">
        <f t="shared" si="1"/>
        <v>2068.5</v>
      </c>
      <c r="K14" s="77">
        <f t="shared" si="2"/>
        <v>32931.5</v>
      </c>
      <c r="L14" s="77">
        <f t="shared" si="3"/>
        <v>0</v>
      </c>
      <c r="M14" s="77"/>
      <c r="N14" s="78">
        <v>2125</v>
      </c>
      <c r="O14" s="77">
        <f t="shared" si="4"/>
        <v>4193.5</v>
      </c>
      <c r="P14" s="78">
        <f t="shared" si="5"/>
        <v>30806.5</v>
      </c>
    </row>
    <row r="15" spans="1:60" s="39" customFormat="1" ht="30" customHeight="1" x14ac:dyDescent="0.25">
      <c r="A15" s="80">
        <v>8</v>
      </c>
      <c r="B15" s="81" t="s">
        <v>232</v>
      </c>
      <c r="C15" s="80" t="s">
        <v>417</v>
      </c>
      <c r="D15" s="81" t="s">
        <v>87</v>
      </c>
      <c r="E15" s="177" t="s">
        <v>121</v>
      </c>
      <c r="F15" s="82">
        <v>35000</v>
      </c>
      <c r="G15" s="82">
        <f t="shared" si="0"/>
        <v>1004.5</v>
      </c>
      <c r="H15" s="82">
        <f t="shared" si="6"/>
        <v>1064</v>
      </c>
      <c r="I15" s="82"/>
      <c r="J15" s="77">
        <f t="shared" si="1"/>
        <v>2068.5</v>
      </c>
      <c r="K15" s="77">
        <f t="shared" si="2"/>
        <v>32931.5</v>
      </c>
      <c r="L15" s="77">
        <f t="shared" si="3"/>
        <v>0</v>
      </c>
      <c r="M15" s="77"/>
      <c r="N15" s="78">
        <v>3416.01</v>
      </c>
      <c r="O15" s="77">
        <f t="shared" si="4"/>
        <v>5484.51</v>
      </c>
      <c r="P15" s="78">
        <f t="shared" si="5"/>
        <v>29515.489999999998</v>
      </c>
    </row>
    <row r="16" spans="1:60" s="39" customFormat="1" ht="30" customHeight="1" x14ac:dyDescent="0.25">
      <c r="A16" s="75">
        <v>9</v>
      </c>
      <c r="B16" s="81" t="s">
        <v>233</v>
      </c>
      <c r="C16" s="80" t="s">
        <v>417</v>
      </c>
      <c r="D16" s="81" t="s">
        <v>87</v>
      </c>
      <c r="E16" s="177" t="s">
        <v>121</v>
      </c>
      <c r="F16" s="82">
        <v>35000</v>
      </c>
      <c r="G16" s="82">
        <f t="shared" si="0"/>
        <v>1004.5</v>
      </c>
      <c r="H16" s="82">
        <f t="shared" si="6"/>
        <v>1064</v>
      </c>
      <c r="I16" s="82"/>
      <c r="J16" s="77">
        <f t="shared" si="1"/>
        <v>2068.5</v>
      </c>
      <c r="K16" s="77">
        <f t="shared" si="2"/>
        <v>32931.5</v>
      </c>
      <c r="L16" s="77">
        <f t="shared" si="3"/>
        <v>0</v>
      </c>
      <c r="M16" s="77"/>
      <c r="N16" s="78">
        <v>10939.23</v>
      </c>
      <c r="O16" s="77">
        <f t="shared" si="4"/>
        <v>13007.73</v>
      </c>
      <c r="P16" s="78">
        <f t="shared" si="5"/>
        <v>21992.27</v>
      </c>
    </row>
    <row r="17" spans="1:60" s="53" customFormat="1" ht="30" customHeight="1" x14ac:dyDescent="0.25">
      <c r="A17" s="80">
        <v>10</v>
      </c>
      <c r="B17" s="76" t="s">
        <v>572</v>
      </c>
      <c r="C17" s="75" t="s">
        <v>417</v>
      </c>
      <c r="D17" s="269" t="s">
        <v>87</v>
      </c>
      <c r="E17" s="76" t="s">
        <v>120</v>
      </c>
      <c r="F17" s="77">
        <v>35000</v>
      </c>
      <c r="G17" s="77">
        <f t="shared" si="0"/>
        <v>1004.5</v>
      </c>
      <c r="H17" s="77">
        <f t="shared" si="6"/>
        <v>1064</v>
      </c>
      <c r="I17" s="77"/>
      <c r="J17" s="77">
        <f t="shared" si="1"/>
        <v>2068.5</v>
      </c>
      <c r="K17" s="77">
        <f t="shared" si="2"/>
        <v>32931.5</v>
      </c>
      <c r="L17" s="77">
        <f t="shared" si="3"/>
        <v>0</v>
      </c>
      <c r="M17" s="77"/>
      <c r="N17" s="84">
        <v>2025</v>
      </c>
      <c r="O17" s="77">
        <f t="shared" si="4"/>
        <v>4093.5</v>
      </c>
      <c r="P17" s="84">
        <f t="shared" si="5"/>
        <v>30906.5</v>
      </c>
      <c r="Q17" s="39"/>
    </row>
    <row r="18" spans="1:60" s="53" customFormat="1" ht="30" customHeight="1" x14ac:dyDescent="0.25">
      <c r="A18" s="75">
        <v>11</v>
      </c>
      <c r="B18" s="76" t="s">
        <v>657</v>
      </c>
      <c r="C18" s="75" t="s">
        <v>417</v>
      </c>
      <c r="D18" s="269" t="s">
        <v>87</v>
      </c>
      <c r="E18" s="76" t="s">
        <v>120</v>
      </c>
      <c r="F18" s="77">
        <v>35000</v>
      </c>
      <c r="G18" s="77">
        <f t="shared" si="0"/>
        <v>1004.5</v>
      </c>
      <c r="H18" s="77">
        <f t="shared" si="6"/>
        <v>1064</v>
      </c>
      <c r="I18" s="77"/>
      <c r="J18" s="77">
        <f t="shared" si="1"/>
        <v>2068.5</v>
      </c>
      <c r="K18" s="77">
        <f t="shared" si="2"/>
        <v>32931.5</v>
      </c>
      <c r="L18" s="77">
        <f t="shared" si="3"/>
        <v>0</v>
      </c>
      <c r="M18" s="77"/>
      <c r="N18" s="84">
        <v>25</v>
      </c>
      <c r="O18" s="77">
        <f t="shared" si="4"/>
        <v>2093.5</v>
      </c>
      <c r="P18" s="84">
        <f t="shared" si="5"/>
        <v>32906.5</v>
      </c>
      <c r="Q18" s="39"/>
    </row>
    <row r="19" spans="1:60" s="40" customFormat="1" ht="30" customHeight="1" x14ac:dyDescent="0.25">
      <c r="A19" s="201" t="s">
        <v>124</v>
      </c>
      <c r="B19" s="202"/>
      <c r="C19" s="202"/>
      <c r="D19" s="202"/>
      <c r="E19" s="202"/>
      <c r="F19" s="37">
        <f>SUM(F8:F18)</f>
        <v>905000</v>
      </c>
      <c r="G19" s="37">
        <f t="shared" ref="G19:P19" si="7">SUM(G8:G18)</f>
        <v>25973.5</v>
      </c>
      <c r="H19" s="37">
        <f t="shared" si="7"/>
        <v>25749.407999999999</v>
      </c>
      <c r="I19" s="37">
        <f t="shared" si="7"/>
        <v>0</v>
      </c>
      <c r="J19" s="37">
        <f t="shared" si="7"/>
        <v>51722.907999999996</v>
      </c>
      <c r="K19" s="37">
        <f t="shared" si="7"/>
        <v>853277.09199999995</v>
      </c>
      <c r="L19" s="37">
        <f t="shared" si="7"/>
        <v>106103.23433333333</v>
      </c>
      <c r="M19" s="37">
        <f t="shared" si="7"/>
        <v>0</v>
      </c>
      <c r="N19" s="37">
        <f t="shared" si="7"/>
        <v>18780.239999999998</v>
      </c>
      <c r="O19" s="37">
        <f t="shared" si="7"/>
        <v>176606.38233333334</v>
      </c>
      <c r="P19" s="37">
        <f t="shared" si="7"/>
        <v>728393.61766666675</v>
      </c>
      <c r="Q19" s="39"/>
    </row>
    <row r="20" spans="1:60" s="31" customFormat="1" ht="30" customHeight="1" thickBot="1" x14ac:dyDescent="0.3">
      <c r="A20" s="41"/>
      <c r="B20" s="42"/>
      <c r="C20" s="44"/>
      <c r="D20" s="43"/>
      <c r="E20" s="43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2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79"/>
      <c r="AD20" s="79"/>
      <c r="AE20" s="79"/>
      <c r="AF20" s="79"/>
      <c r="AG20" s="79"/>
      <c r="AH20" s="79"/>
      <c r="AI20" s="79"/>
      <c r="AJ20" s="79"/>
      <c r="AK20" s="79"/>
      <c r="AL20" s="79"/>
      <c r="AM20" s="79"/>
      <c r="AN20" s="79"/>
      <c r="AO20" s="79"/>
      <c r="AP20" s="79"/>
      <c r="AQ20" s="79"/>
      <c r="AR20" s="79"/>
      <c r="AS20" s="79"/>
      <c r="AT20" s="79"/>
      <c r="AU20" s="79"/>
      <c r="AV20" s="79"/>
      <c r="AW20" s="79"/>
      <c r="AX20" s="79"/>
      <c r="AY20" s="79"/>
      <c r="AZ20" s="79"/>
      <c r="BA20" s="79"/>
      <c r="BB20" s="79"/>
      <c r="BC20" s="79"/>
      <c r="BD20" s="79"/>
      <c r="BE20" s="79"/>
      <c r="BF20" s="79"/>
      <c r="BG20" s="79"/>
      <c r="BH20" s="79"/>
    </row>
    <row r="21" spans="1:60" s="70" customFormat="1" ht="30" customHeight="1" thickBot="1" x14ac:dyDescent="0.3">
      <c r="A21" s="204" t="s">
        <v>151</v>
      </c>
      <c r="B21" s="205"/>
      <c r="C21" s="205"/>
      <c r="D21" s="205"/>
      <c r="E21" s="205"/>
      <c r="F21" s="205"/>
      <c r="G21" s="205"/>
      <c r="H21" s="205"/>
      <c r="I21" s="205"/>
      <c r="J21" s="205"/>
      <c r="K21" s="205"/>
      <c r="L21" s="205"/>
      <c r="M21" s="205"/>
      <c r="N21" s="205"/>
      <c r="O21" s="205"/>
      <c r="P21" s="206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  <c r="BE21" s="42"/>
      <c r="BF21" s="42"/>
      <c r="BG21" s="42"/>
      <c r="BH21" s="42"/>
    </row>
    <row r="22" spans="1:60" s="39" customFormat="1" ht="30" customHeight="1" x14ac:dyDescent="0.25">
      <c r="A22" s="118">
        <f>+A11+1</f>
        <v>5</v>
      </c>
      <c r="B22" s="108" t="s">
        <v>181</v>
      </c>
      <c r="C22" s="118" t="s">
        <v>417</v>
      </c>
      <c r="D22" s="119" t="s">
        <v>105</v>
      </c>
      <c r="E22" s="104" t="s">
        <v>121</v>
      </c>
      <c r="F22" s="103">
        <v>200000</v>
      </c>
      <c r="G22" s="103">
        <f>F22*2.87%</f>
        <v>5740</v>
      </c>
      <c r="H22" s="103">
        <f>187020*3.04%</f>
        <v>5685.4080000000004</v>
      </c>
      <c r="I22" s="77">
        <v>1587.38</v>
      </c>
      <c r="J22" s="77">
        <f>+G22+H22+I22</f>
        <v>13012.788</v>
      </c>
      <c r="K22" s="77">
        <f>+F22-J22</f>
        <v>186987.212</v>
      </c>
      <c r="L22" s="77">
        <f>+IF(K22*12&lt;=416220.01,0,IF(K22*12&lt;=624329.01,(((K22*12-416220.01)*0.15)/12),IF((K22*12&lt;=867123.01),(31216+0.2*(K22*12-624329.01))/12,((79776+0.25*(K22*12-867123.01))/12))))</f>
        <v>35329.740291666662</v>
      </c>
      <c r="M22" s="77"/>
      <c r="N22" s="238">
        <v>25</v>
      </c>
      <c r="O22" s="103">
        <f>+N22+I22+H22+G22+L22</f>
        <v>48367.528291666662</v>
      </c>
      <c r="P22" s="107">
        <f>+F22-O22</f>
        <v>151632.47170833335</v>
      </c>
    </row>
    <row r="23" spans="1:60" s="39" customFormat="1" ht="30" customHeight="1" x14ac:dyDescent="0.25">
      <c r="A23" s="118">
        <f>+A22+1</f>
        <v>6</v>
      </c>
      <c r="B23" s="108" t="s">
        <v>520</v>
      </c>
      <c r="C23" s="118" t="s">
        <v>417</v>
      </c>
      <c r="D23" s="119" t="s">
        <v>122</v>
      </c>
      <c r="E23" s="104" t="s">
        <v>121</v>
      </c>
      <c r="F23" s="103">
        <v>90000</v>
      </c>
      <c r="G23" s="103">
        <f>F23*2.87%</f>
        <v>2583</v>
      </c>
      <c r="H23" s="103">
        <f>F23*3.04%</f>
        <v>2736</v>
      </c>
      <c r="I23" s="103"/>
      <c r="J23" s="77">
        <f>+G23+H23+I23</f>
        <v>5319</v>
      </c>
      <c r="K23" s="77">
        <f>+F23-J23</f>
        <v>84681</v>
      </c>
      <c r="L23" s="77">
        <f>+IF(K23*12&lt;=416220.01,0,IF(K23*12&lt;=624329.01,(((K23*12-416220.01)*0.15)/12),IF((K23*12&lt;=867123.01),(31216+0.2*(K23*12-624329.01))/12,((79776+0.25*(K23*12-867123.01))/12))))</f>
        <v>9753.1872916666671</v>
      </c>
      <c r="M23" s="77"/>
      <c r="N23" s="238">
        <v>25</v>
      </c>
      <c r="O23" s="103">
        <f>+N23+I23+H23+G23+L23</f>
        <v>15097.187291666667</v>
      </c>
      <c r="P23" s="107">
        <f>+F23-O23</f>
        <v>74902.812708333338</v>
      </c>
    </row>
    <row r="24" spans="1:60" s="40" customFormat="1" ht="30" customHeight="1" x14ac:dyDescent="0.25">
      <c r="A24" s="201" t="s">
        <v>124</v>
      </c>
      <c r="B24" s="202"/>
      <c r="C24" s="202"/>
      <c r="D24" s="202"/>
      <c r="E24" s="202"/>
      <c r="F24" s="37">
        <f>SUM(F22:F23)</f>
        <v>290000</v>
      </c>
      <c r="G24" s="37">
        <f t="shared" ref="G24:P24" si="8">SUM(G22:G23)</f>
        <v>8323</v>
      </c>
      <c r="H24" s="37">
        <f t="shared" si="8"/>
        <v>8421.4079999999994</v>
      </c>
      <c r="I24" s="37">
        <f t="shared" si="8"/>
        <v>1587.38</v>
      </c>
      <c r="J24" s="37">
        <f t="shared" si="8"/>
        <v>18331.788</v>
      </c>
      <c r="K24" s="37">
        <f t="shared" si="8"/>
        <v>271668.212</v>
      </c>
      <c r="L24" s="37">
        <f t="shared" si="8"/>
        <v>45082.92758333333</v>
      </c>
      <c r="M24" s="37">
        <f t="shared" si="8"/>
        <v>0</v>
      </c>
      <c r="N24" s="37">
        <f t="shared" si="8"/>
        <v>50</v>
      </c>
      <c r="O24" s="37">
        <f t="shared" si="8"/>
        <v>63464.715583333331</v>
      </c>
      <c r="P24" s="37">
        <f t="shared" si="8"/>
        <v>226535.28441666669</v>
      </c>
    </row>
    <row r="25" spans="1:60" s="31" customFormat="1" ht="30" customHeight="1" thickBot="1" x14ac:dyDescent="0.3">
      <c r="A25" s="41"/>
      <c r="B25" s="42"/>
      <c r="C25" s="44"/>
      <c r="D25" s="43"/>
      <c r="E25" s="43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2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79"/>
      <c r="AD25" s="79"/>
      <c r="AE25" s="79"/>
      <c r="AF25" s="79"/>
      <c r="AG25" s="79"/>
      <c r="AH25" s="79"/>
      <c r="AI25" s="79"/>
      <c r="AJ25" s="79"/>
      <c r="AK25" s="79"/>
      <c r="AL25" s="79"/>
      <c r="AM25" s="79"/>
      <c r="AN25" s="79"/>
      <c r="AO25" s="79"/>
      <c r="AP25" s="79"/>
      <c r="AQ25" s="79"/>
      <c r="AR25" s="79"/>
      <c r="AS25" s="79"/>
      <c r="AT25" s="79"/>
      <c r="AU25" s="79"/>
      <c r="AV25" s="79"/>
      <c r="AW25" s="79"/>
      <c r="AX25" s="79"/>
      <c r="AY25" s="79"/>
      <c r="AZ25" s="79"/>
      <c r="BA25" s="79"/>
      <c r="BB25" s="79"/>
      <c r="BC25" s="79"/>
      <c r="BD25" s="79"/>
      <c r="BE25" s="79"/>
      <c r="BF25" s="79"/>
      <c r="BG25" s="79"/>
      <c r="BH25" s="79"/>
    </row>
    <row r="26" spans="1:60" s="30" customFormat="1" ht="30" customHeight="1" thickBot="1" x14ac:dyDescent="0.3">
      <c r="A26" s="204" t="s">
        <v>177</v>
      </c>
      <c r="B26" s="205"/>
      <c r="C26" s="205"/>
      <c r="D26" s="205"/>
      <c r="E26" s="205"/>
      <c r="F26" s="205"/>
      <c r="G26" s="205"/>
      <c r="H26" s="205"/>
      <c r="I26" s="205"/>
      <c r="J26" s="205"/>
      <c r="K26" s="205"/>
      <c r="L26" s="205"/>
      <c r="M26" s="205"/>
      <c r="N26" s="205"/>
      <c r="O26" s="205"/>
      <c r="P26" s="205"/>
      <c r="Q26" s="42"/>
      <c r="R26" s="259"/>
      <c r="S26" s="259"/>
      <c r="T26" s="259"/>
      <c r="U26" s="259"/>
      <c r="V26" s="259"/>
      <c r="W26" s="259"/>
      <c r="X26" s="259"/>
      <c r="Y26" s="259"/>
      <c r="Z26" s="259"/>
      <c r="AA26" s="259"/>
      <c r="AB26" s="259"/>
      <c r="AC26" s="259"/>
      <c r="AD26" s="259"/>
      <c r="AE26" s="259"/>
      <c r="AF26" s="259"/>
      <c r="AG26" s="259"/>
      <c r="AH26" s="259"/>
      <c r="AI26" s="259"/>
      <c r="AJ26" s="259"/>
      <c r="AK26" s="259"/>
      <c r="AL26" s="259"/>
      <c r="AM26" s="259"/>
      <c r="AN26" s="259"/>
      <c r="AO26" s="259"/>
      <c r="AP26" s="259"/>
      <c r="AQ26" s="259"/>
      <c r="AR26" s="259"/>
      <c r="AS26" s="259"/>
      <c r="AT26" s="259"/>
      <c r="AU26" s="259"/>
      <c r="AV26" s="259"/>
      <c r="AW26" s="259"/>
      <c r="AX26" s="259"/>
      <c r="AY26" s="259"/>
      <c r="AZ26" s="259"/>
      <c r="BA26" s="259"/>
      <c r="BB26" s="259"/>
      <c r="BC26" s="259"/>
      <c r="BD26" s="259"/>
      <c r="BE26" s="259"/>
      <c r="BF26" s="259"/>
      <c r="BG26" s="259"/>
      <c r="BH26" s="259"/>
    </row>
    <row r="27" spans="1:60" s="40" customFormat="1" ht="30" customHeight="1" x14ac:dyDescent="0.25">
      <c r="A27" s="36">
        <f>+A23+1</f>
        <v>7</v>
      </c>
      <c r="B27" s="104" t="s">
        <v>137</v>
      </c>
      <c r="C27" s="36" t="s">
        <v>417</v>
      </c>
      <c r="D27" s="105" t="s">
        <v>457</v>
      </c>
      <c r="E27" s="104" t="s">
        <v>120</v>
      </c>
      <c r="F27" s="106">
        <v>170500</v>
      </c>
      <c r="G27" s="106">
        <f>F27*2.87%</f>
        <v>4893.3500000000004</v>
      </c>
      <c r="H27" s="103">
        <f>+F27*3.04%</f>
        <v>5183.2</v>
      </c>
      <c r="I27" s="103"/>
      <c r="J27" s="77">
        <f>+G27+H27+I27</f>
        <v>10076.549999999999</v>
      </c>
      <c r="K27" s="77">
        <f>+F27-J27</f>
        <v>160423.45000000001</v>
      </c>
      <c r="L27" s="77">
        <f>+IF(K27*12&lt;=416220.01,0,IF(K27*12&lt;=624329.01,(((K27*12-416220.01)*0.15)/12),IF((K27*12&lt;=867123.01),(31216+0.2*(K27*12-624329.01))/12,((79776+0.25*(K27*12-867123.01))/12))))</f>
        <v>28688.799791666668</v>
      </c>
      <c r="M27" s="77"/>
      <c r="N27" s="84">
        <v>9778.73</v>
      </c>
      <c r="O27" s="103">
        <f>+N27+I27+H27+G27+L27</f>
        <v>48544.079791666663</v>
      </c>
      <c r="P27" s="107">
        <f>+F27-O27</f>
        <v>121955.92020833334</v>
      </c>
    </row>
    <row r="28" spans="1:60" s="40" customFormat="1" ht="30" customHeight="1" x14ac:dyDescent="0.25">
      <c r="A28" s="201" t="s">
        <v>124</v>
      </c>
      <c r="B28" s="202"/>
      <c r="C28" s="202"/>
      <c r="D28" s="202"/>
      <c r="E28" s="202"/>
      <c r="F28" s="37">
        <f>SUM(F27)</f>
        <v>170500</v>
      </c>
      <c r="G28" s="37">
        <f t="shared" ref="G28:P28" si="9">SUM(G27)</f>
        <v>4893.3500000000004</v>
      </c>
      <c r="H28" s="37">
        <f t="shared" si="9"/>
        <v>5183.2</v>
      </c>
      <c r="I28" s="37">
        <f t="shared" si="9"/>
        <v>0</v>
      </c>
      <c r="J28" s="37">
        <f t="shared" si="9"/>
        <v>10076.549999999999</v>
      </c>
      <c r="K28" s="37">
        <f t="shared" si="9"/>
        <v>160423.45000000001</v>
      </c>
      <c r="L28" s="37">
        <f t="shared" si="9"/>
        <v>28688.799791666668</v>
      </c>
      <c r="M28" s="37">
        <f t="shared" si="9"/>
        <v>0</v>
      </c>
      <c r="N28" s="37">
        <f t="shared" si="9"/>
        <v>9778.73</v>
      </c>
      <c r="O28" s="37">
        <f t="shared" si="9"/>
        <v>48544.079791666663</v>
      </c>
      <c r="P28" s="37">
        <f t="shared" si="9"/>
        <v>121955.92020833334</v>
      </c>
    </row>
    <row r="29" spans="1:60" s="31" customFormat="1" ht="30" customHeight="1" thickBot="1" x14ac:dyDescent="0.3">
      <c r="A29" s="41"/>
      <c r="B29" s="42"/>
      <c r="C29" s="44"/>
      <c r="D29" s="43"/>
      <c r="E29" s="43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2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79"/>
      <c r="AC29" s="79"/>
      <c r="AD29" s="79"/>
      <c r="AE29" s="79"/>
      <c r="AF29" s="79"/>
      <c r="AG29" s="79"/>
      <c r="AH29" s="79"/>
      <c r="AI29" s="79"/>
      <c r="AJ29" s="79"/>
      <c r="AK29" s="79"/>
      <c r="AL29" s="79"/>
      <c r="AM29" s="79"/>
      <c r="AN29" s="79"/>
      <c r="AO29" s="79"/>
      <c r="AP29" s="79"/>
      <c r="AQ29" s="79"/>
      <c r="AR29" s="79"/>
      <c r="AS29" s="79"/>
      <c r="AT29" s="79"/>
      <c r="AU29" s="79"/>
      <c r="AV29" s="79"/>
      <c r="AW29" s="79"/>
      <c r="AX29" s="79"/>
      <c r="AY29" s="79"/>
      <c r="AZ29" s="79"/>
      <c r="BA29" s="79"/>
      <c r="BB29" s="79"/>
      <c r="BC29" s="79"/>
      <c r="BD29" s="79"/>
      <c r="BE29" s="79"/>
      <c r="BF29" s="79"/>
      <c r="BG29" s="79"/>
      <c r="BH29" s="79"/>
    </row>
    <row r="30" spans="1:60" s="70" customFormat="1" ht="30" customHeight="1" thickBot="1" x14ac:dyDescent="0.3">
      <c r="A30" s="204" t="s">
        <v>152</v>
      </c>
      <c r="B30" s="205"/>
      <c r="C30" s="205"/>
      <c r="D30" s="205"/>
      <c r="E30" s="205"/>
      <c r="F30" s="205"/>
      <c r="G30" s="205"/>
      <c r="H30" s="205"/>
      <c r="I30" s="205"/>
      <c r="J30" s="205"/>
      <c r="K30" s="205"/>
      <c r="L30" s="205"/>
      <c r="M30" s="205"/>
      <c r="N30" s="205"/>
      <c r="O30" s="205"/>
      <c r="P30" s="205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</row>
    <row r="31" spans="1:60" s="39" customFormat="1" ht="30" customHeight="1" x14ac:dyDescent="0.25">
      <c r="A31" s="80">
        <f>+A27+1</f>
        <v>8</v>
      </c>
      <c r="B31" s="104" t="s">
        <v>248</v>
      </c>
      <c r="C31" s="36" t="s">
        <v>417</v>
      </c>
      <c r="D31" s="105" t="s">
        <v>50</v>
      </c>
      <c r="E31" s="104" t="s">
        <v>121</v>
      </c>
      <c r="F31" s="106">
        <v>104000</v>
      </c>
      <c r="G31" s="82">
        <f>F31*2.87%</f>
        <v>2984.8</v>
      </c>
      <c r="H31" s="82">
        <f>+F31*3.04%</f>
        <v>3161.6</v>
      </c>
      <c r="I31" s="82">
        <v>3174.76</v>
      </c>
      <c r="J31" s="77">
        <f>+G31+H31+I31</f>
        <v>9321.16</v>
      </c>
      <c r="K31" s="77">
        <f>+F31-J31</f>
        <v>94678.84</v>
      </c>
      <c r="L31" s="77">
        <f>+IF(K31*12&lt;=416220.01,0,IF(K31*12&lt;=624329.01,(((K31*12-416220.01)*0.15)/12),IF((K31*12&lt;=867123.01),(31216+0.2*(K31*12-624329.01))/12,((79776+0.25*(K31*12-867123.01))/12))))</f>
        <v>12252.647291666668</v>
      </c>
      <c r="M31" s="77"/>
      <c r="N31" s="84">
        <v>11520.17</v>
      </c>
      <c r="O31" s="103">
        <f>+N31+I31+H31+G31+L31</f>
        <v>33093.97729166667</v>
      </c>
      <c r="P31" s="78">
        <f>+F31-O31</f>
        <v>70906.02270833333</v>
      </c>
    </row>
    <row r="32" spans="1:60" s="120" customFormat="1" ht="30" customHeight="1" x14ac:dyDescent="0.25">
      <c r="A32" s="118">
        <f>+A31+1</f>
        <v>9</v>
      </c>
      <c r="B32" s="104" t="s">
        <v>66</v>
      </c>
      <c r="C32" s="118" t="s">
        <v>417</v>
      </c>
      <c r="D32" s="122" t="s">
        <v>50</v>
      </c>
      <c r="E32" s="104" t="s">
        <v>120</v>
      </c>
      <c r="F32" s="106">
        <v>90000</v>
      </c>
      <c r="G32" s="106">
        <f>F32*2.87%</f>
        <v>2583</v>
      </c>
      <c r="H32" s="106">
        <f>+F32*3.04%</f>
        <v>2736</v>
      </c>
      <c r="I32" s="106"/>
      <c r="J32" s="77">
        <f>+G32+H32+I32</f>
        <v>5319</v>
      </c>
      <c r="K32" s="77">
        <f>+F32-J32</f>
        <v>84681</v>
      </c>
      <c r="L32" s="77">
        <f>+IF(K32*12&lt;=416220.01,0,IF(K32*12&lt;=624329.01,(((K32*12-416220.01)*0.15)/12),IF((K32*12&lt;=867123.01),(31216+0.2*(K32*12-624329.01))/12,((79776+0.25*(K32*12-867123.01))/12))))</f>
        <v>9753.1872916666671</v>
      </c>
      <c r="M32" s="77"/>
      <c r="N32" s="84">
        <v>165</v>
      </c>
      <c r="O32" s="103">
        <f>+N32+I32+H32+G32+L32</f>
        <v>15237.187291666667</v>
      </c>
      <c r="P32" s="107">
        <f>+F32-O32</f>
        <v>74762.812708333338</v>
      </c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</row>
    <row r="33" spans="1:60" s="39" customFormat="1" ht="30" customHeight="1" x14ac:dyDescent="0.25">
      <c r="A33" s="201" t="s">
        <v>124</v>
      </c>
      <c r="B33" s="202"/>
      <c r="C33" s="202"/>
      <c r="D33" s="202"/>
      <c r="E33" s="203"/>
      <c r="F33" s="37">
        <f>SUM(F31:F32)</f>
        <v>194000</v>
      </c>
      <c r="G33" s="37">
        <f t="shared" ref="G33:P33" si="10">SUM(G31:G32)</f>
        <v>5567.8</v>
      </c>
      <c r="H33" s="37">
        <f t="shared" si="10"/>
        <v>5897.6</v>
      </c>
      <c r="I33" s="37">
        <f t="shared" si="10"/>
        <v>3174.76</v>
      </c>
      <c r="J33" s="37">
        <f t="shared" si="10"/>
        <v>14640.16</v>
      </c>
      <c r="K33" s="37">
        <f t="shared" si="10"/>
        <v>179359.84</v>
      </c>
      <c r="L33" s="37">
        <f t="shared" si="10"/>
        <v>22005.834583333337</v>
      </c>
      <c r="M33" s="37">
        <f t="shared" si="10"/>
        <v>0</v>
      </c>
      <c r="N33" s="37">
        <f t="shared" si="10"/>
        <v>11685.17</v>
      </c>
      <c r="O33" s="37">
        <f>SUM(O31:O32)</f>
        <v>48331.164583333339</v>
      </c>
      <c r="P33" s="37">
        <f t="shared" si="10"/>
        <v>145668.83541666667</v>
      </c>
    </row>
    <row r="34" spans="1:60" s="39" customFormat="1" ht="30" customHeight="1" thickBot="1" x14ac:dyDescent="0.3">
      <c r="A34" s="50"/>
      <c r="B34" s="50"/>
      <c r="C34" s="50"/>
      <c r="D34" s="50"/>
      <c r="E34" s="50"/>
      <c r="F34" s="40"/>
      <c r="G34" s="40"/>
      <c r="H34" s="40"/>
      <c r="I34"/>
      <c r="J34"/>
      <c r="K34"/>
      <c r="L34"/>
      <c r="M34"/>
      <c r="N34"/>
      <c r="O34"/>
      <c r="P34"/>
    </row>
    <row r="35" spans="1:60" s="32" customFormat="1" ht="30" customHeight="1" thickBot="1" x14ac:dyDescent="0.3">
      <c r="A35" s="204" t="s">
        <v>153</v>
      </c>
      <c r="B35" s="205"/>
      <c r="C35" s="205"/>
      <c r="D35" s="205"/>
      <c r="E35" s="205"/>
      <c r="F35" s="205"/>
      <c r="G35" s="205"/>
      <c r="H35" s="205"/>
      <c r="I35" s="205"/>
      <c r="J35" s="205"/>
      <c r="K35" s="205"/>
      <c r="L35" s="205"/>
      <c r="M35" s="205"/>
      <c r="N35" s="205"/>
      <c r="O35" s="205"/>
      <c r="P35" s="205"/>
    </row>
    <row r="36" spans="1:60" s="39" customFormat="1" ht="30" customHeight="1" x14ac:dyDescent="0.25">
      <c r="A36" s="118">
        <f>+A32+1</f>
        <v>10</v>
      </c>
      <c r="B36" s="108" t="s">
        <v>236</v>
      </c>
      <c r="C36" s="118" t="s">
        <v>417</v>
      </c>
      <c r="D36" s="143" t="s">
        <v>178</v>
      </c>
      <c r="E36" s="104" t="s">
        <v>121</v>
      </c>
      <c r="F36" s="103">
        <v>155000</v>
      </c>
      <c r="G36" s="106">
        <f>F36*2.87%</f>
        <v>4448.5</v>
      </c>
      <c r="H36" s="106">
        <f>F36*3.04%</f>
        <v>4712</v>
      </c>
      <c r="I36" s="103"/>
      <c r="J36" s="77">
        <f>+G36+H36+I36</f>
        <v>9160.5</v>
      </c>
      <c r="K36" s="77">
        <f>+F36-J36</f>
        <v>145839.5</v>
      </c>
      <c r="L36" s="77">
        <f>+IF(K36*12&lt;=416220.01,0,IF(K36*12&lt;=624329.01,(((K36*12-416220.01)*0.15)/12),IF((K36*12&lt;=867123.01),(31216+0.2*(K36*12-624329.01))/12,((79776+0.25*(K36*12-867123.01))/12))))</f>
        <v>25042.812291666665</v>
      </c>
      <c r="M36" s="77"/>
      <c r="N36" s="84">
        <v>6767.59</v>
      </c>
      <c r="O36" s="103">
        <f>+N36+I36+H36+G36+L36</f>
        <v>40970.902291666665</v>
      </c>
      <c r="P36" s="107">
        <f>+F36-O36</f>
        <v>114029.09770833334</v>
      </c>
    </row>
    <row r="37" spans="1:60" s="120" customFormat="1" ht="30" customHeight="1" x14ac:dyDescent="0.25">
      <c r="A37" s="118">
        <f>+A36+1</f>
        <v>11</v>
      </c>
      <c r="B37" s="104" t="s">
        <v>52</v>
      </c>
      <c r="C37" s="118" t="s">
        <v>417</v>
      </c>
      <c r="D37" s="104" t="s">
        <v>50</v>
      </c>
      <c r="E37" s="104" t="s">
        <v>121</v>
      </c>
      <c r="F37" s="106">
        <v>100000</v>
      </c>
      <c r="G37" s="106">
        <f>F37*2.87%</f>
        <v>2870</v>
      </c>
      <c r="H37" s="106">
        <f>+F37*3.04%</f>
        <v>3040</v>
      </c>
      <c r="I37" s="106"/>
      <c r="J37" s="77">
        <f>+G37+H37+I37</f>
        <v>5910</v>
      </c>
      <c r="K37" s="77">
        <f>+F37-J37</f>
        <v>94090</v>
      </c>
      <c r="L37" s="77">
        <f>+IF(K37*12&lt;=416220.01,0,IF(K37*12&lt;=624329.01,(((K37*12-416220.01)*0.15)/12),IF((K37*12&lt;=867123.01),(31216+0.2*(K37*12-624329.01))/12,((79776+0.25*(K37*12-867123.01))/12))))</f>
        <v>12105.437291666667</v>
      </c>
      <c r="M37" s="77"/>
      <c r="N37" s="84">
        <v>65</v>
      </c>
      <c r="O37" s="103">
        <f>+N37+I37+H37+G37+L37</f>
        <v>18080.437291666669</v>
      </c>
      <c r="P37" s="107">
        <f>+F37-O37</f>
        <v>81919.562708333338</v>
      </c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2"/>
      <c r="AU37" s="32"/>
      <c r="AV37" s="32"/>
      <c r="AW37" s="32"/>
      <c r="AX37" s="32"/>
      <c r="AY37" s="32"/>
      <c r="AZ37" s="32"/>
      <c r="BA37" s="32"/>
      <c r="BB37" s="32"/>
      <c r="BC37" s="32"/>
      <c r="BD37" s="32"/>
      <c r="BE37" s="32"/>
      <c r="BF37" s="32"/>
      <c r="BG37" s="32"/>
      <c r="BH37" s="32"/>
    </row>
    <row r="38" spans="1:60" s="47" customFormat="1" ht="30" customHeight="1" x14ac:dyDescent="0.25">
      <c r="A38" s="118">
        <f>+A37+1</f>
        <v>12</v>
      </c>
      <c r="B38" s="104" t="s">
        <v>237</v>
      </c>
      <c r="C38" s="118" t="s">
        <v>417</v>
      </c>
      <c r="D38" s="105" t="s">
        <v>50</v>
      </c>
      <c r="E38" s="104" t="s">
        <v>120</v>
      </c>
      <c r="F38" s="106">
        <v>80000</v>
      </c>
      <c r="G38" s="106">
        <f>F38*2.87%</f>
        <v>2296</v>
      </c>
      <c r="H38" s="106">
        <f>+F38*3.04%</f>
        <v>2432</v>
      </c>
      <c r="I38" s="106"/>
      <c r="J38" s="77">
        <f>+G38+H38+I38</f>
        <v>4728</v>
      </c>
      <c r="K38" s="77">
        <f>+F38-J38</f>
        <v>75272</v>
      </c>
      <c r="L38" s="77">
        <f>+IF(K38*12&lt;=416220.01,0,IF(K38*12&lt;=624329.01,(((K38*12-416220.01)*0.15)/12),IF((K38*12&lt;=867123.01),(31216+0.2*(K38*12-624329.01))/12,((79776+0.25*(K38*12-867123.01))/12))))</f>
        <v>7400.9372916666662</v>
      </c>
      <c r="M38" s="77"/>
      <c r="N38" s="84">
        <v>125</v>
      </c>
      <c r="O38" s="103">
        <f>+N38+I38+H38+G38+L38</f>
        <v>12253.937291666665</v>
      </c>
      <c r="P38" s="107">
        <f>+F38-O38</f>
        <v>67746.062708333338</v>
      </c>
    </row>
    <row r="39" spans="1:60" s="47" customFormat="1" ht="30" customHeight="1" x14ac:dyDescent="0.25">
      <c r="A39" s="118">
        <f>+A38+1</f>
        <v>13</v>
      </c>
      <c r="B39" s="149" t="s">
        <v>456</v>
      </c>
      <c r="C39" s="36" t="s">
        <v>416</v>
      </c>
      <c r="D39" s="122" t="s">
        <v>145</v>
      </c>
      <c r="E39" s="104" t="s">
        <v>121</v>
      </c>
      <c r="F39" s="106">
        <v>70000</v>
      </c>
      <c r="G39" s="106">
        <f>F39*2.87%</f>
        <v>2009</v>
      </c>
      <c r="H39" s="106">
        <f>+F39*3.04%</f>
        <v>2128</v>
      </c>
      <c r="I39" s="106"/>
      <c r="J39" s="77">
        <f>+G39+H39+I39</f>
        <v>4137</v>
      </c>
      <c r="K39" s="77">
        <f>+F39-J39</f>
        <v>65863</v>
      </c>
      <c r="L39" s="77">
        <f>+IF(K39*12&lt;=416220.01,0,IF(K39*12&lt;=624329.01,(((K39*12-416220.01)*0.15)/12),IF((K39*12&lt;=867123.01),(31216+0.2*(K39*12-624329.01))/12,((79776+0.25*(K39*12-867123.01))/12))))</f>
        <v>5368.4498333333331</v>
      </c>
      <c r="M39" s="77"/>
      <c r="N39" s="84">
        <v>10945.67</v>
      </c>
      <c r="O39" s="103">
        <f>+N39+I39+H39+G39+L39</f>
        <v>20451.119833333334</v>
      </c>
      <c r="P39" s="107">
        <f>F39-O39</f>
        <v>49548.88016666667</v>
      </c>
    </row>
    <row r="40" spans="1:60" s="39" customFormat="1" ht="30" customHeight="1" thickBot="1" x14ac:dyDescent="0.3">
      <c r="A40" s="201" t="s">
        <v>124</v>
      </c>
      <c r="B40" s="202"/>
      <c r="C40" s="202"/>
      <c r="D40" s="202"/>
      <c r="E40" s="203"/>
      <c r="F40" s="37">
        <f>SUM(F36:F39)</f>
        <v>405000</v>
      </c>
      <c r="G40" s="37">
        <f t="shared" ref="G40:P40" si="11">SUM(G36:G39)</f>
        <v>11623.5</v>
      </c>
      <c r="H40" s="37">
        <f t="shared" si="11"/>
        <v>12312</v>
      </c>
      <c r="I40" s="37">
        <f t="shared" si="11"/>
        <v>0</v>
      </c>
      <c r="J40" s="37">
        <f t="shared" si="11"/>
        <v>23935.5</v>
      </c>
      <c r="K40" s="37">
        <f t="shared" si="11"/>
        <v>381064.5</v>
      </c>
      <c r="L40" s="37">
        <f t="shared" si="11"/>
        <v>49917.636708333332</v>
      </c>
      <c r="M40" s="37">
        <f t="shared" si="11"/>
        <v>0</v>
      </c>
      <c r="N40" s="37">
        <f t="shared" si="11"/>
        <v>17903.260000000002</v>
      </c>
      <c r="O40" s="37">
        <f t="shared" si="11"/>
        <v>91756.396708333326</v>
      </c>
      <c r="P40" s="37">
        <f t="shared" si="11"/>
        <v>313243.60329166672</v>
      </c>
    </row>
    <row r="41" spans="1:60" s="32" customFormat="1" ht="30" customHeight="1" thickBot="1" x14ac:dyDescent="0.3">
      <c r="A41" s="204" t="s">
        <v>154</v>
      </c>
      <c r="B41" s="205"/>
      <c r="C41" s="205"/>
      <c r="D41" s="205"/>
      <c r="E41" s="205"/>
      <c r="F41" s="205"/>
      <c r="G41" s="205"/>
      <c r="H41" s="205"/>
      <c r="I41" s="205"/>
      <c r="J41" s="205"/>
      <c r="K41" s="205"/>
      <c r="L41" s="205"/>
      <c r="M41" s="205"/>
      <c r="N41" s="205"/>
      <c r="O41" s="205"/>
      <c r="P41" s="205"/>
    </row>
    <row r="42" spans="1:60" s="86" customFormat="1" ht="30" customHeight="1" x14ac:dyDescent="0.25">
      <c r="A42" s="75">
        <f>A39+1</f>
        <v>14</v>
      </c>
      <c r="B42" s="76" t="s">
        <v>251</v>
      </c>
      <c r="C42" s="75" t="s">
        <v>417</v>
      </c>
      <c r="D42" s="83" t="s">
        <v>185</v>
      </c>
      <c r="E42" s="81" t="s">
        <v>121</v>
      </c>
      <c r="F42" s="77">
        <v>130000</v>
      </c>
      <c r="G42" s="82">
        <v>3731</v>
      </c>
      <c r="H42" s="82">
        <v>3952</v>
      </c>
      <c r="I42" s="82">
        <v>1587.38</v>
      </c>
      <c r="J42" s="77">
        <f t="shared" ref="J42:J47" si="12">+G42+H42+I42</f>
        <v>9270.380000000001</v>
      </c>
      <c r="K42" s="77">
        <f t="shared" ref="K42:K47" si="13">+F42-J42</f>
        <v>120729.62</v>
      </c>
      <c r="L42" s="77">
        <f t="shared" ref="L42:L47" si="14">+IF(K42*12&lt;=416220.01,0,IF(K42*12&lt;=624329.01,(((K42*12-416220.01)*0.15)/12),IF((K42*12&lt;=867123.01),(31216+0.2*(K42*12-624329.01))/12,((79776+0.25*(K42*12-867123.01))/12))))</f>
        <v>18765.342291666664</v>
      </c>
      <c r="M42" s="77"/>
      <c r="N42" s="84">
        <v>25</v>
      </c>
      <c r="O42" s="103">
        <f t="shared" ref="O42:O47" si="15">+N42+I42+H42+G42+L42</f>
        <v>28060.722291666665</v>
      </c>
      <c r="P42" s="78">
        <f t="shared" ref="P42:P47" si="16">+F42-O42</f>
        <v>101939.27770833333</v>
      </c>
      <c r="Q42" s="40"/>
    </row>
    <row r="43" spans="1:60" s="86" customFormat="1" ht="30" customHeight="1" x14ac:dyDescent="0.25">
      <c r="A43" s="75">
        <f>A42+1</f>
        <v>15</v>
      </c>
      <c r="B43" s="104" t="s">
        <v>48</v>
      </c>
      <c r="C43" s="36" t="s">
        <v>417</v>
      </c>
      <c r="D43" s="122" t="s">
        <v>50</v>
      </c>
      <c r="E43" s="104" t="s">
        <v>121</v>
      </c>
      <c r="F43" s="106">
        <v>90000</v>
      </c>
      <c r="G43" s="106">
        <f>F43*2.87%</f>
        <v>2583</v>
      </c>
      <c r="H43" s="82">
        <f>+F43*3.04%</f>
        <v>2736</v>
      </c>
      <c r="I43" s="82"/>
      <c r="J43" s="77">
        <f t="shared" si="12"/>
        <v>5319</v>
      </c>
      <c r="K43" s="77">
        <f t="shared" si="13"/>
        <v>84681</v>
      </c>
      <c r="L43" s="77">
        <f t="shared" si="14"/>
        <v>9753.1872916666671</v>
      </c>
      <c r="M43" s="77"/>
      <c r="N43" s="84">
        <f>100+25+2146.02</f>
        <v>2271.02</v>
      </c>
      <c r="O43" s="103">
        <f t="shared" si="15"/>
        <v>17343.207291666666</v>
      </c>
      <c r="P43" s="78">
        <f t="shared" si="16"/>
        <v>72656.792708333334</v>
      </c>
      <c r="Q43" s="40"/>
    </row>
    <row r="44" spans="1:60" s="53" customFormat="1" ht="30" customHeight="1" x14ac:dyDescent="0.25">
      <c r="A44" s="75">
        <f>A43+1</f>
        <v>16</v>
      </c>
      <c r="B44" s="104" t="s">
        <v>238</v>
      </c>
      <c r="C44" s="36" t="s">
        <v>417</v>
      </c>
      <c r="D44" s="105" t="s">
        <v>50</v>
      </c>
      <c r="E44" s="104" t="s">
        <v>120</v>
      </c>
      <c r="F44" s="106">
        <v>90000</v>
      </c>
      <c r="G44" s="103">
        <f>F44*2.87%</f>
        <v>2583</v>
      </c>
      <c r="H44" s="77">
        <f>+F44*3.04%</f>
        <v>2736</v>
      </c>
      <c r="I44" s="77">
        <v>1587.38</v>
      </c>
      <c r="J44" s="77">
        <f t="shared" si="12"/>
        <v>6906.38</v>
      </c>
      <c r="K44" s="77">
        <f t="shared" si="13"/>
        <v>83093.62</v>
      </c>
      <c r="L44" s="77">
        <f t="shared" si="14"/>
        <v>9356.3422916666659</v>
      </c>
      <c r="M44" s="77"/>
      <c r="N44" s="84">
        <v>12267.85</v>
      </c>
      <c r="O44" s="103">
        <f t="shared" si="15"/>
        <v>28530.572291666664</v>
      </c>
      <c r="P44" s="78">
        <f t="shared" si="16"/>
        <v>61469.427708333336</v>
      </c>
      <c r="Q44" s="39"/>
    </row>
    <row r="45" spans="1:60" s="39" customFormat="1" ht="30" customHeight="1" x14ac:dyDescent="0.25">
      <c r="A45" s="75">
        <f>A44+1</f>
        <v>17</v>
      </c>
      <c r="B45" s="104" t="s">
        <v>239</v>
      </c>
      <c r="C45" s="36" t="s">
        <v>417</v>
      </c>
      <c r="D45" s="105" t="s">
        <v>50</v>
      </c>
      <c r="E45" s="104" t="s">
        <v>121</v>
      </c>
      <c r="F45" s="106">
        <v>90000</v>
      </c>
      <c r="G45" s="106">
        <f>F45*2.87%</f>
        <v>2583</v>
      </c>
      <c r="H45" s="82">
        <f>+F45*3.04%</f>
        <v>2736</v>
      </c>
      <c r="I45" s="82"/>
      <c r="J45" s="77">
        <f t="shared" si="12"/>
        <v>5319</v>
      </c>
      <c r="K45" s="77">
        <f t="shared" si="13"/>
        <v>84681</v>
      </c>
      <c r="L45" s="77">
        <f t="shared" si="14"/>
        <v>9753.1872916666671</v>
      </c>
      <c r="M45" s="77"/>
      <c r="N45" s="84">
        <v>7064.51</v>
      </c>
      <c r="O45" s="103">
        <f t="shared" si="15"/>
        <v>22136.697291666667</v>
      </c>
      <c r="P45" s="78">
        <f t="shared" si="16"/>
        <v>67863.302708333329</v>
      </c>
    </row>
    <row r="46" spans="1:60" s="39" customFormat="1" ht="30" customHeight="1" x14ac:dyDescent="0.25">
      <c r="A46" s="75">
        <f>A45+1</f>
        <v>18</v>
      </c>
      <c r="B46" s="108" t="s">
        <v>240</v>
      </c>
      <c r="C46" s="36" t="s">
        <v>417</v>
      </c>
      <c r="D46" s="143" t="s">
        <v>50</v>
      </c>
      <c r="E46" s="108" t="s">
        <v>121</v>
      </c>
      <c r="F46" s="103">
        <v>80000</v>
      </c>
      <c r="G46" s="103">
        <f>F46*2.87%</f>
        <v>2296</v>
      </c>
      <c r="H46" s="77">
        <f>+F46*3.04%</f>
        <v>2432</v>
      </c>
      <c r="I46" s="77">
        <v>1587.38</v>
      </c>
      <c r="J46" s="77">
        <f t="shared" si="12"/>
        <v>6315.38</v>
      </c>
      <c r="K46" s="77">
        <f t="shared" si="13"/>
        <v>73684.62</v>
      </c>
      <c r="L46" s="77">
        <f t="shared" si="14"/>
        <v>7004.092291666665</v>
      </c>
      <c r="M46" s="77"/>
      <c r="N46" s="78">
        <v>11750.55</v>
      </c>
      <c r="O46" s="103">
        <f t="shared" si="15"/>
        <v>25070.022291666664</v>
      </c>
      <c r="P46" s="78">
        <f t="shared" si="16"/>
        <v>54929.977708333332</v>
      </c>
    </row>
    <row r="47" spans="1:60" s="47" customFormat="1" ht="30" customHeight="1" x14ac:dyDescent="0.25">
      <c r="A47" s="118">
        <f>+A46+1</f>
        <v>19</v>
      </c>
      <c r="B47" s="104" t="s">
        <v>56</v>
      </c>
      <c r="C47" s="118" t="s">
        <v>417</v>
      </c>
      <c r="D47" s="105" t="s">
        <v>50</v>
      </c>
      <c r="E47" s="104" t="s">
        <v>120</v>
      </c>
      <c r="F47" s="106">
        <v>80000</v>
      </c>
      <c r="G47" s="106">
        <f>F47*2.87%</f>
        <v>2296</v>
      </c>
      <c r="H47" s="106">
        <f>+F47*3.04%</f>
        <v>2432</v>
      </c>
      <c r="I47" s="82"/>
      <c r="J47" s="77">
        <f t="shared" si="12"/>
        <v>4728</v>
      </c>
      <c r="K47" s="77">
        <f t="shared" si="13"/>
        <v>75272</v>
      </c>
      <c r="L47" s="77">
        <f t="shared" si="14"/>
        <v>7400.9372916666662</v>
      </c>
      <c r="M47" s="77"/>
      <c r="N47" s="84">
        <v>4548.07</v>
      </c>
      <c r="O47" s="103">
        <f t="shared" si="15"/>
        <v>16677.007291666665</v>
      </c>
      <c r="P47" s="107">
        <f t="shared" si="16"/>
        <v>63322.992708333331</v>
      </c>
    </row>
    <row r="48" spans="1:60" s="39" customFormat="1" ht="30" customHeight="1" x14ac:dyDescent="0.25">
      <c r="A48" s="201" t="s">
        <v>124</v>
      </c>
      <c r="B48" s="202"/>
      <c r="C48" s="202"/>
      <c r="D48" s="202"/>
      <c r="E48" s="203"/>
      <c r="F48" s="37">
        <f>SUM(F42:F47)</f>
        <v>560000</v>
      </c>
      <c r="G48" s="37">
        <f t="shared" ref="G48:P48" si="17">SUM(G42:G47)</f>
        <v>16072</v>
      </c>
      <c r="H48" s="37">
        <f t="shared" si="17"/>
        <v>17024</v>
      </c>
      <c r="I48" s="37">
        <f t="shared" si="17"/>
        <v>4762.1400000000003</v>
      </c>
      <c r="J48" s="37">
        <f t="shared" si="17"/>
        <v>37858.14</v>
      </c>
      <c r="K48" s="37">
        <f t="shared" si="17"/>
        <v>522141.86</v>
      </c>
      <c r="L48" s="37">
        <f t="shared" si="17"/>
        <v>62033.088750000003</v>
      </c>
      <c r="M48" s="37">
        <f t="shared" si="17"/>
        <v>0</v>
      </c>
      <c r="N48" s="37">
        <f t="shared" si="17"/>
        <v>37927</v>
      </c>
      <c r="O48" s="37">
        <f t="shared" si="17"/>
        <v>137818.22874999998</v>
      </c>
      <c r="P48" s="37">
        <f t="shared" si="17"/>
        <v>422181.77124999999</v>
      </c>
    </row>
    <row r="49" spans="1:60" s="39" customFormat="1" ht="30" customHeight="1" thickBot="1" x14ac:dyDescent="0.3">
      <c r="A49" s="79"/>
      <c r="B49" s="79"/>
      <c r="C49" s="260"/>
      <c r="D49" s="79"/>
      <c r="E49" s="79"/>
      <c r="F49" s="79"/>
      <c r="G49" s="79"/>
      <c r="H49" s="79"/>
      <c r="I49" s="79"/>
      <c r="J49" s="79"/>
      <c r="K49" s="79"/>
      <c r="L49" s="79"/>
      <c r="M49" s="79"/>
      <c r="N49" s="79"/>
      <c r="O49" s="79"/>
      <c r="P49" s="79"/>
    </row>
    <row r="50" spans="1:60" s="86" customFormat="1" ht="30" customHeight="1" thickBot="1" x14ac:dyDescent="0.3">
      <c r="A50" s="204" t="s">
        <v>458</v>
      </c>
      <c r="B50" s="205"/>
      <c r="C50" s="205"/>
      <c r="D50" s="205"/>
      <c r="E50" s="205"/>
      <c r="F50" s="205"/>
      <c r="G50" s="205"/>
      <c r="H50" s="205"/>
      <c r="I50" s="205"/>
      <c r="J50" s="205"/>
      <c r="K50" s="205"/>
      <c r="L50" s="205"/>
      <c r="M50" s="205"/>
      <c r="N50" s="205"/>
      <c r="O50" s="205"/>
      <c r="P50" s="205"/>
      <c r="Q50" s="40"/>
    </row>
    <row r="51" spans="1:60" s="86" customFormat="1" ht="30" customHeight="1" x14ac:dyDescent="0.25">
      <c r="A51" s="75">
        <f>+A47+1</f>
        <v>20</v>
      </c>
      <c r="B51" s="76" t="s">
        <v>55</v>
      </c>
      <c r="C51" s="75" t="s">
        <v>417</v>
      </c>
      <c r="D51" s="83" t="s">
        <v>179</v>
      </c>
      <c r="E51" s="81" t="s">
        <v>121</v>
      </c>
      <c r="F51" s="77">
        <v>126500</v>
      </c>
      <c r="G51" s="77">
        <v>3630.55</v>
      </c>
      <c r="H51" s="77">
        <v>3845.6</v>
      </c>
      <c r="I51" s="77">
        <v>1587.38</v>
      </c>
      <c r="J51" s="77">
        <f>+G51+H51+I51</f>
        <v>9063.5299999999988</v>
      </c>
      <c r="K51" s="77">
        <f>+F51-J51</f>
        <v>117436.47</v>
      </c>
      <c r="L51" s="77">
        <f>+IF(K51*12&lt;=416220.01,0,IF(K51*12&lt;=624329.01,(((K51*12-416220.01)*0.15)/12),IF((K51*12&lt;=867123.01),(31216+0.2*(K51*12-624329.01))/12,((79776+0.25*(K51*12-867123.01))/12))))</f>
        <v>17942.054791666669</v>
      </c>
      <c r="M51" s="77"/>
      <c r="N51" s="84">
        <v>125</v>
      </c>
      <c r="O51" s="103">
        <f>+N51+I51+H51+G51+L51</f>
        <v>27130.584791666668</v>
      </c>
      <c r="P51" s="107">
        <f>+F51-O51</f>
        <v>99369.415208333332</v>
      </c>
      <c r="Q51" s="40"/>
    </row>
    <row r="52" spans="1:60" s="39" customFormat="1" ht="30" customHeight="1" x14ac:dyDescent="0.25">
      <c r="A52" s="201" t="s">
        <v>124</v>
      </c>
      <c r="B52" s="202"/>
      <c r="C52" s="202"/>
      <c r="D52" s="202"/>
      <c r="E52" s="203"/>
      <c r="F52" s="37">
        <f>SUM(F51)</f>
        <v>126500</v>
      </c>
      <c r="G52" s="37">
        <f t="shared" ref="G52:P52" si="18">SUM(G51)</f>
        <v>3630.55</v>
      </c>
      <c r="H52" s="37">
        <f t="shared" si="18"/>
        <v>3845.6</v>
      </c>
      <c r="I52" s="37">
        <f t="shared" si="18"/>
        <v>1587.38</v>
      </c>
      <c r="J52" s="37">
        <f t="shared" si="18"/>
        <v>9063.5299999999988</v>
      </c>
      <c r="K52" s="37">
        <f t="shared" si="18"/>
        <v>117436.47</v>
      </c>
      <c r="L52" s="37">
        <f t="shared" si="18"/>
        <v>17942.054791666669</v>
      </c>
      <c r="M52" s="37">
        <f t="shared" si="18"/>
        <v>0</v>
      </c>
      <c r="N52" s="37">
        <f t="shared" si="18"/>
        <v>125</v>
      </c>
      <c r="O52" s="37">
        <f t="shared" si="18"/>
        <v>27130.584791666668</v>
      </c>
      <c r="P52" s="37">
        <f t="shared" si="18"/>
        <v>99369.415208333332</v>
      </c>
    </row>
    <row r="53" spans="1:60" s="39" customFormat="1" ht="30" customHeight="1" thickBot="1" x14ac:dyDescent="0.3">
      <c r="A53" s="50"/>
      <c r="B53" s="50"/>
      <c r="C53" s="50"/>
      <c r="D53" s="50"/>
      <c r="E53" s="50"/>
      <c r="F53" s="79"/>
      <c r="G53" s="79"/>
      <c r="H53" s="79"/>
      <c r="I53" s="79"/>
      <c r="J53" s="79"/>
      <c r="K53" s="79"/>
      <c r="L53" s="79"/>
      <c r="M53" s="79"/>
      <c r="N53" s="79"/>
      <c r="O53" s="79"/>
      <c r="P53" s="79"/>
    </row>
    <row r="54" spans="1:60" s="53" customFormat="1" ht="30" customHeight="1" thickBot="1" x14ac:dyDescent="0.3">
      <c r="A54" s="272" t="s">
        <v>155</v>
      </c>
      <c r="B54" s="273"/>
      <c r="C54" s="207"/>
      <c r="D54" s="207"/>
      <c r="E54" s="207"/>
      <c r="F54" s="207"/>
      <c r="G54" s="207"/>
      <c r="H54" s="207"/>
      <c r="I54" s="207"/>
      <c r="J54" s="207"/>
      <c r="K54" s="207"/>
      <c r="L54" s="207"/>
      <c r="M54" s="207"/>
      <c r="N54" s="207"/>
      <c r="O54" s="207"/>
      <c r="P54" s="207"/>
      <c r="Q54" s="39"/>
    </row>
    <row r="55" spans="1:60" s="53" customFormat="1" ht="30" customHeight="1" x14ac:dyDescent="0.25">
      <c r="A55" s="80">
        <f>+A51+1</f>
        <v>21</v>
      </c>
      <c r="B55" s="104" t="s">
        <v>242</v>
      </c>
      <c r="C55" s="36" t="s">
        <v>417</v>
      </c>
      <c r="D55" s="105" t="s">
        <v>50</v>
      </c>
      <c r="E55" s="104" t="s">
        <v>121</v>
      </c>
      <c r="F55" s="106">
        <v>104000</v>
      </c>
      <c r="G55" s="82">
        <f>F55*2.87%</f>
        <v>2984.8</v>
      </c>
      <c r="H55" s="82">
        <f>+F55*3.04%</f>
        <v>3161.6</v>
      </c>
      <c r="I55" s="77">
        <v>1587.38</v>
      </c>
      <c r="J55" s="77">
        <f>+G55+H55+I55</f>
        <v>7733.78</v>
      </c>
      <c r="K55" s="77">
        <f>+F55-J55</f>
        <v>96266.22</v>
      </c>
      <c r="L55" s="77">
        <f>+IF(K55*12&lt;=416220.01,0,IF(K55*12&lt;=624329.01,(((K55*12-416220.01)*0.15)/12),IF((K55*12&lt;=867123.01),(31216+0.2*(K55*12-624329.01))/12,((79776+0.25*(K55*12-867123.01))/12))))</f>
        <v>12649.492291666669</v>
      </c>
      <c r="M55" s="77"/>
      <c r="N55" s="84">
        <v>4505.74</v>
      </c>
      <c r="O55" s="103">
        <f>+N55+I55+H55+G55+L55</f>
        <v>24889.01229166667</v>
      </c>
      <c r="P55" s="78">
        <f>+F55-O55</f>
        <v>79110.987708333327</v>
      </c>
      <c r="Q55" s="39"/>
    </row>
    <row r="56" spans="1:60" s="31" customFormat="1" ht="30" customHeight="1" x14ac:dyDescent="0.25">
      <c r="A56" s="80">
        <f>+A55+1</f>
        <v>22</v>
      </c>
      <c r="B56" s="104" t="s">
        <v>243</v>
      </c>
      <c r="C56" s="36" t="s">
        <v>417</v>
      </c>
      <c r="D56" s="105" t="s">
        <v>50</v>
      </c>
      <c r="E56" s="104" t="s">
        <v>121</v>
      </c>
      <c r="F56" s="106">
        <v>95000</v>
      </c>
      <c r="G56" s="82">
        <f>F56*2.87%</f>
        <v>2726.5</v>
      </c>
      <c r="H56" s="82">
        <f>+F56*3.04%</f>
        <v>2888</v>
      </c>
      <c r="I56" s="82"/>
      <c r="J56" s="77">
        <f>+G56+H56+I56</f>
        <v>5614.5</v>
      </c>
      <c r="K56" s="77">
        <f>+F56-J56</f>
        <v>89385.5</v>
      </c>
      <c r="L56" s="77">
        <f>+IF(K56*12&lt;=416220.01,0,IF(K56*12&lt;=624329.01,(((K56*12-416220.01)*0.15)/12),IF((K56*12&lt;=867123.01),(31216+0.2*(K56*12-624329.01))/12,((79776+0.25*(K56*12-867123.01))/12))))</f>
        <v>10929.312291666667</v>
      </c>
      <c r="M56" s="77"/>
      <c r="N56" s="84">
        <v>7125</v>
      </c>
      <c r="O56" s="103">
        <f>+N56+I56+H56+G56+L56</f>
        <v>23668.812291666669</v>
      </c>
      <c r="P56" s="78">
        <f>+F56-O56</f>
        <v>71331.187708333338</v>
      </c>
      <c r="Q56" s="32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79"/>
      <c r="AC56" s="79"/>
      <c r="AD56" s="79"/>
      <c r="AE56" s="79"/>
      <c r="AF56" s="79"/>
      <c r="AG56" s="79"/>
      <c r="AH56" s="79"/>
      <c r="AI56" s="79"/>
      <c r="AJ56" s="79"/>
      <c r="AK56" s="79"/>
      <c r="AL56" s="79"/>
      <c r="AM56" s="79"/>
      <c r="AN56" s="79"/>
      <c r="AO56" s="79"/>
      <c r="AP56" s="79"/>
      <c r="AQ56" s="79"/>
      <c r="AR56" s="79"/>
      <c r="AS56" s="79"/>
      <c r="AT56" s="79"/>
      <c r="AU56" s="79"/>
      <c r="AV56" s="79"/>
      <c r="AW56" s="79"/>
      <c r="AX56" s="79"/>
      <c r="AY56" s="79"/>
      <c r="AZ56" s="79"/>
      <c r="BA56" s="79"/>
      <c r="BB56" s="79"/>
      <c r="BC56" s="79"/>
      <c r="BD56" s="79"/>
      <c r="BE56" s="79"/>
      <c r="BF56" s="79"/>
      <c r="BG56" s="79"/>
      <c r="BH56" s="79"/>
    </row>
    <row r="57" spans="1:60" s="39" customFormat="1" ht="30" customHeight="1" x14ac:dyDescent="0.25">
      <c r="A57" s="80">
        <f>+A56+1</f>
        <v>23</v>
      </c>
      <c r="B57" s="104" t="s">
        <v>244</v>
      </c>
      <c r="C57" s="36" t="s">
        <v>417</v>
      </c>
      <c r="D57" s="105" t="s">
        <v>50</v>
      </c>
      <c r="E57" s="104" t="s">
        <v>120</v>
      </c>
      <c r="F57" s="106">
        <v>90000</v>
      </c>
      <c r="G57" s="82">
        <f>F57*2.87%</f>
        <v>2583</v>
      </c>
      <c r="H57" s="82">
        <f>+F57*3.04%</f>
        <v>2736</v>
      </c>
      <c r="I57" s="82"/>
      <c r="J57" s="77">
        <f>+G57+H57+I57</f>
        <v>5319</v>
      </c>
      <c r="K57" s="77">
        <f>+F57-J57</f>
        <v>84681</v>
      </c>
      <c r="L57" s="77">
        <f>+IF(K57*12&lt;=416220.01,0,IF(K57*12&lt;=624329.01,(((K57*12-416220.01)*0.15)/12),IF((K57*12&lt;=867123.01),(31216+0.2*(K57*12-624329.01))/12,((79776+0.25*(K57*12-867123.01))/12))))</f>
        <v>9753.1872916666671</v>
      </c>
      <c r="M57" s="77"/>
      <c r="N57" s="84">
        <v>1105</v>
      </c>
      <c r="O57" s="103">
        <f>+N57+I57+H57+G57+L57</f>
        <v>16177.187291666667</v>
      </c>
      <c r="P57" s="78">
        <f>+F57-O57</f>
        <v>73822.812708333338</v>
      </c>
    </row>
    <row r="58" spans="1:60" s="39" customFormat="1" ht="30" customHeight="1" x14ac:dyDescent="0.25">
      <c r="A58" s="80">
        <f>A57+1</f>
        <v>24</v>
      </c>
      <c r="B58" s="104" t="s">
        <v>467</v>
      </c>
      <c r="C58" s="36" t="s">
        <v>417</v>
      </c>
      <c r="D58" s="105" t="s">
        <v>50</v>
      </c>
      <c r="E58" s="104" t="s">
        <v>121</v>
      </c>
      <c r="F58" s="106">
        <v>70000</v>
      </c>
      <c r="G58" s="82">
        <f>F58*2.87%</f>
        <v>2009</v>
      </c>
      <c r="H58" s="82">
        <f>+F58*3.04%</f>
        <v>2128</v>
      </c>
      <c r="I58" s="82">
        <v>3174.76</v>
      </c>
      <c r="J58" s="77">
        <f>+G58+H58+I58</f>
        <v>7311.76</v>
      </c>
      <c r="K58" s="77">
        <f>+F58-J58</f>
        <v>62688.24</v>
      </c>
      <c r="L58" s="77">
        <f>+IF(K58*12&lt;=416220.01,0,IF(K58*12&lt;=624329.01,(((K58*12-416220.01)*0.15)/12),IF((K58*12&lt;=867123.01),(31216+0.2*(K58*12-624329.01))/12,((79776+0.25*(K58*12-867123.01))/12))))</f>
        <v>4733.4978333333338</v>
      </c>
      <c r="M58" s="77"/>
      <c r="N58" s="82">
        <v>125</v>
      </c>
      <c r="O58" s="103">
        <f>+N58+I58+H58+G58+L58</f>
        <v>12170.257833333333</v>
      </c>
      <c r="P58" s="82">
        <f>+F58-O58</f>
        <v>57829.742166666663</v>
      </c>
    </row>
    <row r="59" spans="1:60" s="39" customFormat="1" ht="30" customHeight="1" x14ac:dyDescent="0.25">
      <c r="A59" s="80">
        <f>+A58+1</f>
        <v>25</v>
      </c>
      <c r="B59" s="104" t="s">
        <v>180</v>
      </c>
      <c r="C59" s="36" t="s">
        <v>417</v>
      </c>
      <c r="D59" s="105" t="s">
        <v>93</v>
      </c>
      <c r="E59" s="104" t="s">
        <v>121</v>
      </c>
      <c r="F59" s="106">
        <v>60000</v>
      </c>
      <c r="G59" s="82">
        <f>F59*2.87%</f>
        <v>1722</v>
      </c>
      <c r="H59" s="82">
        <f>+F59*3.04%</f>
        <v>1824</v>
      </c>
      <c r="I59" s="82">
        <v>0</v>
      </c>
      <c r="J59" s="77">
        <f>+G59+H59+I59</f>
        <v>3546</v>
      </c>
      <c r="K59" s="77">
        <f>+F59-J59</f>
        <v>56454</v>
      </c>
      <c r="L59" s="77">
        <f>+IF(K59*12&lt;=416220.01,0,IF(K59*12&lt;=624329.01,(((K59*12-416220.01)*0.15)/12),IF((K59*12&lt;=867123.01),(31216+0.2*(K59*12-624329.01))/12,((79776+0.25*(K59*12-867123.01))/12))))-M59</f>
        <v>3486.6498333333329</v>
      </c>
      <c r="M59" s="77">
        <v>0</v>
      </c>
      <c r="N59" s="82">
        <v>825</v>
      </c>
      <c r="O59" s="103">
        <f>+N59+I59+H59+G59+L59</f>
        <v>7857.6498333333329</v>
      </c>
      <c r="P59" s="78">
        <f>+F59-O59</f>
        <v>52142.350166666671</v>
      </c>
    </row>
    <row r="60" spans="1:60" s="39" customFormat="1" ht="30" customHeight="1" x14ac:dyDescent="0.25">
      <c r="A60" s="201" t="s">
        <v>124</v>
      </c>
      <c r="B60" s="202"/>
      <c r="C60" s="202"/>
      <c r="D60" s="202"/>
      <c r="E60" s="203"/>
      <c r="F60" s="37">
        <f>SUM(F55:F59)</f>
        <v>419000</v>
      </c>
      <c r="G60" s="37">
        <f t="shared" ref="G60:P60" si="19">SUM(G55:G59)</f>
        <v>12025.3</v>
      </c>
      <c r="H60" s="37">
        <f t="shared" si="19"/>
        <v>12737.6</v>
      </c>
      <c r="I60" s="37">
        <f t="shared" si="19"/>
        <v>4762.1400000000003</v>
      </c>
      <c r="J60" s="37">
        <f t="shared" si="19"/>
        <v>29525.040000000001</v>
      </c>
      <c r="K60" s="37">
        <f t="shared" si="19"/>
        <v>389474.95999999996</v>
      </c>
      <c r="L60" s="37">
        <f t="shared" si="19"/>
        <v>41552.139541666678</v>
      </c>
      <c r="M60" s="37">
        <f t="shared" si="19"/>
        <v>0</v>
      </c>
      <c r="N60" s="37">
        <f t="shared" si="19"/>
        <v>13685.74</v>
      </c>
      <c r="O60" s="37">
        <f t="shared" si="19"/>
        <v>84762.919541666663</v>
      </c>
      <c r="P60" s="37">
        <f t="shared" si="19"/>
        <v>334237.08045833337</v>
      </c>
    </row>
    <row r="61" spans="1:60" s="39" customFormat="1" ht="30" customHeight="1" thickBot="1" x14ac:dyDescent="0.3">
      <c r="A61" s="69"/>
      <c r="B61" s="69"/>
      <c r="C61" s="133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</row>
    <row r="62" spans="1:60" s="31" customFormat="1" ht="30" customHeight="1" thickBot="1" x14ac:dyDescent="0.3">
      <c r="A62" s="272" t="s">
        <v>156</v>
      </c>
      <c r="B62" s="273"/>
      <c r="C62" s="207"/>
      <c r="D62" s="207"/>
      <c r="E62" s="207"/>
      <c r="F62" s="207"/>
      <c r="G62" s="207"/>
      <c r="H62" s="207"/>
      <c r="I62" s="207"/>
      <c r="J62" s="207"/>
      <c r="K62" s="207"/>
      <c r="L62" s="207"/>
      <c r="M62" s="207"/>
      <c r="N62" s="240"/>
      <c r="O62" s="207"/>
      <c r="P62" s="207"/>
      <c r="Q62" s="32"/>
      <c r="R62" s="79"/>
      <c r="S62" s="79"/>
      <c r="T62" s="79"/>
      <c r="U62" s="79"/>
      <c r="V62" s="79"/>
      <c r="W62" s="79"/>
      <c r="X62" s="79"/>
      <c r="Y62" s="79"/>
      <c r="Z62" s="79"/>
      <c r="AA62" s="79"/>
      <c r="AB62" s="79"/>
      <c r="AC62" s="79"/>
      <c r="AD62" s="79"/>
      <c r="AE62" s="79"/>
      <c r="AF62" s="79"/>
      <c r="AG62" s="79"/>
      <c r="AH62" s="79"/>
      <c r="AI62" s="79"/>
      <c r="AJ62" s="79"/>
      <c r="AK62" s="79"/>
      <c r="AL62" s="79"/>
      <c r="AM62" s="79"/>
      <c r="AN62" s="79"/>
      <c r="AO62" s="79"/>
      <c r="AP62" s="79"/>
      <c r="AQ62" s="79"/>
      <c r="AR62" s="79"/>
      <c r="AS62" s="79"/>
      <c r="AT62" s="79"/>
      <c r="AU62" s="79"/>
      <c r="AV62" s="79"/>
      <c r="AW62" s="79"/>
      <c r="AX62" s="79"/>
      <c r="AY62" s="79"/>
      <c r="AZ62" s="79"/>
      <c r="BA62" s="79"/>
      <c r="BB62" s="79"/>
      <c r="BC62" s="79"/>
      <c r="BD62" s="79"/>
      <c r="BE62" s="79"/>
      <c r="BF62" s="79"/>
      <c r="BG62" s="79"/>
      <c r="BH62" s="79"/>
    </row>
    <row r="63" spans="1:60" s="86" customFormat="1" ht="30" customHeight="1" x14ac:dyDescent="0.25">
      <c r="A63" s="118">
        <f>+A59+1</f>
        <v>26</v>
      </c>
      <c r="B63" s="108" t="s">
        <v>47</v>
      </c>
      <c r="C63" s="118" t="s">
        <v>417</v>
      </c>
      <c r="D63" s="85" t="s">
        <v>50</v>
      </c>
      <c r="E63" s="108" t="s">
        <v>121</v>
      </c>
      <c r="F63" s="77">
        <v>102000</v>
      </c>
      <c r="G63" s="82">
        <f>F63*2.87%</f>
        <v>2927.4</v>
      </c>
      <c r="H63" s="82">
        <f>+F63*3.04%</f>
        <v>3100.8</v>
      </c>
      <c r="I63" s="77"/>
      <c r="J63" s="77">
        <f>+G63+H63+I63</f>
        <v>6028.2000000000007</v>
      </c>
      <c r="K63" s="77">
        <f>+F63-J63</f>
        <v>95971.8</v>
      </c>
      <c r="L63" s="77">
        <f>+IF(K63*12&lt;=416220.01,0,IF(K63*12&lt;=624329.01,(((K63*12-416220.01)*0.15)/12),IF((K63*12&lt;=867123.01),(31216+0.2*(K63*12-624329.01))/12,((79776+0.25*(K63*12-867123.01))/12))))-M63</f>
        <v>12575.887291666668</v>
      </c>
      <c r="M63" s="77"/>
      <c r="N63" s="84">
        <v>125</v>
      </c>
      <c r="O63" s="103">
        <f>+N63+I63+H63+G63+L63</f>
        <v>18729.08729166667</v>
      </c>
      <c r="P63" s="78">
        <f>+F63-O63</f>
        <v>83270.91270833333</v>
      </c>
      <c r="Q63" s="40"/>
    </row>
    <row r="64" spans="1:60" s="86" customFormat="1" ht="30" customHeight="1" x14ac:dyDescent="0.25">
      <c r="A64" s="36">
        <f>+A63+1</f>
        <v>27</v>
      </c>
      <c r="B64" s="104" t="s">
        <v>62</v>
      </c>
      <c r="C64" s="36" t="s">
        <v>416</v>
      </c>
      <c r="D64" s="105" t="s">
        <v>50</v>
      </c>
      <c r="E64" s="104" t="s">
        <v>121</v>
      </c>
      <c r="F64" s="106">
        <v>102000</v>
      </c>
      <c r="G64" s="106">
        <f>F64*2.87%</f>
        <v>2927.4</v>
      </c>
      <c r="H64" s="82">
        <f>+F64*3.04%</f>
        <v>3100.8</v>
      </c>
      <c r="I64" s="82"/>
      <c r="J64" s="77">
        <f>+G64+H64+I64</f>
        <v>6028.2000000000007</v>
      </c>
      <c r="K64" s="77">
        <f>+F64-J64</f>
        <v>95971.8</v>
      </c>
      <c r="L64" s="77">
        <f>+IF(K64*12&lt;=416220.01,0,IF(K64*12&lt;=624329.01,(((K64*12-416220.01)*0.15)/12),IF((K64*12&lt;=867123.01),(31216+0.2*(K64*12-624329.01))/12,((79776+0.25*(K64*12-867123.01))/12))))-M64</f>
        <v>12575.887291666668</v>
      </c>
      <c r="M64" s="77"/>
      <c r="N64" s="84">
        <v>65</v>
      </c>
      <c r="O64" s="103">
        <f>+N64+I64+H64+G64+L64</f>
        <v>18669.08729166667</v>
      </c>
      <c r="P64" s="78">
        <f>+F64-O64</f>
        <v>83330.91270833333</v>
      </c>
      <c r="Q64" s="40"/>
    </row>
    <row r="65" spans="1:17" s="39" customFormat="1" ht="30" customHeight="1" x14ac:dyDescent="0.25">
      <c r="A65" s="36">
        <f>+A64+1</f>
        <v>28</v>
      </c>
      <c r="B65" s="104" t="s">
        <v>285</v>
      </c>
      <c r="C65" s="36" t="s">
        <v>417</v>
      </c>
      <c r="D65" s="105" t="s">
        <v>50</v>
      </c>
      <c r="E65" s="104" t="s">
        <v>120</v>
      </c>
      <c r="F65" s="106">
        <v>80000</v>
      </c>
      <c r="G65" s="106">
        <f>F65*2.87%</f>
        <v>2296</v>
      </c>
      <c r="H65" s="82">
        <f>+F65*3.04%</f>
        <v>2432</v>
      </c>
      <c r="I65" s="82"/>
      <c r="J65" s="77">
        <f>+G65+H65+I65</f>
        <v>4728</v>
      </c>
      <c r="K65" s="77">
        <f>+F65-J65</f>
        <v>75272</v>
      </c>
      <c r="L65" s="77">
        <f>+IF(K65*12&lt;=416220.01,0,IF(K65*12&lt;=624329.01,(((K65*12-416220.01)*0.15)/12),IF((K65*12&lt;=867123.01),(31216+0.2*(K65*12-624329.01))/12,((79776+0.25*(K65*12-867123.01))/12))))-M65</f>
        <v>7400.9372916666662</v>
      </c>
      <c r="M65" s="77"/>
      <c r="N65" s="84">
        <v>13211.58</v>
      </c>
      <c r="O65" s="103">
        <f>+N65+I65+H65+G65+L65</f>
        <v>25340.517291666667</v>
      </c>
      <c r="P65" s="78">
        <f>+F65-O65</f>
        <v>54659.482708333337</v>
      </c>
    </row>
    <row r="66" spans="1:17" s="40" customFormat="1" ht="30" customHeight="1" x14ac:dyDescent="0.25">
      <c r="A66" s="201" t="s">
        <v>124</v>
      </c>
      <c r="B66" s="202"/>
      <c r="C66" s="202"/>
      <c r="D66" s="202"/>
      <c r="E66" s="203"/>
      <c r="F66" s="37">
        <f>SUM(F63:F65)</f>
        <v>284000</v>
      </c>
      <c r="G66" s="37">
        <f t="shared" ref="G66:P66" si="20">SUM(G63:G65)</f>
        <v>8150.8</v>
      </c>
      <c r="H66" s="37">
        <f t="shared" si="20"/>
        <v>8633.6</v>
      </c>
      <c r="I66" s="37">
        <f t="shared" si="20"/>
        <v>0</v>
      </c>
      <c r="J66" s="37">
        <f t="shared" si="20"/>
        <v>16784.400000000001</v>
      </c>
      <c r="K66" s="37">
        <f t="shared" si="20"/>
        <v>267215.59999999998</v>
      </c>
      <c r="L66" s="37">
        <f t="shared" si="20"/>
        <v>32552.711875000001</v>
      </c>
      <c r="M66" s="37">
        <f t="shared" si="20"/>
        <v>0</v>
      </c>
      <c r="N66" s="37">
        <f t="shared" si="20"/>
        <v>13401.58</v>
      </c>
      <c r="O66" s="37">
        <f t="shared" si="20"/>
        <v>62738.691875000004</v>
      </c>
      <c r="P66" s="37">
        <f t="shared" si="20"/>
        <v>221261.30812499998</v>
      </c>
    </row>
    <row r="67" spans="1:17" s="39" customFormat="1" ht="30" customHeight="1" thickBot="1" x14ac:dyDescent="0.3">
      <c r="A67" s="44"/>
      <c r="B67" s="42"/>
      <c r="C67" s="44"/>
      <c r="D67" s="43"/>
      <c r="E67" s="42"/>
    </row>
    <row r="68" spans="1:17" s="87" customFormat="1" ht="30" customHeight="1" thickBot="1" x14ac:dyDescent="0.3">
      <c r="A68" s="272" t="s">
        <v>183</v>
      </c>
      <c r="B68" s="273"/>
      <c r="C68" s="207"/>
      <c r="D68" s="207"/>
      <c r="E68" s="207"/>
      <c r="F68" s="207"/>
      <c r="G68" s="207"/>
      <c r="H68" s="207"/>
      <c r="I68" s="207"/>
      <c r="J68" s="207"/>
      <c r="K68" s="207"/>
      <c r="L68" s="207"/>
      <c r="M68" s="207"/>
      <c r="N68" s="207"/>
      <c r="O68" s="207"/>
      <c r="P68" s="208"/>
      <c r="Q68" s="47"/>
    </row>
    <row r="69" spans="1:17" s="53" customFormat="1" ht="30" customHeight="1" x14ac:dyDescent="0.25">
      <c r="A69" s="75">
        <f>+A65+1</f>
        <v>29</v>
      </c>
      <c r="B69" s="108" t="s">
        <v>245</v>
      </c>
      <c r="C69" s="118" t="s">
        <v>417</v>
      </c>
      <c r="D69" s="105" t="s">
        <v>246</v>
      </c>
      <c r="E69" s="104" t="s">
        <v>121</v>
      </c>
      <c r="F69" s="103">
        <v>126500</v>
      </c>
      <c r="G69" s="82">
        <f t="shared" ref="G69:G74" si="21">F69*2.87%</f>
        <v>3630.55</v>
      </c>
      <c r="H69" s="82">
        <f t="shared" ref="H69:H74" si="22">+F69*3.04%</f>
        <v>3845.6</v>
      </c>
      <c r="I69" s="82"/>
      <c r="J69" s="77">
        <f t="shared" ref="J69:J74" si="23">+G69+H69+I69</f>
        <v>7476.15</v>
      </c>
      <c r="K69" s="77">
        <f t="shared" ref="K69:K74" si="24">+F69-J69</f>
        <v>119023.85</v>
      </c>
      <c r="L69" s="77">
        <f t="shared" ref="L69:L74" si="25">+IF(K69*12&lt;=416220.01,0,IF(K69*12&lt;=624329.01,(((K69*12-416220.01)*0.15)/12),IF((K69*12&lt;=867123.01),(31216+0.2*(K69*12-624329.01))/12,((79776+0.25*(K69*12-867123.01))/12))))-M69</f>
        <v>18338.89979166667</v>
      </c>
      <c r="M69" s="77"/>
      <c r="N69" s="84">
        <v>25</v>
      </c>
      <c r="O69" s="103">
        <f t="shared" ref="O69:O74" si="26">+N69+I69+H69+G69+L69</f>
        <v>25840.049791666672</v>
      </c>
      <c r="P69" s="78">
        <f t="shared" ref="P69:P74" si="27">+F69-O69</f>
        <v>100659.95020833332</v>
      </c>
      <c r="Q69" s="39"/>
    </row>
    <row r="70" spans="1:17" s="86" customFormat="1" ht="30" customHeight="1" x14ac:dyDescent="0.25">
      <c r="A70" s="118">
        <f>+A69+1</f>
        <v>30</v>
      </c>
      <c r="B70" s="104" t="s">
        <v>59</v>
      </c>
      <c r="C70" s="36" t="s">
        <v>416</v>
      </c>
      <c r="D70" s="105" t="s">
        <v>50</v>
      </c>
      <c r="E70" s="104" t="s">
        <v>121</v>
      </c>
      <c r="F70" s="106">
        <v>102000</v>
      </c>
      <c r="G70" s="106">
        <f t="shared" si="21"/>
        <v>2927.4</v>
      </c>
      <c r="H70" s="106">
        <f t="shared" si="22"/>
        <v>3100.8</v>
      </c>
      <c r="I70" s="106"/>
      <c r="J70" s="77">
        <f t="shared" si="23"/>
        <v>6028.2000000000007</v>
      </c>
      <c r="K70" s="77">
        <f t="shared" si="24"/>
        <v>95971.8</v>
      </c>
      <c r="L70" s="77">
        <f t="shared" si="25"/>
        <v>12575.887291666668</v>
      </c>
      <c r="M70" s="77"/>
      <c r="N70" s="84">
        <v>10025</v>
      </c>
      <c r="O70" s="103">
        <f t="shared" si="26"/>
        <v>28629.087291666667</v>
      </c>
      <c r="P70" s="78">
        <f t="shared" si="27"/>
        <v>73370.91270833333</v>
      </c>
      <c r="Q70" s="40"/>
    </row>
    <row r="71" spans="1:17" s="79" customFormat="1" ht="30" customHeight="1" x14ac:dyDescent="0.25">
      <c r="A71" s="118">
        <f>+A70+1</f>
        <v>31</v>
      </c>
      <c r="B71" s="104" t="s">
        <v>53</v>
      </c>
      <c r="C71" s="36" t="s">
        <v>417</v>
      </c>
      <c r="D71" s="104" t="s">
        <v>50</v>
      </c>
      <c r="E71" s="104" t="s">
        <v>121</v>
      </c>
      <c r="F71" s="106">
        <v>90000</v>
      </c>
      <c r="G71" s="106">
        <f t="shared" si="21"/>
        <v>2583</v>
      </c>
      <c r="H71" s="82">
        <f t="shared" si="22"/>
        <v>2736</v>
      </c>
      <c r="I71" s="82">
        <v>1587.38</v>
      </c>
      <c r="J71" s="77">
        <f t="shared" si="23"/>
        <v>6906.38</v>
      </c>
      <c r="K71" s="77">
        <f t="shared" si="24"/>
        <v>83093.62</v>
      </c>
      <c r="L71" s="77">
        <f t="shared" si="25"/>
        <v>9356.3422916666659</v>
      </c>
      <c r="M71" s="77"/>
      <c r="N71" s="84">
        <v>725</v>
      </c>
      <c r="O71" s="103">
        <f t="shared" si="26"/>
        <v>16987.722291666665</v>
      </c>
      <c r="P71" s="78">
        <f t="shared" si="27"/>
        <v>73012.277708333335</v>
      </c>
      <c r="Q71" s="32"/>
    </row>
    <row r="72" spans="1:17" s="86" customFormat="1" ht="30" customHeight="1" x14ac:dyDescent="0.25">
      <c r="A72" s="118">
        <f>+A71+1</f>
        <v>32</v>
      </c>
      <c r="B72" s="104" t="s">
        <v>54</v>
      </c>
      <c r="C72" s="36" t="s">
        <v>416</v>
      </c>
      <c r="D72" s="122" t="s">
        <v>50</v>
      </c>
      <c r="E72" s="104" t="s">
        <v>120</v>
      </c>
      <c r="F72" s="106">
        <v>90000</v>
      </c>
      <c r="G72" s="106">
        <f t="shared" si="21"/>
        <v>2583</v>
      </c>
      <c r="H72" s="82">
        <f t="shared" si="22"/>
        <v>2736</v>
      </c>
      <c r="I72" s="82">
        <v>1587.38</v>
      </c>
      <c r="J72" s="77">
        <f t="shared" si="23"/>
        <v>6906.38</v>
      </c>
      <c r="K72" s="77">
        <f t="shared" si="24"/>
        <v>83093.62</v>
      </c>
      <c r="L72" s="77">
        <f t="shared" si="25"/>
        <v>9356.3422916666659</v>
      </c>
      <c r="M72" s="77"/>
      <c r="N72" s="84">
        <v>2125</v>
      </c>
      <c r="O72" s="103">
        <f t="shared" si="26"/>
        <v>18387.722291666665</v>
      </c>
      <c r="P72" s="78">
        <f t="shared" si="27"/>
        <v>71612.277708333335</v>
      </c>
      <c r="Q72" s="40"/>
    </row>
    <row r="73" spans="1:17" s="53" customFormat="1" ht="30" customHeight="1" x14ac:dyDescent="0.25">
      <c r="A73" s="118">
        <f>+A72+1</f>
        <v>33</v>
      </c>
      <c r="B73" s="104" t="s">
        <v>67</v>
      </c>
      <c r="C73" s="36" t="s">
        <v>417</v>
      </c>
      <c r="D73" s="105" t="s">
        <v>50</v>
      </c>
      <c r="E73" s="104" t="s">
        <v>121</v>
      </c>
      <c r="F73" s="106">
        <v>90000</v>
      </c>
      <c r="G73" s="106">
        <f t="shared" si="21"/>
        <v>2583</v>
      </c>
      <c r="H73" s="82">
        <f t="shared" si="22"/>
        <v>2736</v>
      </c>
      <c r="I73" s="82"/>
      <c r="J73" s="77">
        <f t="shared" si="23"/>
        <v>5319</v>
      </c>
      <c r="K73" s="77">
        <f t="shared" si="24"/>
        <v>84681</v>
      </c>
      <c r="L73" s="77">
        <f t="shared" si="25"/>
        <v>9753.1872916666671</v>
      </c>
      <c r="M73" s="77"/>
      <c r="N73" s="84">
        <v>1125</v>
      </c>
      <c r="O73" s="103">
        <f t="shared" si="26"/>
        <v>16197.187291666667</v>
      </c>
      <c r="P73" s="78">
        <f t="shared" si="27"/>
        <v>73802.812708333338</v>
      </c>
      <c r="Q73" s="39"/>
    </row>
    <row r="74" spans="1:17" s="39" customFormat="1" ht="30" customHeight="1" x14ac:dyDescent="0.25">
      <c r="A74" s="118">
        <f>+A73+1</f>
        <v>34</v>
      </c>
      <c r="B74" s="104" t="s">
        <v>247</v>
      </c>
      <c r="C74" s="36" t="s">
        <v>416</v>
      </c>
      <c r="D74" s="105" t="s">
        <v>50</v>
      </c>
      <c r="E74" s="104" t="s">
        <v>120</v>
      </c>
      <c r="F74" s="106">
        <v>80000</v>
      </c>
      <c r="G74" s="106">
        <f t="shared" si="21"/>
        <v>2296</v>
      </c>
      <c r="H74" s="82">
        <f t="shared" si="22"/>
        <v>2432</v>
      </c>
      <c r="I74" s="53">
        <v>3174.76</v>
      </c>
      <c r="J74" s="77">
        <f t="shared" si="23"/>
        <v>7902.76</v>
      </c>
      <c r="K74" s="77">
        <f t="shared" si="24"/>
        <v>72097.240000000005</v>
      </c>
      <c r="L74" s="77">
        <f t="shared" si="25"/>
        <v>6615.2978333333349</v>
      </c>
      <c r="M74" s="77"/>
      <c r="N74" s="84">
        <v>2025</v>
      </c>
      <c r="O74" s="103">
        <f t="shared" si="26"/>
        <v>16543.057833333336</v>
      </c>
      <c r="P74" s="78">
        <f t="shared" si="27"/>
        <v>63456.94216666666</v>
      </c>
    </row>
    <row r="75" spans="1:17" s="39" customFormat="1" ht="30" customHeight="1" thickBot="1" x14ac:dyDescent="0.3">
      <c r="A75" s="201" t="s">
        <v>124</v>
      </c>
      <c r="B75" s="202"/>
      <c r="C75" s="202"/>
      <c r="D75" s="202"/>
      <c r="E75" s="203"/>
      <c r="F75" s="37">
        <f>SUM(F69:F74)</f>
        <v>578500</v>
      </c>
      <c r="G75" s="37">
        <f t="shared" ref="G75:P75" si="28">SUM(G69:G74)</f>
        <v>16602.95</v>
      </c>
      <c r="H75" s="37">
        <f t="shared" si="28"/>
        <v>17586.400000000001</v>
      </c>
      <c r="I75" s="37">
        <f t="shared" si="28"/>
        <v>6349.52</v>
      </c>
      <c r="J75" s="37">
        <f t="shared" si="28"/>
        <v>40538.870000000003</v>
      </c>
      <c r="K75" s="37">
        <f t="shared" si="28"/>
        <v>537961.13</v>
      </c>
      <c r="L75" s="37">
        <f t="shared" si="28"/>
        <v>65995.956791666671</v>
      </c>
      <c r="M75" s="37">
        <f t="shared" si="28"/>
        <v>0</v>
      </c>
      <c r="N75" s="37">
        <f t="shared" si="28"/>
        <v>16050</v>
      </c>
      <c r="O75" s="37">
        <f t="shared" si="28"/>
        <v>122584.82679166667</v>
      </c>
      <c r="P75" s="37">
        <f t="shared" si="28"/>
        <v>455915.17320833338</v>
      </c>
    </row>
    <row r="76" spans="1:17" s="53" customFormat="1" ht="30" customHeight="1" thickBot="1" x14ac:dyDescent="0.3">
      <c r="A76" s="272" t="s">
        <v>157</v>
      </c>
      <c r="B76" s="273"/>
      <c r="C76" s="273"/>
      <c r="D76" s="207"/>
      <c r="E76" s="207"/>
      <c r="F76" s="207"/>
      <c r="G76" s="207"/>
      <c r="H76" s="207"/>
      <c r="I76" s="207"/>
      <c r="J76" s="207"/>
      <c r="K76" s="207"/>
      <c r="L76" s="207"/>
      <c r="M76" s="207"/>
      <c r="N76" s="240"/>
      <c r="O76" s="207"/>
      <c r="P76" s="207"/>
      <c r="Q76" s="39"/>
    </row>
    <row r="77" spans="1:17" s="53" customFormat="1" ht="30" customHeight="1" x14ac:dyDescent="0.25">
      <c r="A77" s="75">
        <f>+A74+1</f>
        <v>35</v>
      </c>
      <c r="B77" s="76" t="s">
        <v>61</v>
      </c>
      <c r="C77" s="75" t="s">
        <v>417</v>
      </c>
      <c r="D77" s="85" t="s">
        <v>184</v>
      </c>
      <c r="E77" s="81" t="s">
        <v>121</v>
      </c>
      <c r="F77" s="77">
        <v>138000</v>
      </c>
      <c r="G77" s="82">
        <f>F77*2.87%</f>
        <v>3960.6</v>
      </c>
      <c r="H77" s="82">
        <f>+F77*3.04%</f>
        <v>4195.2</v>
      </c>
      <c r="I77" s="77"/>
      <c r="J77" s="77">
        <f>+G77+H77+I77</f>
        <v>8155.7999999999993</v>
      </c>
      <c r="K77" s="77">
        <f>+F77-J77</f>
        <v>129844.2</v>
      </c>
      <c r="L77" s="77">
        <f>+IF(K77*12&lt;=416220.01,0,IF(K77*12&lt;=624329.01,(((K77*12-416220.01)*0.15)/12),IF((K77*12&lt;=867123.01),(31216+0.2*(K77*12-624329.01))/12,((79776+0.25*(K77*12-867123.01))/12))))</f>
        <v>21043.987291666665</v>
      </c>
      <c r="M77" s="77"/>
      <c r="N77" s="84">
        <v>14564.03</v>
      </c>
      <c r="O77" s="103">
        <f>+N77+I77+H77+G77+L77</f>
        <v>43763.817291666666</v>
      </c>
      <c r="P77" s="107">
        <f>+F77-O77</f>
        <v>94236.182708333334</v>
      </c>
      <c r="Q77" s="39"/>
    </row>
    <row r="78" spans="1:17" s="39" customFormat="1" ht="30" customHeight="1" x14ac:dyDescent="0.25">
      <c r="A78" s="80">
        <f>+A77+1</f>
        <v>36</v>
      </c>
      <c r="B78" s="104" t="s">
        <v>60</v>
      </c>
      <c r="C78" s="36" t="s">
        <v>417</v>
      </c>
      <c r="D78" s="105" t="s">
        <v>93</v>
      </c>
      <c r="E78" s="104" t="s">
        <v>120</v>
      </c>
      <c r="F78" s="106">
        <v>60000</v>
      </c>
      <c r="G78" s="106">
        <f>F78*2.87%</f>
        <v>1722</v>
      </c>
      <c r="H78" s="82">
        <f>+F78*3.04%</f>
        <v>1824</v>
      </c>
      <c r="I78" s="82"/>
      <c r="J78" s="77">
        <f>+G78+H78+I78</f>
        <v>3546</v>
      </c>
      <c r="K78" s="77">
        <f>+F78-J78</f>
        <v>56454</v>
      </c>
      <c r="L78" s="77">
        <f>+IF(K78*12&lt;=416220.01,0,IF(K78*12&lt;=624329.01,(((K78*12-416220.01)*0.15)/12),IF((K78*12&lt;=867123.01),(31216+0.2*(K78*12-624329.01))/12,((79776+0.25*(K78*12-867123.01))/12))))-M78</f>
        <v>3486.6498333333329</v>
      </c>
      <c r="M78" s="77"/>
      <c r="N78" s="78">
        <v>125</v>
      </c>
      <c r="O78" s="103">
        <f>+N78+I78+H78+G78+L78</f>
        <v>7157.6498333333329</v>
      </c>
      <c r="P78" s="78">
        <f>+F78-O78</f>
        <v>52842.350166666671</v>
      </c>
    </row>
    <row r="79" spans="1:17" s="40" customFormat="1" ht="30" customHeight="1" x14ac:dyDescent="0.25">
      <c r="A79" s="201" t="s">
        <v>124</v>
      </c>
      <c r="B79" s="202"/>
      <c r="C79" s="202"/>
      <c r="D79" s="202"/>
      <c r="E79" s="203"/>
      <c r="F79" s="37">
        <f>SUM(F77:F78)</f>
        <v>198000</v>
      </c>
      <c r="G79" s="37">
        <f t="shared" ref="G79:P79" si="29">SUM(G77:G78)</f>
        <v>5682.6</v>
      </c>
      <c r="H79" s="37">
        <f t="shared" si="29"/>
        <v>6019.2</v>
      </c>
      <c r="I79" s="37">
        <f t="shared" si="29"/>
        <v>0</v>
      </c>
      <c r="J79" s="37">
        <f t="shared" si="29"/>
        <v>11701.8</v>
      </c>
      <c r="K79" s="37">
        <f t="shared" si="29"/>
        <v>186298.2</v>
      </c>
      <c r="L79" s="37">
        <f t="shared" si="29"/>
        <v>24530.637124999997</v>
      </c>
      <c r="M79" s="37">
        <f t="shared" si="29"/>
        <v>0</v>
      </c>
      <c r="N79" s="37">
        <f t="shared" si="29"/>
        <v>14689.03</v>
      </c>
      <c r="O79" s="37">
        <f t="shared" si="29"/>
        <v>50921.467124999996</v>
      </c>
      <c r="P79" s="37">
        <f t="shared" si="29"/>
        <v>147078.532875</v>
      </c>
    </row>
    <row r="80" spans="1:17" s="39" customFormat="1" ht="30" customHeight="1" thickBot="1" x14ac:dyDescent="0.3">
      <c r="A80" s="44"/>
      <c r="B80" s="42"/>
      <c r="C80" s="44"/>
      <c r="D80" s="42"/>
      <c r="E80" s="42"/>
    </row>
    <row r="81" spans="1:60" s="39" customFormat="1" ht="30" customHeight="1" thickBot="1" x14ac:dyDescent="0.3">
      <c r="A81" s="272" t="s">
        <v>158</v>
      </c>
      <c r="B81" s="273"/>
      <c r="C81" s="273"/>
      <c r="D81" s="273"/>
      <c r="E81" s="207"/>
      <c r="F81" s="207"/>
      <c r="G81" s="207"/>
      <c r="H81" s="207"/>
      <c r="I81" s="207"/>
      <c r="J81" s="207"/>
      <c r="K81" s="207"/>
      <c r="L81" s="207"/>
      <c r="M81" s="207"/>
      <c r="N81" s="207"/>
      <c r="O81" s="207"/>
      <c r="P81" s="207"/>
    </row>
    <row r="82" spans="1:60" s="39" customFormat="1" ht="30" customHeight="1" x14ac:dyDescent="0.25">
      <c r="A82" s="80">
        <f>+A78+1</f>
        <v>37</v>
      </c>
      <c r="B82" s="104" t="s">
        <v>561</v>
      </c>
      <c r="C82" s="36" t="s">
        <v>417</v>
      </c>
      <c r="D82" s="104" t="s">
        <v>50</v>
      </c>
      <c r="E82" s="104" t="s">
        <v>120</v>
      </c>
      <c r="F82" s="106">
        <v>102000</v>
      </c>
      <c r="G82" s="77">
        <f>F82*2.87%</f>
        <v>2927.4</v>
      </c>
      <c r="H82" s="77">
        <f>+F82*3.04%</f>
        <v>3100.8</v>
      </c>
      <c r="I82" s="82">
        <v>1587.38</v>
      </c>
      <c r="J82" s="77">
        <f>+G82+H82+I82</f>
        <v>7615.5800000000008</v>
      </c>
      <c r="K82" s="77">
        <f>+F82-J82</f>
        <v>94384.42</v>
      </c>
      <c r="L82" s="77">
        <f>+IF(K82*12&lt;=416220.01,0,IF(K82*12&lt;=624329.01,(((K82*12-416220.01)*0.15)/12),IF((K82*12&lt;=867123.01),(31216+0.2*(K82*12-624329.01))/12,((79776+0.25*(K82*12-867123.01))/12))))-M82</f>
        <v>12179.042291666667</v>
      </c>
      <c r="M82" s="77">
        <v>0</v>
      </c>
      <c r="N82" s="78">
        <v>25</v>
      </c>
      <c r="O82" s="103">
        <f>+N82+I82+H82+G82+L82</f>
        <v>19819.622291666667</v>
      </c>
      <c r="P82" s="78">
        <f>+F82-O82</f>
        <v>82180.377708333341</v>
      </c>
    </row>
    <row r="83" spans="1:60" s="39" customFormat="1" ht="30" customHeight="1" x14ac:dyDescent="0.25">
      <c r="A83" s="80">
        <f>+A82+1</f>
        <v>38</v>
      </c>
      <c r="B83" s="104" t="s">
        <v>273</v>
      </c>
      <c r="C83" s="36" t="s">
        <v>417</v>
      </c>
      <c r="D83" s="104" t="s">
        <v>50</v>
      </c>
      <c r="E83" s="104" t="s">
        <v>120</v>
      </c>
      <c r="F83" s="106">
        <v>90000</v>
      </c>
      <c r="G83" s="106">
        <f>F83*2.87%</f>
        <v>2583</v>
      </c>
      <c r="H83" s="82">
        <f>+F83*3.04%</f>
        <v>2736</v>
      </c>
      <c r="I83" s="82">
        <v>1587.38</v>
      </c>
      <c r="J83" s="77">
        <f>+G83+H83+I83</f>
        <v>6906.38</v>
      </c>
      <c r="K83" s="77">
        <f>+F83-J83</f>
        <v>83093.62</v>
      </c>
      <c r="L83" s="77">
        <f>+IF(K83*12&lt;=416220.01,0,IF(K83*12&lt;=624329.01,(((K83*12-416220.01)*0.15)/12),IF((K83*12&lt;=867123.01),(31216+0.2*(K83*12-624329.01))/12,((79776+0.25*(K83*12-867123.01))/12))))-M83</f>
        <v>9356.3422916666659</v>
      </c>
      <c r="M83" s="77"/>
      <c r="N83" s="78">
        <v>3025</v>
      </c>
      <c r="O83" s="103">
        <f>+N83+I83+H83+G83+L83</f>
        <v>19287.722291666665</v>
      </c>
      <c r="P83" s="78">
        <f>+F83-O83</f>
        <v>70712.277708333335</v>
      </c>
    </row>
    <row r="84" spans="1:60" s="39" customFormat="1" ht="30" customHeight="1" x14ac:dyDescent="0.25">
      <c r="A84" s="80">
        <f>+A83+1</f>
        <v>39</v>
      </c>
      <c r="B84" s="104" t="s">
        <v>466</v>
      </c>
      <c r="C84" s="36" t="s">
        <v>416</v>
      </c>
      <c r="D84" s="104" t="s">
        <v>50</v>
      </c>
      <c r="E84" s="104" t="s">
        <v>648</v>
      </c>
      <c r="F84" s="106">
        <v>70000</v>
      </c>
      <c r="G84" s="77">
        <f>F84*2.87%</f>
        <v>2009</v>
      </c>
      <c r="H84" s="77">
        <f>+F84*3.04%</f>
        <v>2128</v>
      </c>
      <c r="I84" s="77"/>
      <c r="J84" s="77">
        <f>+G84+H84+I84</f>
        <v>4137</v>
      </c>
      <c r="K84" s="77">
        <f>+F84-J84</f>
        <v>65863</v>
      </c>
      <c r="L84" s="77">
        <f>+IF(K84*12&lt;=416220.01,0,IF(K84*12&lt;=624329.01,(((K84*12-416220.01)*0.15)/12),IF((K84*12&lt;=867123.01),(31216+0.2*(K84*12-624329.01))/12,((79776+0.25*(K84*12-867123.01))/12))))-M84</f>
        <v>5368.4498333333331</v>
      </c>
      <c r="M84" s="77"/>
      <c r="N84" s="78">
        <v>125</v>
      </c>
      <c r="O84" s="103">
        <f>+N84+I84+H84+G84+L84</f>
        <v>9630.4498333333322</v>
      </c>
      <c r="P84" s="78">
        <f>+F84-O84</f>
        <v>60369.550166666668</v>
      </c>
    </row>
    <row r="85" spans="1:60" s="39" customFormat="1" ht="30" customHeight="1" x14ac:dyDescent="0.25">
      <c r="A85" s="201" t="s">
        <v>124</v>
      </c>
      <c r="B85" s="202"/>
      <c r="C85" s="202"/>
      <c r="D85" s="202"/>
      <c r="E85" s="203"/>
      <c r="F85" s="37">
        <f>SUM(F82:F84)</f>
        <v>262000</v>
      </c>
      <c r="G85" s="37">
        <f t="shared" ref="G85:P85" si="30">SUM(G82:G84)</f>
        <v>7519.4</v>
      </c>
      <c r="H85" s="37">
        <f t="shared" si="30"/>
        <v>7964.8</v>
      </c>
      <c r="I85" s="37">
        <f t="shared" si="30"/>
        <v>3174.76</v>
      </c>
      <c r="J85" s="37">
        <f t="shared" si="30"/>
        <v>18658.96</v>
      </c>
      <c r="K85" s="37">
        <f t="shared" si="30"/>
        <v>243341.03999999998</v>
      </c>
      <c r="L85" s="37">
        <f t="shared" si="30"/>
        <v>26903.834416666665</v>
      </c>
      <c r="M85" s="37">
        <f t="shared" si="30"/>
        <v>0</v>
      </c>
      <c r="N85" s="37">
        <f t="shared" si="30"/>
        <v>3175</v>
      </c>
      <c r="O85" s="37">
        <f t="shared" si="30"/>
        <v>48737.794416666664</v>
      </c>
      <c r="P85" s="37">
        <f t="shared" si="30"/>
        <v>213262.20558333333</v>
      </c>
    </row>
    <row r="86" spans="1:60" s="39" customFormat="1" ht="30" customHeight="1" thickBot="1" x14ac:dyDescent="0.3">
      <c r="A86" s="44"/>
      <c r="B86" s="42"/>
      <c r="C86" s="44"/>
      <c r="D86" s="43"/>
      <c r="E86" s="42"/>
    </row>
    <row r="87" spans="1:60" s="31" customFormat="1" ht="30" customHeight="1" thickBot="1" x14ac:dyDescent="0.3">
      <c r="A87" s="272" t="s">
        <v>159</v>
      </c>
      <c r="B87" s="273"/>
      <c r="C87" s="273"/>
      <c r="D87" s="273"/>
      <c r="E87" s="207"/>
      <c r="F87" s="207"/>
      <c r="G87" s="207"/>
      <c r="H87" s="207"/>
      <c r="I87" s="207"/>
      <c r="J87" s="207"/>
      <c r="K87" s="207"/>
      <c r="L87" s="207"/>
      <c r="M87" s="207"/>
      <c r="N87" s="207"/>
      <c r="O87" s="207"/>
      <c r="P87" s="207"/>
      <c r="Q87" s="32"/>
      <c r="R87" s="79"/>
      <c r="S87" s="79"/>
      <c r="T87" s="79"/>
      <c r="U87" s="79"/>
      <c r="V87" s="79"/>
      <c r="W87" s="79"/>
      <c r="X87" s="79"/>
      <c r="Y87" s="79"/>
      <c r="Z87" s="79"/>
      <c r="AA87" s="79"/>
      <c r="AB87" s="79"/>
      <c r="AC87" s="79"/>
      <c r="AD87" s="79"/>
      <c r="AE87" s="79"/>
      <c r="AF87" s="79"/>
      <c r="AG87" s="79"/>
      <c r="AH87" s="79"/>
      <c r="AI87" s="79"/>
      <c r="AJ87" s="79"/>
      <c r="AK87" s="79"/>
      <c r="AL87" s="79"/>
      <c r="AM87" s="79"/>
      <c r="AN87" s="79"/>
      <c r="AO87" s="79"/>
      <c r="AP87" s="79"/>
      <c r="AQ87" s="79"/>
      <c r="AR87" s="79"/>
      <c r="AS87" s="79"/>
      <c r="AT87" s="79"/>
      <c r="AU87" s="79"/>
      <c r="AV87" s="79"/>
      <c r="AW87" s="79"/>
      <c r="AX87" s="79"/>
      <c r="AY87" s="79"/>
      <c r="AZ87" s="79"/>
      <c r="BA87" s="79"/>
      <c r="BB87" s="79"/>
      <c r="BC87" s="79"/>
      <c r="BD87" s="79"/>
      <c r="BE87" s="79"/>
      <c r="BF87" s="79"/>
      <c r="BG87" s="79"/>
      <c r="BH87" s="79"/>
    </row>
    <row r="88" spans="1:60" s="53" customFormat="1" ht="30" customHeight="1" x14ac:dyDescent="0.25">
      <c r="A88" s="75">
        <f>A84+1</f>
        <v>40</v>
      </c>
      <c r="B88" s="160" t="s">
        <v>77</v>
      </c>
      <c r="C88" s="161" t="s">
        <v>417</v>
      </c>
      <c r="D88" s="104" t="s">
        <v>50</v>
      </c>
      <c r="E88" s="104" t="s">
        <v>120</v>
      </c>
      <c r="F88" s="162">
        <v>90000</v>
      </c>
      <c r="G88" s="106">
        <f>F88*2.87%</f>
        <v>2583</v>
      </c>
      <c r="H88" s="82">
        <f>+F88*3.04%</f>
        <v>2736</v>
      </c>
      <c r="I88" s="82">
        <v>1587.38</v>
      </c>
      <c r="J88" s="77">
        <f>+G88+H88+I88</f>
        <v>6906.38</v>
      </c>
      <c r="K88" s="77">
        <f>+F88-J88</f>
        <v>83093.62</v>
      </c>
      <c r="L88" s="77">
        <f>+IF(K88*12&lt;=416220.01,0,IF(K88*12&lt;=624329.01,(((K88*12-416220.01)*0.15)/12),IF((K88*12&lt;=867123.01),(31216+0.2*(K88*12-624329.01))/12,((79776+0.25*(K88*12-867123.01))/12))))-M88</f>
        <v>9356.3422916666659</v>
      </c>
      <c r="M88" s="77"/>
      <c r="N88" s="84">
        <v>1525</v>
      </c>
      <c r="O88" s="103">
        <f>+N88+I88+H88+G88+L88</f>
        <v>17787.722291666665</v>
      </c>
      <c r="P88" s="78">
        <f>+F88-O88</f>
        <v>72212.277708333335</v>
      </c>
      <c r="Q88" s="39"/>
    </row>
    <row r="89" spans="1:60" s="53" customFormat="1" ht="30" customHeight="1" x14ac:dyDescent="0.25">
      <c r="A89" s="80">
        <f>+A88+1</f>
        <v>41</v>
      </c>
      <c r="B89" s="104" t="s">
        <v>160</v>
      </c>
      <c r="C89" s="36" t="s">
        <v>417</v>
      </c>
      <c r="D89" s="105" t="s">
        <v>50</v>
      </c>
      <c r="E89" s="104" t="s">
        <v>121</v>
      </c>
      <c r="F89" s="106">
        <v>90000</v>
      </c>
      <c r="G89" s="106">
        <f>F89*2.87%</f>
        <v>2583</v>
      </c>
      <c r="H89" s="82">
        <f>+F89*3.04%</f>
        <v>2736</v>
      </c>
      <c r="I89" s="82">
        <v>1587.38</v>
      </c>
      <c r="J89" s="77">
        <f>+G89+H89+I89</f>
        <v>6906.38</v>
      </c>
      <c r="K89" s="77">
        <f>+F89-J89</f>
        <v>83093.62</v>
      </c>
      <c r="L89" s="77">
        <f>+IF(K89*12&lt;=416220.01,0,IF(K89*12&lt;=624329.01,(((K89*12-416220.01)*0.15)/12),IF((K89*12&lt;=867123.01),(31216+0.2*(K89*12-624329.01))/12,((79776+0.25*(K89*12-867123.01))/12))))-M89</f>
        <v>9356.3422916666659</v>
      </c>
      <c r="M89" s="77"/>
      <c r="N89" s="84">
        <v>4478.07</v>
      </c>
      <c r="O89" s="77">
        <f>+N89+I89+H89+G89+L89</f>
        <v>20740.792291666665</v>
      </c>
      <c r="P89" s="78">
        <f>+F89-O89</f>
        <v>69259.207708333328</v>
      </c>
      <c r="Q89" s="39"/>
    </row>
    <row r="90" spans="1:60" s="39" customFormat="1" ht="30" customHeight="1" x14ac:dyDescent="0.25">
      <c r="A90" s="80">
        <f>A89+1</f>
        <v>42</v>
      </c>
      <c r="B90" s="81" t="s">
        <v>263</v>
      </c>
      <c r="C90" s="80" t="s">
        <v>417</v>
      </c>
      <c r="D90" s="85" t="s">
        <v>50</v>
      </c>
      <c r="E90" s="81" t="s">
        <v>120</v>
      </c>
      <c r="F90" s="82">
        <v>90000</v>
      </c>
      <c r="G90" s="82">
        <f>F90*2.87%</f>
        <v>2583</v>
      </c>
      <c r="H90" s="82">
        <f>+F90*3.04%</f>
        <v>2736</v>
      </c>
      <c r="I90" s="82">
        <v>1587.38</v>
      </c>
      <c r="J90" s="77">
        <f>+G90+H90+I90</f>
        <v>6906.38</v>
      </c>
      <c r="K90" s="77">
        <f>+F90-J90</f>
        <v>83093.62</v>
      </c>
      <c r="L90" s="77">
        <f>+IF(K90*12&lt;=416220.01,0,IF(K90*12&lt;=624329.01,(((K90*12-416220.01)*0.15)/12),IF((K90*12&lt;=867123.01),(31216+0.2*(K90*12-624329.01))/12,((79776+0.25*(K90*12-867123.01))/12))))-M90</f>
        <v>9356.3422916666659</v>
      </c>
      <c r="M90" s="77"/>
      <c r="N90" s="84">
        <v>7883.21</v>
      </c>
      <c r="O90" s="103">
        <f>+N90+I90+H90+G90+L90</f>
        <v>24145.932291666664</v>
      </c>
      <c r="P90" s="78">
        <f>+F90-O90</f>
        <v>65854.067708333343</v>
      </c>
    </row>
    <row r="91" spans="1:60" s="39" customFormat="1" ht="30" customHeight="1" x14ac:dyDescent="0.25">
      <c r="A91" s="201" t="s">
        <v>124</v>
      </c>
      <c r="B91" s="202"/>
      <c r="C91" s="202"/>
      <c r="D91" s="202"/>
      <c r="E91" s="203"/>
      <c r="F91" s="37">
        <f>SUM(F88:F90)</f>
        <v>270000</v>
      </c>
      <c r="G91" s="37">
        <f t="shared" ref="G91:P91" si="31">SUM(G88:G90)</f>
        <v>7749</v>
      </c>
      <c r="H91" s="37">
        <f t="shared" si="31"/>
        <v>8208</v>
      </c>
      <c r="I91" s="37">
        <f t="shared" si="31"/>
        <v>4762.1400000000003</v>
      </c>
      <c r="J91" s="37">
        <f t="shared" si="31"/>
        <v>20719.14</v>
      </c>
      <c r="K91" s="37">
        <f t="shared" si="31"/>
        <v>249280.86</v>
      </c>
      <c r="L91" s="37">
        <f t="shared" si="31"/>
        <v>28069.026874999996</v>
      </c>
      <c r="M91" s="37">
        <f t="shared" si="31"/>
        <v>0</v>
      </c>
      <c r="N91" s="37">
        <f t="shared" si="31"/>
        <v>13886.279999999999</v>
      </c>
      <c r="O91" s="37">
        <f t="shared" si="31"/>
        <v>62674.446874999994</v>
      </c>
      <c r="P91" s="37">
        <f t="shared" si="31"/>
        <v>207325.55312500001</v>
      </c>
    </row>
    <row r="92" spans="1:60" s="39" customFormat="1" ht="30" customHeight="1" thickBot="1" x14ac:dyDescent="0.3">
      <c r="A92" s="44"/>
      <c r="B92" s="42"/>
      <c r="C92" s="44"/>
      <c r="D92" s="43"/>
      <c r="E92" s="42"/>
    </row>
    <row r="93" spans="1:60" s="87" customFormat="1" ht="30" customHeight="1" thickBot="1" x14ac:dyDescent="0.3">
      <c r="A93" s="272" t="s">
        <v>161</v>
      </c>
      <c r="B93" s="273"/>
      <c r="C93" s="273"/>
      <c r="D93" s="273"/>
      <c r="E93" s="207"/>
      <c r="F93" s="207"/>
      <c r="G93" s="207"/>
      <c r="H93" s="207"/>
      <c r="I93" s="207"/>
      <c r="J93" s="207"/>
      <c r="K93" s="207"/>
      <c r="L93" s="207"/>
      <c r="M93" s="207"/>
      <c r="N93" s="207"/>
      <c r="O93" s="207"/>
      <c r="P93" s="207"/>
      <c r="Q93" s="47"/>
    </row>
    <row r="94" spans="1:60" s="53" customFormat="1" ht="30" customHeight="1" x14ac:dyDescent="0.25">
      <c r="A94" s="75">
        <f>+A90+1</f>
        <v>43</v>
      </c>
      <c r="B94" s="104" t="s">
        <v>252</v>
      </c>
      <c r="C94" s="36" t="s">
        <v>417</v>
      </c>
      <c r="D94" s="105" t="s">
        <v>50</v>
      </c>
      <c r="E94" s="104" t="s">
        <v>120</v>
      </c>
      <c r="F94" s="106">
        <v>90000</v>
      </c>
      <c r="G94" s="106">
        <f>F94*2.87%</f>
        <v>2583</v>
      </c>
      <c r="H94" s="106">
        <f>+F94*3.04%</f>
        <v>2736</v>
      </c>
      <c r="I94" s="106"/>
      <c r="J94" s="77">
        <f>+G94+H94+I94</f>
        <v>5319</v>
      </c>
      <c r="K94" s="77">
        <f>+F94-J94</f>
        <v>84681</v>
      </c>
      <c r="L94" s="77">
        <f>+IF(K94*12&lt;=416220.01,0,IF(K94*12&lt;=624329.01,(((K94*12-416220.01)*0.15)/12),IF((K94*12&lt;=867123.01),(31216+0.2*(K94*12-624329.01))/12,((79776+0.25*(K94*12-867123.01))/12))))-M94</f>
        <v>9753.1872916666671</v>
      </c>
      <c r="M94" s="77"/>
      <c r="N94" s="84">
        <v>12650.66</v>
      </c>
      <c r="O94" s="103">
        <f>+N94+I94+H94+G94+L94</f>
        <v>27722.847291666665</v>
      </c>
      <c r="P94" s="78">
        <f>+F94-O94</f>
        <v>62277.152708333335</v>
      </c>
      <c r="Q94" s="39"/>
    </row>
    <row r="95" spans="1:60" s="86" customFormat="1" ht="30" customHeight="1" x14ac:dyDescent="0.25">
      <c r="A95" s="80">
        <f>+A94+1</f>
        <v>44</v>
      </c>
      <c r="B95" s="81" t="s">
        <v>250</v>
      </c>
      <c r="C95" s="80" t="s">
        <v>417</v>
      </c>
      <c r="D95" s="85" t="s">
        <v>50</v>
      </c>
      <c r="E95" s="81" t="s">
        <v>120</v>
      </c>
      <c r="F95" s="82">
        <v>85000</v>
      </c>
      <c r="G95" s="82">
        <v>2439.5</v>
      </c>
      <c r="H95" s="82">
        <v>2584</v>
      </c>
      <c r="I95" s="82"/>
      <c r="J95" s="77">
        <f>+G95+H95+I95</f>
        <v>5023.5</v>
      </c>
      <c r="K95" s="77">
        <f>+F95-J95</f>
        <v>79976.5</v>
      </c>
      <c r="L95" s="77">
        <f>+IF(K95*12&lt;=416220.01,0,IF(K95*12&lt;=624329.01,(((K95*12-416220.01)*0.15)/12),IF((K95*12&lt;=867123.01),(31216+0.2*(K95*12-624329.01))/12,((79776+0.25*(K95*12-867123.01))/12))))-M95</f>
        <v>8577.0622916666671</v>
      </c>
      <c r="M95" s="77"/>
      <c r="N95" s="84">
        <v>2044.96</v>
      </c>
      <c r="O95" s="103">
        <f>+N95+I95+H95+G95+L95</f>
        <v>15645.522291666668</v>
      </c>
      <c r="P95" s="78">
        <f>+F95-O95</f>
        <v>69354.477708333332</v>
      </c>
      <c r="Q95" s="40"/>
    </row>
    <row r="96" spans="1:60" s="39" customFormat="1" ht="30" customHeight="1" x14ac:dyDescent="0.25">
      <c r="A96" s="75">
        <f>+A95+1</f>
        <v>45</v>
      </c>
      <c r="B96" s="104" t="s">
        <v>79</v>
      </c>
      <c r="C96" s="36" t="s">
        <v>416</v>
      </c>
      <c r="D96" s="105" t="s">
        <v>50</v>
      </c>
      <c r="E96" s="104" t="s">
        <v>120</v>
      </c>
      <c r="F96" s="106">
        <v>80000</v>
      </c>
      <c r="G96" s="106">
        <f>F96*2.87%</f>
        <v>2296</v>
      </c>
      <c r="H96" s="106">
        <f>+F96*3.04%</f>
        <v>2432</v>
      </c>
      <c r="I96" s="106"/>
      <c r="J96" s="77">
        <f>+G96+H96+I96</f>
        <v>4728</v>
      </c>
      <c r="K96" s="77">
        <f>+F96-J96</f>
        <v>75272</v>
      </c>
      <c r="L96" s="77">
        <f>+IF(K96*12&lt;=416220.01,0,IF(K96*12&lt;=624329.01,(((K96*12-416220.01)*0.15)/12),IF((K96*12&lt;=867123.01),(31216+0.2*(K96*12-624329.01))/12,((79776+0.25*(K96*12-867123.01))/12))))-M96</f>
        <v>7400.9372916666662</v>
      </c>
      <c r="M96" s="77"/>
      <c r="N96" s="84">
        <f>1922.84+25</f>
        <v>1947.84</v>
      </c>
      <c r="O96" s="103">
        <f>+N96+I96+H96+G96+L96</f>
        <v>14076.777291666665</v>
      </c>
      <c r="P96" s="78">
        <f>+F96-O96</f>
        <v>65923.222708333342</v>
      </c>
    </row>
    <row r="97" spans="1:60" ht="30" customHeight="1" x14ac:dyDescent="0.25">
      <c r="A97" s="75">
        <f>+A96+1</f>
        <v>46</v>
      </c>
      <c r="B97" s="104" t="s">
        <v>88</v>
      </c>
      <c r="C97" s="36" t="s">
        <v>417</v>
      </c>
      <c r="D97" s="105" t="s">
        <v>50</v>
      </c>
      <c r="E97" s="104" t="s">
        <v>121</v>
      </c>
      <c r="F97" s="162">
        <v>80000</v>
      </c>
      <c r="G97" s="106">
        <f>F97*2.87%</f>
        <v>2296</v>
      </c>
      <c r="H97" s="106">
        <f>+F97*3.04%</f>
        <v>2432</v>
      </c>
      <c r="I97" s="82">
        <v>1587.38</v>
      </c>
      <c r="J97" s="77">
        <f>+G97+H97+I97</f>
        <v>6315.38</v>
      </c>
      <c r="K97" s="77">
        <f>+F97-J97</f>
        <v>73684.62</v>
      </c>
      <c r="L97" s="77">
        <f>+IF(K97*12&lt;=416220.01,0,IF(K97*12&lt;=624329.01,(((K97*12-416220.01)*0.15)/12),IF((K97*12&lt;=867123.01),(31216+0.2*(K97*12-624329.01))/12,((79776+0.25*(K97*12-867123.01))/12))))-M97</f>
        <v>7004.092291666665</v>
      </c>
      <c r="M97" s="77"/>
      <c r="N97" s="84">
        <v>11784.45</v>
      </c>
      <c r="O97" s="103">
        <f>+N97+I97+H97+G97+L97</f>
        <v>25103.922291666666</v>
      </c>
      <c r="P97" s="78">
        <f>+F97-O97</f>
        <v>54896.077708333338</v>
      </c>
      <c r="Q97" s="32"/>
      <c r="R97" s="32"/>
      <c r="S97" s="32"/>
      <c r="T97" s="32"/>
      <c r="U97" s="32"/>
      <c r="V97" s="32"/>
      <c r="W97" s="32"/>
      <c r="X97" s="32"/>
      <c r="Y97" s="32"/>
      <c r="Z97" s="32"/>
      <c r="AA97" s="32"/>
      <c r="AB97" s="32"/>
      <c r="AC97" s="32"/>
      <c r="AD97" s="32"/>
      <c r="AE97" s="32"/>
      <c r="AF97" s="32"/>
      <c r="AG97" s="32"/>
      <c r="AH97" s="32"/>
      <c r="AI97" s="32"/>
      <c r="AJ97" s="32"/>
      <c r="AK97" s="32"/>
      <c r="AL97" s="32"/>
      <c r="AM97" s="32"/>
      <c r="AN97" s="32"/>
      <c r="AO97" s="32"/>
      <c r="AP97" s="32"/>
      <c r="AQ97" s="32"/>
      <c r="AR97" s="32"/>
      <c r="AS97" s="32"/>
      <c r="AT97" s="32"/>
      <c r="AU97" s="32"/>
      <c r="AV97" s="32"/>
      <c r="AW97" s="32"/>
      <c r="AX97" s="32"/>
      <c r="AY97" s="32"/>
      <c r="AZ97" s="32"/>
      <c r="BA97" s="32"/>
      <c r="BB97" s="32"/>
      <c r="BC97" s="32"/>
      <c r="BD97" s="32"/>
      <c r="BE97" s="32"/>
      <c r="BF97" s="32"/>
      <c r="BG97" s="32"/>
      <c r="BH97" s="32"/>
    </row>
    <row r="98" spans="1:60" s="39" customFormat="1" ht="30" customHeight="1" x14ac:dyDescent="0.25">
      <c r="A98" s="201" t="s">
        <v>124</v>
      </c>
      <c r="B98" s="202"/>
      <c r="C98" s="202"/>
      <c r="D98" s="202"/>
      <c r="E98" s="203"/>
      <c r="F98" s="37">
        <f>SUM(F94:F97)</f>
        <v>335000</v>
      </c>
      <c r="G98" s="37">
        <f t="shared" ref="G98:P98" si="32">SUM(G94:G97)</f>
        <v>9614.5</v>
      </c>
      <c r="H98" s="37">
        <f t="shared" si="32"/>
        <v>10184</v>
      </c>
      <c r="I98" s="37">
        <f t="shared" si="32"/>
        <v>1587.38</v>
      </c>
      <c r="J98" s="37">
        <f t="shared" si="32"/>
        <v>21385.88</v>
      </c>
      <c r="K98" s="37">
        <f t="shared" si="32"/>
        <v>313614.12</v>
      </c>
      <c r="L98" s="37">
        <f t="shared" si="32"/>
        <v>32735.279166666664</v>
      </c>
      <c r="M98" s="37">
        <f t="shared" si="32"/>
        <v>0</v>
      </c>
      <c r="N98" s="37">
        <f t="shared" si="32"/>
        <v>28427.91</v>
      </c>
      <c r="O98" s="37">
        <f t="shared" si="32"/>
        <v>82549.069166666668</v>
      </c>
      <c r="P98" s="37">
        <f t="shared" si="32"/>
        <v>252450.93083333335</v>
      </c>
    </row>
    <row r="99" spans="1:60" s="53" customFormat="1" ht="30" customHeight="1" thickBot="1" x14ac:dyDescent="0.3">
      <c r="A99" s="44"/>
      <c r="B99" s="42"/>
      <c r="C99" s="44"/>
      <c r="D99" s="42"/>
      <c r="E99" s="42"/>
      <c r="F99" s="39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9"/>
    </row>
    <row r="100" spans="1:60" s="53" customFormat="1" ht="30" customHeight="1" thickBot="1" x14ac:dyDescent="0.3">
      <c r="A100" s="272" t="s">
        <v>162</v>
      </c>
      <c r="B100" s="273"/>
      <c r="C100" s="273"/>
      <c r="D100" s="273"/>
      <c r="E100" s="273"/>
      <c r="F100" s="207"/>
      <c r="G100" s="207"/>
      <c r="H100" s="207"/>
      <c r="I100" s="207"/>
      <c r="J100" s="207"/>
      <c r="K100" s="207"/>
      <c r="L100" s="207"/>
      <c r="M100" s="207"/>
      <c r="N100" s="207"/>
      <c r="O100" s="207"/>
      <c r="P100" s="207"/>
      <c r="Q100" s="39"/>
    </row>
    <row r="101" spans="1:60" s="39" customFormat="1" ht="30" customHeight="1" x14ac:dyDescent="0.25">
      <c r="A101" s="80">
        <f>+A97+1</f>
        <v>47</v>
      </c>
      <c r="B101" s="81" t="s">
        <v>51</v>
      </c>
      <c r="C101" s="80" t="s">
        <v>417</v>
      </c>
      <c r="D101" s="85" t="s">
        <v>50</v>
      </c>
      <c r="E101" s="81" t="s">
        <v>120</v>
      </c>
      <c r="F101" s="82">
        <v>102000</v>
      </c>
      <c r="G101" s="82">
        <f>F101*2.87%</f>
        <v>2927.4</v>
      </c>
      <c r="H101" s="82">
        <f>+F101*3.04%</f>
        <v>3100.8</v>
      </c>
      <c r="I101" s="82"/>
      <c r="J101" s="77">
        <f>+G101+H101+I101</f>
        <v>6028.2000000000007</v>
      </c>
      <c r="K101" s="77">
        <f>+F101-J101</f>
        <v>95971.8</v>
      </c>
      <c r="L101" s="77">
        <f>+IF(K101*12&lt;=416220.01,0,IF(K101*12&lt;=624329.01,(((K101*12-416220.01)*0.15)/12),IF((K101*12&lt;=867123.01),(31216+0.2*(K101*12-624329.01))/12,((79776+0.25*(K101*12-867123.01))/12))))-M101</f>
        <v>12575.887291666668</v>
      </c>
      <c r="M101" s="77"/>
      <c r="N101" s="84">
        <v>25</v>
      </c>
      <c r="O101" s="103">
        <f>+N101+I101+H101+G101+L101</f>
        <v>18629.08729166667</v>
      </c>
      <c r="P101" s="78">
        <f>+F101-O101</f>
        <v>83370.91270833333</v>
      </c>
    </row>
    <row r="102" spans="1:60" s="53" customFormat="1" ht="30" customHeight="1" thickBot="1" x14ac:dyDescent="0.3">
      <c r="A102" s="201" t="s">
        <v>124</v>
      </c>
      <c r="B102" s="202"/>
      <c r="C102" s="202"/>
      <c r="D102" s="202"/>
      <c r="E102" s="203"/>
      <c r="F102" s="37">
        <f>SUM(F101)</f>
        <v>102000</v>
      </c>
      <c r="G102" s="37">
        <f t="shared" ref="G102:P102" si="33">SUM(G101)</f>
        <v>2927.4</v>
      </c>
      <c r="H102" s="37">
        <f t="shared" si="33"/>
        <v>3100.8</v>
      </c>
      <c r="I102" s="37">
        <f t="shared" si="33"/>
        <v>0</v>
      </c>
      <c r="J102" s="37">
        <f t="shared" si="33"/>
        <v>6028.2000000000007</v>
      </c>
      <c r="K102" s="37">
        <f t="shared" si="33"/>
        <v>95971.8</v>
      </c>
      <c r="L102" s="37">
        <f t="shared" si="33"/>
        <v>12575.887291666668</v>
      </c>
      <c r="M102" s="37">
        <f t="shared" si="33"/>
        <v>0</v>
      </c>
      <c r="N102" s="37">
        <f t="shared" si="33"/>
        <v>25</v>
      </c>
      <c r="O102" s="37">
        <f t="shared" si="33"/>
        <v>18629.08729166667</v>
      </c>
      <c r="P102" s="37">
        <f t="shared" si="33"/>
        <v>83370.91270833333</v>
      </c>
      <c r="Q102" s="39"/>
    </row>
    <row r="103" spans="1:60" s="53" customFormat="1" ht="30" customHeight="1" thickBot="1" x14ac:dyDescent="0.3">
      <c r="A103" s="272" t="s">
        <v>163</v>
      </c>
      <c r="B103" s="273"/>
      <c r="C103" s="273"/>
      <c r="D103" s="273"/>
      <c r="E103" s="273"/>
      <c r="F103" s="207"/>
      <c r="G103" s="207"/>
      <c r="H103" s="207"/>
      <c r="I103" s="207"/>
      <c r="J103" s="207"/>
      <c r="K103" s="207"/>
      <c r="L103" s="207"/>
      <c r="M103" s="207"/>
      <c r="N103" s="207"/>
      <c r="O103" s="207"/>
      <c r="P103" s="207"/>
      <c r="Q103" s="39"/>
    </row>
    <row r="104" spans="1:60" s="39" customFormat="1" ht="30" customHeight="1" x14ac:dyDescent="0.25">
      <c r="A104" s="75">
        <f>A101+1</f>
        <v>48</v>
      </c>
      <c r="B104" s="76" t="s">
        <v>64</v>
      </c>
      <c r="C104" s="75" t="s">
        <v>417</v>
      </c>
      <c r="D104" s="88" t="s">
        <v>186</v>
      </c>
      <c r="E104" s="81" t="s">
        <v>121</v>
      </c>
      <c r="F104" s="77">
        <v>155250</v>
      </c>
      <c r="G104" s="77">
        <v>4455.6750000000002</v>
      </c>
      <c r="H104" s="82">
        <f>+F104*3.04%</f>
        <v>4719.6000000000004</v>
      </c>
      <c r="I104" s="82">
        <v>1587.38</v>
      </c>
      <c r="J104" s="77">
        <f>+G104+H104+I104</f>
        <v>10762.655000000002</v>
      </c>
      <c r="K104" s="77">
        <f>+F104-J104</f>
        <v>144487.345</v>
      </c>
      <c r="L104" s="77">
        <f>+IF(K104*12&lt;=416220.01,0,IF(K104*12&lt;=624329.01,(((K104*12-416220.01)*0.15)/12),IF((K104*12&lt;=867123.01),(31216+0.2*(K104*12-624329.01))/12,((79776+0.25*(K104*12-867123.01))/12))))-M104</f>
        <v>24704.773541666669</v>
      </c>
      <c r="M104" s="77"/>
      <c r="N104" s="84">
        <v>10125</v>
      </c>
      <c r="O104" s="103">
        <f>+N104+I104+H104+G104+L104</f>
        <v>45592.428541666668</v>
      </c>
      <c r="P104" s="78">
        <f>+F104-O104</f>
        <v>109657.57145833333</v>
      </c>
    </row>
    <row r="105" spans="1:60" customFormat="1" ht="30" customHeight="1" x14ac:dyDescent="0.25">
      <c r="A105" s="80">
        <f>A104+1</f>
        <v>49</v>
      </c>
      <c r="B105" s="104" t="s">
        <v>254</v>
      </c>
      <c r="C105" s="36" t="s">
        <v>417</v>
      </c>
      <c r="D105" s="104" t="s">
        <v>65</v>
      </c>
      <c r="E105" s="104" t="s">
        <v>121</v>
      </c>
      <c r="F105" s="106">
        <v>60000</v>
      </c>
      <c r="G105" s="82">
        <f>F105*2.87%</f>
        <v>1722</v>
      </c>
      <c r="H105" s="82">
        <f>+F105*3.04%</f>
        <v>1824</v>
      </c>
      <c r="I105" s="82"/>
      <c r="J105" s="77">
        <f>+G105+H105+I105</f>
        <v>3546</v>
      </c>
      <c r="K105" s="77">
        <f>+F105-J105</f>
        <v>56454</v>
      </c>
      <c r="L105" s="77">
        <f>+IF(K105*12&lt;=416220.01,0,IF(K105*12&lt;=624329.01,(((K105*12-416220.01)*0.15)/12),IF((K105*12&lt;=867123.01),(31216+0.2*(K105*12-624329.01))/12,((79776+0.25*(K105*12-867123.01))/12))))-M105</f>
        <v>3486.6498333333329</v>
      </c>
      <c r="M105" s="77"/>
      <c r="N105" s="78">
        <v>125</v>
      </c>
      <c r="O105" s="103">
        <f>+N105+I105+H105+G105+L105</f>
        <v>7157.6498333333329</v>
      </c>
      <c r="P105" s="78">
        <f>+F105-O105</f>
        <v>52842.350166666671</v>
      </c>
      <c r="Q105" s="32"/>
      <c r="R105" s="79"/>
      <c r="S105" s="79"/>
      <c r="T105" s="79"/>
      <c r="U105" s="79"/>
      <c r="V105" s="79"/>
      <c r="W105" s="79"/>
      <c r="X105" s="79"/>
      <c r="Y105" s="79"/>
      <c r="Z105" s="79"/>
      <c r="AA105" s="79"/>
      <c r="AB105" s="79"/>
      <c r="AC105" s="79"/>
      <c r="AD105" s="79"/>
      <c r="AE105" s="79"/>
      <c r="AF105" s="79"/>
      <c r="AG105" s="79"/>
      <c r="AH105" s="79"/>
      <c r="AI105" s="79"/>
      <c r="AJ105" s="79"/>
      <c r="AK105" s="79"/>
      <c r="AL105" s="79"/>
      <c r="AM105" s="79"/>
      <c r="AN105" s="79"/>
      <c r="AO105" s="79"/>
      <c r="AP105" s="79"/>
      <c r="AQ105" s="79"/>
      <c r="AR105" s="79"/>
      <c r="AS105" s="79"/>
      <c r="AT105" s="79"/>
      <c r="AU105" s="79"/>
      <c r="AV105" s="79"/>
      <c r="AW105" s="79"/>
      <c r="AX105" s="79"/>
      <c r="AY105" s="79"/>
      <c r="AZ105" s="79"/>
      <c r="BA105" s="79"/>
      <c r="BB105" s="79"/>
      <c r="BC105" s="79"/>
      <c r="BD105" s="79"/>
      <c r="BE105" s="79"/>
      <c r="BF105" s="79"/>
      <c r="BG105" s="79"/>
      <c r="BH105" s="79"/>
    </row>
    <row r="106" spans="1:60" s="39" customFormat="1" ht="30" customHeight="1" x14ac:dyDescent="0.25">
      <c r="A106" s="201" t="s">
        <v>124</v>
      </c>
      <c r="B106" s="202"/>
      <c r="C106" s="202"/>
      <c r="D106" s="202"/>
      <c r="E106" s="203"/>
      <c r="F106" s="37">
        <f>SUM(F104:F105)</f>
        <v>215250</v>
      </c>
      <c r="G106" s="37">
        <f t="shared" ref="G106:P106" si="34">SUM(G104:G105)</f>
        <v>6177.6750000000002</v>
      </c>
      <c r="H106" s="37">
        <f t="shared" si="34"/>
        <v>6543.6</v>
      </c>
      <c r="I106" s="37">
        <f t="shared" si="34"/>
        <v>1587.38</v>
      </c>
      <c r="J106" s="37">
        <f t="shared" si="34"/>
        <v>14308.655000000002</v>
      </c>
      <c r="K106" s="37">
        <f t="shared" si="34"/>
        <v>200941.345</v>
      </c>
      <c r="L106" s="37">
        <f t="shared" si="34"/>
        <v>28191.423375000002</v>
      </c>
      <c r="M106" s="37">
        <f t="shared" si="34"/>
        <v>0</v>
      </c>
      <c r="N106" s="37">
        <f t="shared" si="34"/>
        <v>10250</v>
      </c>
      <c r="O106" s="37">
        <f t="shared" si="34"/>
        <v>52750.078374999997</v>
      </c>
      <c r="P106" s="37">
        <f t="shared" si="34"/>
        <v>162499.92162500002</v>
      </c>
    </row>
    <row r="107" spans="1:60" s="86" customFormat="1" ht="30" customHeight="1" thickBot="1" x14ac:dyDescent="0.3">
      <c r="A107" s="79"/>
      <c r="B107" s="79"/>
      <c r="C107" s="260"/>
      <c r="D107" s="79"/>
      <c r="E107" s="79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40"/>
    </row>
    <row r="108" spans="1:60" s="53" customFormat="1" ht="30" customHeight="1" thickBot="1" x14ac:dyDescent="0.3">
      <c r="A108" s="272" t="s">
        <v>165</v>
      </c>
      <c r="B108" s="273"/>
      <c r="C108" s="273"/>
      <c r="D108" s="273"/>
      <c r="E108" s="273"/>
      <c r="F108" s="207"/>
      <c r="G108" s="207"/>
      <c r="H108" s="207"/>
      <c r="I108" s="207"/>
      <c r="J108" s="207"/>
      <c r="K108" s="207"/>
      <c r="L108" s="207"/>
      <c r="M108" s="207"/>
      <c r="N108" s="207"/>
      <c r="O108" s="207"/>
      <c r="P108" s="207"/>
      <c r="Q108" s="39"/>
    </row>
    <row r="109" spans="1:60" s="53" customFormat="1" ht="30" customHeight="1" x14ac:dyDescent="0.25">
      <c r="A109" s="75">
        <f>+A105+1</f>
        <v>50</v>
      </c>
      <c r="B109" s="108" t="s">
        <v>255</v>
      </c>
      <c r="C109" s="118" t="s">
        <v>417</v>
      </c>
      <c r="D109" s="119" t="s">
        <v>256</v>
      </c>
      <c r="E109" s="108" t="s">
        <v>120</v>
      </c>
      <c r="F109" s="103">
        <v>155000</v>
      </c>
      <c r="G109" s="106">
        <f>F109*2.87%</f>
        <v>4448.5</v>
      </c>
      <c r="H109" s="106">
        <f>+F109*3.04%</f>
        <v>4712</v>
      </c>
      <c r="I109" s="103"/>
      <c r="J109" s="77">
        <f>+G109+H109+I109</f>
        <v>9160.5</v>
      </c>
      <c r="K109" s="77">
        <f>+F109-J109</f>
        <v>145839.5</v>
      </c>
      <c r="L109" s="77">
        <f>+IF(K109*12&lt;=416220.01,0,IF(K109*12&lt;=624329.01,(((K109*12-416220.01)*0.15)/12),IF((K109*12&lt;=867123.01),(31216+0.2*(K109*12-624329.01))/12,((79776+0.25*(K109*12-867123.01))/12))))-M109</f>
        <v>25042.812291666665</v>
      </c>
      <c r="M109" s="77"/>
      <c r="N109" s="84">
        <v>1125</v>
      </c>
      <c r="O109" s="103">
        <f>+N109+I109+H109+G109+L109</f>
        <v>35328.312291666662</v>
      </c>
      <c r="P109" s="78">
        <f>+F109-O109</f>
        <v>119671.68770833334</v>
      </c>
      <c r="Q109" s="39"/>
    </row>
    <row r="110" spans="1:60" s="53" customFormat="1" ht="30" customHeight="1" x14ac:dyDescent="0.25">
      <c r="A110" s="75">
        <f>+A109+1</f>
        <v>51</v>
      </c>
      <c r="B110" s="104" t="s">
        <v>257</v>
      </c>
      <c r="C110" s="36" t="s">
        <v>417</v>
      </c>
      <c r="D110" s="105" t="s">
        <v>50</v>
      </c>
      <c r="E110" s="104" t="s">
        <v>120</v>
      </c>
      <c r="F110" s="106">
        <v>90000</v>
      </c>
      <c r="G110" s="106">
        <f>F110*2.87%</f>
        <v>2583</v>
      </c>
      <c r="H110" s="106">
        <f>+F110*3.04%</f>
        <v>2736</v>
      </c>
      <c r="I110" s="106"/>
      <c r="J110" s="77">
        <f>+G110+H110+I110</f>
        <v>5319</v>
      </c>
      <c r="K110" s="77">
        <f>+F110-J110</f>
        <v>84681</v>
      </c>
      <c r="L110" s="77">
        <f>+IF(K110*12&lt;=416220.01,0,IF(K110*12&lt;=624329.01,(((K110*12-416220.01)*0.15)/12),IF((K110*12&lt;=867123.01),(31216+0.2*(K110*12-624329.01))/12,((79776+0.25*(K110*12-867123.01))/12))))-M110</f>
        <v>9753.1872916666671</v>
      </c>
      <c r="M110" s="77"/>
      <c r="N110" s="84">
        <v>125</v>
      </c>
      <c r="O110" s="103">
        <f>+N110+I110+H110+G110+L110</f>
        <v>15197.187291666667</v>
      </c>
      <c r="P110" s="78">
        <f>+F110-O110</f>
        <v>74802.812708333338</v>
      </c>
      <c r="Q110" s="39"/>
    </row>
    <row r="111" spans="1:60" s="53" customFormat="1" ht="30" customHeight="1" x14ac:dyDescent="0.25">
      <c r="A111" s="80">
        <f>+A110+1</f>
        <v>52</v>
      </c>
      <c r="B111" s="81" t="s">
        <v>253</v>
      </c>
      <c r="C111" s="80" t="s">
        <v>416</v>
      </c>
      <c r="D111" s="85" t="s">
        <v>50</v>
      </c>
      <c r="E111" s="81" t="s">
        <v>120</v>
      </c>
      <c r="F111" s="82">
        <v>90000</v>
      </c>
      <c r="G111" s="82">
        <f>F111*2.87%</f>
        <v>2583</v>
      </c>
      <c r="H111" s="82">
        <f>+F111*3.04%</f>
        <v>2736</v>
      </c>
      <c r="I111" s="82"/>
      <c r="J111" s="77">
        <f>+G111+H111+I111</f>
        <v>5319</v>
      </c>
      <c r="K111" s="77">
        <f>+F111-J111</f>
        <v>84681</v>
      </c>
      <c r="L111" s="77">
        <f>+IF(K111*12&lt;=416220.01,0,IF(K111*12&lt;=624329.01,(((K111*12-416220.01)*0.15)/12),IF((K111*12&lt;=867123.01),(31216+0.2*(K111*12-624329.01))/12,((79776+0.25*(K111*12-867123.01))/12))))-M111</f>
        <v>9753.1872916666671</v>
      </c>
      <c r="M111" s="77"/>
      <c r="N111" s="84">
        <v>11082.03</v>
      </c>
      <c r="O111" s="103">
        <f>+N111+I111+H111+G111+L111</f>
        <v>26154.217291666668</v>
      </c>
      <c r="P111" s="78">
        <f>+F111-O111</f>
        <v>63845.782708333332</v>
      </c>
      <c r="Q111" s="39"/>
    </row>
    <row r="112" spans="1:60" s="47" customFormat="1" ht="30" customHeight="1" x14ac:dyDescent="0.25">
      <c r="A112" s="75">
        <f>+A111+1</f>
        <v>53</v>
      </c>
      <c r="B112" s="104" t="s">
        <v>68</v>
      </c>
      <c r="C112" s="36" t="s">
        <v>416</v>
      </c>
      <c r="D112" s="105" t="s">
        <v>50</v>
      </c>
      <c r="E112" s="104" t="s">
        <v>120</v>
      </c>
      <c r="F112" s="106">
        <v>80000</v>
      </c>
      <c r="G112" s="106">
        <f>F112*2.87%</f>
        <v>2296</v>
      </c>
      <c r="H112" s="106">
        <f>+F112*3.04%</f>
        <v>2432</v>
      </c>
      <c r="I112" s="82">
        <v>1587.38</v>
      </c>
      <c r="J112" s="77">
        <f>+G112+H112+I112</f>
        <v>6315.38</v>
      </c>
      <c r="K112" s="77">
        <f>+F112-J112</f>
        <v>73684.62</v>
      </c>
      <c r="L112" s="77">
        <f>+IF(K112*12&lt;=416220.01,0,IF(K112*12&lt;=624329.01,(((K112*12-416220.01)*0.15)/12),IF((K112*12&lt;=867123.01),(31216+0.2*(K112*12-624329.01))/12,((79776+0.25*(K112*12-867123.01))/12))))-M112</f>
        <v>7004.092291666665</v>
      </c>
      <c r="M112" s="77"/>
      <c r="N112" s="84">
        <v>15964.04</v>
      </c>
      <c r="O112" s="103">
        <f>+N112+I112+H112+G112+L112</f>
        <v>29283.512291666666</v>
      </c>
      <c r="P112" s="78">
        <f>+F112-O112</f>
        <v>50716.487708333334</v>
      </c>
    </row>
    <row r="113" spans="1:17" s="39" customFormat="1" ht="30" customHeight="1" x14ac:dyDescent="0.25">
      <c r="A113" s="80">
        <f>+A112+1</f>
        <v>54</v>
      </c>
      <c r="B113" s="104" t="s">
        <v>138</v>
      </c>
      <c r="C113" s="36" t="s">
        <v>417</v>
      </c>
      <c r="D113" s="105" t="s">
        <v>50</v>
      </c>
      <c r="E113" s="104" t="s">
        <v>120</v>
      </c>
      <c r="F113" s="106">
        <v>80000</v>
      </c>
      <c r="G113" s="106">
        <f>F113*2.87%</f>
        <v>2296</v>
      </c>
      <c r="H113" s="106">
        <f>+F113*3.04%</f>
        <v>2432</v>
      </c>
      <c r="I113" s="106"/>
      <c r="J113" s="77">
        <f>+G113+H113+I113</f>
        <v>4728</v>
      </c>
      <c r="K113" s="77">
        <f>+F113-J113</f>
        <v>75272</v>
      </c>
      <c r="L113" s="77">
        <f>+IF(K113*12&lt;=416220.01,0,IF(K113*12&lt;=624329.01,(((K113*12-416220.01)*0.15)/12),IF((K113*12&lt;=867123.01),(31216+0.2*(K113*12-624329.01))/12,((79776+0.25*(K113*12-867123.01))/12))))-M113</f>
        <v>7400.9372916666662</v>
      </c>
      <c r="M113" s="77"/>
      <c r="N113" s="84">
        <v>25</v>
      </c>
      <c r="O113" s="103">
        <f>+N113+I113+H113+G113+L113</f>
        <v>12153.937291666665</v>
      </c>
      <c r="P113" s="78">
        <f>+F113-O113</f>
        <v>67846.062708333338</v>
      </c>
    </row>
    <row r="114" spans="1:17" s="39" customFormat="1" ht="30" customHeight="1" x14ac:dyDescent="0.25">
      <c r="A114" s="36"/>
      <c r="B114" s="46"/>
      <c r="C114" s="134"/>
      <c r="D114" s="201" t="s">
        <v>124</v>
      </c>
      <c r="E114" s="203"/>
      <c r="F114" s="37">
        <f>SUM(F109:F113)</f>
        <v>495000</v>
      </c>
      <c r="G114" s="37">
        <f t="shared" ref="G114:P114" si="35">SUM(G109:G113)</f>
        <v>14206.5</v>
      </c>
      <c r="H114" s="37">
        <f t="shared" si="35"/>
        <v>15048</v>
      </c>
      <c r="I114" s="37">
        <f t="shared" si="35"/>
        <v>1587.38</v>
      </c>
      <c r="J114" s="37">
        <f t="shared" si="35"/>
        <v>30841.88</v>
      </c>
      <c r="K114" s="37">
        <f t="shared" si="35"/>
        <v>464158.12</v>
      </c>
      <c r="L114" s="37">
        <f t="shared" si="35"/>
        <v>58954.216458333336</v>
      </c>
      <c r="M114" s="37">
        <f t="shared" si="35"/>
        <v>0</v>
      </c>
      <c r="N114" s="37">
        <f t="shared" si="35"/>
        <v>28321.07</v>
      </c>
      <c r="O114" s="37">
        <f t="shared" si="35"/>
        <v>118117.16645833332</v>
      </c>
      <c r="P114" s="37">
        <f t="shared" si="35"/>
        <v>376882.83354166674</v>
      </c>
    </row>
    <row r="115" spans="1:17" s="53" customFormat="1" ht="30" customHeight="1" thickBot="1" x14ac:dyDescent="0.3">
      <c r="A115" s="44"/>
      <c r="B115" s="42"/>
      <c r="C115" s="44"/>
      <c r="D115" s="43"/>
      <c r="E115" s="42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</row>
    <row r="116" spans="1:17" s="47" customFormat="1" ht="30" customHeight="1" thickBot="1" x14ac:dyDescent="0.3">
      <c r="A116" s="272" t="s">
        <v>166</v>
      </c>
      <c r="B116" s="273"/>
      <c r="C116" s="273"/>
      <c r="D116" s="273"/>
      <c r="E116" s="273"/>
      <c r="F116" s="207"/>
      <c r="G116" s="207"/>
      <c r="H116" s="207"/>
      <c r="I116" s="207"/>
      <c r="J116" s="207"/>
      <c r="K116" s="207"/>
      <c r="L116" s="207"/>
      <c r="M116" s="207"/>
      <c r="N116" s="207"/>
      <c r="O116" s="207"/>
      <c r="P116" s="207"/>
    </row>
    <row r="117" spans="1:17" s="39" customFormat="1" ht="30" customHeight="1" x14ac:dyDescent="0.25">
      <c r="A117" s="80">
        <f>+A113+1</f>
        <v>55</v>
      </c>
      <c r="B117" s="104" t="s">
        <v>635</v>
      </c>
      <c r="C117" s="36" t="s">
        <v>416</v>
      </c>
      <c r="D117" s="105" t="s">
        <v>636</v>
      </c>
      <c r="E117" s="81" t="s">
        <v>121</v>
      </c>
      <c r="F117" s="82">
        <v>190000</v>
      </c>
      <c r="G117" s="82">
        <f>F117*2.87%</f>
        <v>5453</v>
      </c>
      <c r="H117" s="82">
        <v>5685.41</v>
      </c>
      <c r="I117" s="82"/>
      <c r="J117" s="77">
        <f>+G117+H117+I117</f>
        <v>11138.41</v>
      </c>
      <c r="K117" s="77">
        <f>+F117-J117</f>
        <v>178861.59</v>
      </c>
      <c r="L117" s="77">
        <f>+IF(K117*12&lt;=416220.01,0,IF(K117*12&lt;=624329.01,(((K117*12-416220.01)*0.15)/12),IF((K117*12&lt;=867123.01),(31216+0.2*(K117*12-624329.01))/12,((79776+0.25*(K117*12-867123.01))/12))))-M117</f>
        <v>33298.334791666668</v>
      </c>
      <c r="M117" s="77"/>
      <c r="N117" s="84">
        <v>25</v>
      </c>
      <c r="O117" s="103">
        <f>+N117+I117+H117+G117+L117</f>
        <v>44461.744791666672</v>
      </c>
      <c r="P117" s="78">
        <f>+F117-O117</f>
        <v>145538.25520833331</v>
      </c>
    </row>
    <row r="118" spans="1:17" s="39" customFormat="1" ht="30" customHeight="1" x14ac:dyDescent="0.25">
      <c r="A118" s="80">
        <v>56</v>
      </c>
      <c r="B118" s="109" t="s">
        <v>74</v>
      </c>
      <c r="C118" s="168" t="s">
        <v>416</v>
      </c>
      <c r="D118" s="195" t="s">
        <v>553</v>
      </c>
      <c r="E118" s="104" t="s">
        <v>121</v>
      </c>
      <c r="F118" s="106">
        <v>110000</v>
      </c>
      <c r="G118" s="106">
        <f>F118*2.87%</f>
        <v>3157</v>
      </c>
      <c r="H118" s="82">
        <f>+F118*3.04%</f>
        <v>3344</v>
      </c>
      <c r="I118" s="106">
        <v>1587.38</v>
      </c>
      <c r="J118" s="77">
        <f>+G118+H118+I118</f>
        <v>8088.38</v>
      </c>
      <c r="K118" s="77">
        <f>+F118-J118</f>
        <v>101911.62</v>
      </c>
      <c r="L118" s="77">
        <f>+IF(K118*12&lt;=416220.01,0,IF(K118*12&lt;=624329.01,(((K118*12-416220.01)*0.15)/12),IF((K118*12&lt;=867123.01),(31216+0.2*(K118*12-624329.01))/12,((79776+0.25*(K118*12-867123.01))/12))))-M118</f>
        <v>14060.842291666666</v>
      </c>
      <c r="M118" s="77"/>
      <c r="N118" s="84">
        <v>5025</v>
      </c>
      <c r="O118" s="103">
        <f>+N118+I118+H118+G118+L118</f>
        <v>27174.222291666665</v>
      </c>
      <c r="P118" s="78">
        <f>+F118-O118</f>
        <v>82825.777708333335</v>
      </c>
    </row>
    <row r="119" spans="1:17" s="39" customFormat="1" ht="30" customHeight="1" x14ac:dyDescent="0.25">
      <c r="A119" s="80">
        <f>+A118+1</f>
        <v>57</v>
      </c>
      <c r="B119" s="104" t="s">
        <v>69</v>
      </c>
      <c r="C119" s="36" t="s">
        <v>417</v>
      </c>
      <c r="D119" s="105" t="s">
        <v>93</v>
      </c>
      <c r="E119" s="104" t="s">
        <v>121</v>
      </c>
      <c r="F119" s="106">
        <v>60000</v>
      </c>
      <c r="G119" s="106">
        <f>F119*2.87%</f>
        <v>1722</v>
      </c>
      <c r="H119" s="82">
        <f>+F119*3.04%</f>
        <v>1824</v>
      </c>
      <c r="I119" s="82">
        <v>3174.76</v>
      </c>
      <c r="J119" s="77">
        <f>+G119+H119+I119</f>
        <v>6720.76</v>
      </c>
      <c r="K119" s="77">
        <f>+F119-J119</f>
        <v>53279.24</v>
      </c>
      <c r="L119" s="77">
        <f>+IF(K119*12&lt;=416220.01,0,IF(K119*12&lt;=624329.01,(((K119*12-416220.01)*0.15)/12),IF((K119*12&lt;=867123.01),(31216+0.2*(K119*12-624329.01))/12,((79776+0.25*(K119*12-867123.01))/12))))-M119</f>
        <v>2851.6978333333332</v>
      </c>
      <c r="M119" s="77"/>
      <c r="N119" s="84">
        <v>1025</v>
      </c>
      <c r="O119" s="103">
        <f>+N119+I119+H119+G119+L119</f>
        <v>10597.457833333334</v>
      </c>
      <c r="P119" s="78">
        <f>+F119-O119</f>
        <v>49402.542166666666</v>
      </c>
    </row>
    <row r="120" spans="1:17" s="39" customFormat="1" ht="30" customHeight="1" x14ac:dyDescent="0.25">
      <c r="A120" s="201" t="s">
        <v>124</v>
      </c>
      <c r="B120" s="202"/>
      <c r="C120" s="202"/>
      <c r="D120" s="202"/>
      <c r="E120" s="203"/>
      <c r="F120" s="37">
        <f>SUM(F117:F119)</f>
        <v>360000</v>
      </c>
      <c r="G120" s="37">
        <f t="shared" ref="G120:P120" si="36">SUM(G117:G119)</f>
        <v>10332</v>
      </c>
      <c r="H120" s="37">
        <f t="shared" si="36"/>
        <v>10853.41</v>
      </c>
      <c r="I120" s="37">
        <f t="shared" si="36"/>
        <v>4762.1400000000003</v>
      </c>
      <c r="J120" s="37">
        <f t="shared" si="36"/>
        <v>25947.550000000003</v>
      </c>
      <c r="K120" s="37">
        <f t="shared" si="36"/>
        <v>334052.44999999995</v>
      </c>
      <c r="L120" s="37">
        <f t="shared" si="36"/>
        <v>50210.874916666668</v>
      </c>
      <c r="M120" s="37">
        <f t="shared" si="36"/>
        <v>0</v>
      </c>
      <c r="N120" s="37">
        <f t="shared" si="36"/>
        <v>6075</v>
      </c>
      <c r="O120" s="37">
        <f t="shared" si="36"/>
        <v>82233.42491666667</v>
      </c>
      <c r="P120" s="37">
        <f t="shared" si="36"/>
        <v>277766.5750833333</v>
      </c>
    </row>
    <row r="121" spans="1:17" s="53" customFormat="1" ht="30" customHeight="1" thickBot="1" x14ac:dyDescent="0.3">
      <c r="A121" s="41"/>
      <c r="B121" s="48"/>
      <c r="C121" s="135"/>
      <c r="D121" s="48"/>
      <c r="E121" s="48"/>
      <c r="F121" s="4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</row>
    <row r="122" spans="1:17" s="86" customFormat="1" ht="30" customHeight="1" thickBot="1" x14ac:dyDescent="0.3">
      <c r="A122" s="272" t="s">
        <v>167</v>
      </c>
      <c r="B122" s="273"/>
      <c r="C122" s="273"/>
      <c r="D122" s="273"/>
      <c r="E122" s="273"/>
      <c r="F122" s="207"/>
      <c r="G122" s="207"/>
      <c r="H122" s="207"/>
      <c r="I122" s="207"/>
      <c r="J122" s="207"/>
      <c r="K122" s="207"/>
      <c r="L122" s="207"/>
      <c r="M122" s="207"/>
      <c r="N122" s="207"/>
      <c r="O122" s="207"/>
      <c r="P122" s="207"/>
      <c r="Q122" s="40"/>
    </row>
    <row r="123" spans="1:17" s="53" customFormat="1" ht="30" customHeight="1" x14ac:dyDescent="0.25">
      <c r="A123" s="80">
        <f>+A119+1</f>
        <v>58</v>
      </c>
      <c r="B123" s="104" t="s">
        <v>259</v>
      </c>
      <c r="C123" s="36" t="s">
        <v>417</v>
      </c>
      <c r="D123" s="105" t="s">
        <v>50</v>
      </c>
      <c r="E123" s="104" t="s">
        <v>121</v>
      </c>
      <c r="F123" s="106">
        <v>90000</v>
      </c>
      <c r="G123" s="82">
        <f>F123*2.87%</f>
        <v>2583</v>
      </c>
      <c r="H123" s="82">
        <f>+F123*3.04%</f>
        <v>2736</v>
      </c>
      <c r="I123" s="82"/>
      <c r="J123" s="77">
        <f>+G123+H123+I123</f>
        <v>5319</v>
      </c>
      <c r="K123" s="77">
        <f>+F123-J123</f>
        <v>84681</v>
      </c>
      <c r="L123" s="77">
        <f>+IF(K123*12&lt;=416220.01,0,IF(K123*12&lt;=624329.01,(((K123*12-416220.01)*0.15)/12),IF((K123*12&lt;=867123.01),(31216+0.2*(K123*12-624329.01))/12,((79776+0.25*(K123*12-867123.01))/12))))-M123</f>
        <v>9753.1872916666671</v>
      </c>
      <c r="M123" s="77"/>
      <c r="N123" s="84">
        <v>8955.34</v>
      </c>
      <c r="O123" s="103">
        <f>+N123+I123+H123+G123+L123</f>
        <v>24027.527291666665</v>
      </c>
      <c r="P123" s="78">
        <f>+F123-O123</f>
        <v>65972.472708333342</v>
      </c>
      <c r="Q123" s="39"/>
    </row>
    <row r="124" spans="1:17" s="39" customFormat="1" ht="30" customHeight="1" x14ac:dyDescent="0.25">
      <c r="A124" s="80">
        <f>+A123+1</f>
        <v>59</v>
      </c>
      <c r="B124" s="108" t="s">
        <v>63</v>
      </c>
      <c r="C124" s="118" t="s">
        <v>417</v>
      </c>
      <c r="D124" s="105" t="s">
        <v>50</v>
      </c>
      <c r="E124" s="104" t="s">
        <v>120</v>
      </c>
      <c r="F124" s="103">
        <v>80000</v>
      </c>
      <c r="G124" s="77">
        <f>F124*2.87%</f>
        <v>2296</v>
      </c>
      <c r="H124" s="77">
        <f>+F124*3.04%</f>
        <v>2432</v>
      </c>
      <c r="I124" s="77"/>
      <c r="J124" s="77">
        <f>+G124+H124+I124</f>
        <v>4728</v>
      </c>
      <c r="K124" s="77">
        <f>+F124-J124</f>
        <v>75272</v>
      </c>
      <c r="L124" s="77">
        <f t="shared" ref="L124:L126" si="37">+IF(K124*12&lt;=416220.01,0,IF(K124*12&lt;=624329.01,(((K124*12-416220.01)*0.15)/12),IF((K124*12&lt;=867123.01),(31216+0.2*(K124*12-624329.01))/12,((79776+0.25*(K124*12-867123.01))/12))))-M124</f>
        <v>7400.9372916666662</v>
      </c>
      <c r="M124" s="77"/>
      <c r="N124" s="84">
        <v>10742.33</v>
      </c>
      <c r="O124" s="103">
        <f>+N124+I124+H124+G124+L124</f>
        <v>22871.267291666667</v>
      </c>
      <c r="P124" s="78">
        <f>+F124-O124</f>
        <v>57128.732708333337</v>
      </c>
    </row>
    <row r="125" spans="1:17" s="47" customFormat="1" ht="30" customHeight="1" x14ac:dyDescent="0.25">
      <c r="A125" s="80">
        <f>+A124+1</f>
        <v>60</v>
      </c>
      <c r="B125" s="104" t="s">
        <v>260</v>
      </c>
      <c r="C125" s="36" t="s">
        <v>416</v>
      </c>
      <c r="D125" s="105" t="s">
        <v>50</v>
      </c>
      <c r="E125" s="104" t="s">
        <v>120</v>
      </c>
      <c r="F125" s="106">
        <v>80000</v>
      </c>
      <c r="G125" s="82">
        <f>F125*2.87%</f>
        <v>2296</v>
      </c>
      <c r="H125" s="82">
        <f>+F125*3.04%</f>
        <v>2432</v>
      </c>
      <c r="I125" s="82"/>
      <c r="J125" s="77">
        <f>+G125+H125+I125</f>
        <v>4728</v>
      </c>
      <c r="K125" s="77">
        <f>+F125-J125</f>
        <v>75272</v>
      </c>
      <c r="L125" s="77">
        <f t="shared" si="37"/>
        <v>7400.9372916666662</v>
      </c>
      <c r="M125" s="77"/>
      <c r="N125" s="84">
        <v>7329.15</v>
      </c>
      <c r="O125" s="103">
        <f>+N125+I125+H125+G125+L125</f>
        <v>19458.087291666667</v>
      </c>
      <c r="P125" s="78">
        <f>+F125-O125</f>
        <v>60541.91270833333</v>
      </c>
    </row>
    <row r="126" spans="1:17" s="39" customFormat="1" ht="30" customHeight="1" x14ac:dyDescent="0.25">
      <c r="A126" s="80">
        <f>+A125+1</f>
        <v>61</v>
      </c>
      <c r="B126" s="104" t="s">
        <v>268</v>
      </c>
      <c r="C126" s="36" t="s">
        <v>416</v>
      </c>
      <c r="D126" s="105" t="s">
        <v>50</v>
      </c>
      <c r="E126" s="104" t="s">
        <v>120</v>
      </c>
      <c r="F126" s="106">
        <v>80000</v>
      </c>
      <c r="G126" s="82">
        <f>F126*2.87%</f>
        <v>2296</v>
      </c>
      <c r="H126" s="82">
        <f>+F126*3.04%</f>
        <v>2432</v>
      </c>
      <c r="I126" s="82"/>
      <c r="J126" s="77">
        <f>+G126+H126+I126</f>
        <v>4728</v>
      </c>
      <c r="K126" s="77">
        <f>+F126-J126</f>
        <v>75272</v>
      </c>
      <c r="L126" s="77">
        <f t="shared" si="37"/>
        <v>7400.9372916666662</v>
      </c>
      <c r="M126" s="77"/>
      <c r="N126" s="84">
        <v>25</v>
      </c>
      <c r="O126" s="103">
        <f>+N126+I126+H126+G126+L126</f>
        <v>12153.937291666665</v>
      </c>
      <c r="P126" s="78">
        <f>+F126-O126</f>
        <v>67846.062708333338</v>
      </c>
    </row>
    <row r="127" spans="1:17" s="53" customFormat="1" ht="30" customHeight="1" thickBot="1" x14ac:dyDescent="0.3">
      <c r="A127" s="201" t="s">
        <v>124</v>
      </c>
      <c r="B127" s="202"/>
      <c r="C127" s="202"/>
      <c r="D127" s="202"/>
      <c r="E127" s="203"/>
      <c r="F127" s="37">
        <f>SUM(F123:F126)</f>
        <v>330000</v>
      </c>
      <c r="G127" s="37">
        <f t="shared" ref="G127:P127" si="38">SUM(G123:G126)</f>
        <v>9471</v>
      </c>
      <c r="H127" s="37">
        <f t="shared" si="38"/>
        <v>10032</v>
      </c>
      <c r="I127" s="37">
        <f t="shared" si="38"/>
        <v>0</v>
      </c>
      <c r="J127" s="37">
        <f t="shared" si="38"/>
        <v>19503</v>
      </c>
      <c r="K127" s="37">
        <f t="shared" si="38"/>
        <v>310497</v>
      </c>
      <c r="L127" s="37">
        <f t="shared" si="38"/>
        <v>31955.999166666665</v>
      </c>
      <c r="M127" s="37">
        <f t="shared" si="38"/>
        <v>0</v>
      </c>
      <c r="N127" s="37">
        <f t="shared" si="38"/>
        <v>27051.82</v>
      </c>
      <c r="O127" s="37">
        <f t="shared" si="38"/>
        <v>78510.819166666668</v>
      </c>
      <c r="P127" s="37">
        <f t="shared" si="38"/>
        <v>251489.18083333335</v>
      </c>
      <c r="Q127" s="39"/>
    </row>
    <row r="128" spans="1:17" s="53" customFormat="1" ht="30" customHeight="1" thickBot="1" x14ac:dyDescent="0.3">
      <c r="A128" s="272" t="s">
        <v>168</v>
      </c>
      <c r="B128" s="273"/>
      <c r="C128" s="273"/>
      <c r="D128" s="273"/>
      <c r="E128" s="273"/>
      <c r="F128" s="207"/>
      <c r="G128" s="207"/>
      <c r="H128" s="207"/>
      <c r="I128" s="207"/>
      <c r="J128" s="207"/>
      <c r="K128" s="207"/>
      <c r="L128" s="207"/>
      <c r="M128" s="207"/>
      <c r="N128" s="207"/>
      <c r="O128" s="207"/>
      <c r="P128" s="207"/>
      <c r="Q128" s="39"/>
    </row>
    <row r="129" spans="1:60" s="53" customFormat="1" ht="30" customHeight="1" x14ac:dyDescent="0.25">
      <c r="A129" s="36">
        <f>+A126+1</f>
        <v>62</v>
      </c>
      <c r="B129" s="104" t="s">
        <v>501</v>
      </c>
      <c r="C129" s="36" t="s">
        <v>416</v>
      </c>
      <c r="D129" s="105" t="s">
        <v>50</v>
      </c>
      <c r="E129" s="104" t="s">
        <v>121</v>
      </c>
      <c r="F129" s="106">
        <v>90000</v>
      </c>
      <c r="G129" s="106">
        <f>F129*2.87%</f>
        <v>2583</v>
      </c>
      <c r="H129" s="82">
        <f>+F129*3.04%</f>
        <v>2736</v>
      </c>
      <c r="I129" s="82"/>
      <c r="J129" s="77">
        <f>+G129+H129+I129</f>
        <v>5319</v>
      </c>
      <c r="K129" s="77">
        <f>+F129-J129</f>
        <v>84681</v>
      </c>
      <c r="L129" s="77">
        <f t="shared" ref="L129:L132" si="39">+IF(K129*12&lt;=416220.01,0,IF(K129*12&lt;=624329.01,(((K129*12-416220.01)*0.15)/12),IF((K129*12&lt;=867123.01),(31216+0.2*(K129*12-624329.01))/12,((79776+0.25*(K129*12-867123.01))/12))))-M129</f>
        <v>9753.1872916666671</v>
      </c>
      <c r="M129" s="77"/>
      <c r="N129" s="84">
        <v>18622.96</v>
      </c>
      <c r="O129" s="103">
        <f>+N129+I129+H129+G129+L129</f>
        <v>33695.147291666668</v>
      </c>
      <c r="P129" s="78">
        <f>+F129-O129</f>
        <v>56304.852708333332</v>
      </c>
      <c r="Q129" s="39"/>
    </row>
    <row r="130" spans="1:60" s="39" customFormat="1" ht="30" customHeight="1" x14ac:dyDescent="0.25">
      <c r="A130" s="169">
        <v>63</v>
      </c>
      <c r="B130" s="104" t="s">
        <v>658</v>
      </c>
      <c r="C130" s="36" t="s">
        <v>417</v>
      </c>
      <c r="D130" s="105" t="s">
        <v>50</v>
      </c>
      <c r="E130" s="104" t="s">
        <v>121</v>
      </c>
      <c r="F130" s="106">
        <v>90000</v>
      </c>
      <c r="G130" s="106">
        <f>F130*2.87%</f>
        <v>2583</v>
      </c>
      <c r="H130" s="82">
        <f>+F130*3.04%</f>
        <v>2736</v>
      </c>
      <c r="I130" s="82"/>
      <c r="J130" s="77">
        <f t="shared" ref="J130" si="40">+G130+H130+I130</f>
        <v>5319</v>
      </c>
      <c r="K130" s="77">
        <f t="shared" ref="K130" si="41">+F130-J130</f>
        <v>84681</v>
      </c>
      <c r="L130" s="77">
        <f t="shared" ref="L130" si="42">+IF(K130*12&lt;=416220.01,0,IF(K130*12&lt;=624329.01,(((K130*12-416220.01)*0.15)/12),IF((K130*12&lt;=867123.01),(31216+0.2*(K130*12-624329.01))/12,((79776+0.25*(K130*12-867123.01))/12))))-M130</f>
        <v>9753.1872916666671</v>
      </c>
      <c r="M130" s="77"/>
      <c r="N130" s="84">
        <v>10035.34</v>
      </c>
      <c r="O130" s="103">
        <v>25107.53</v>
      </c>
      <c r="P130" s="78">
        <v>64892.47</v>
      </c>
    </row>
    <row r="131" spans="1:60" s="47" customFormat="1" ht="30" customHeight="1" x14ac:dyDescent="0.25">
      <c r="A131" s="36">
        <f>+A130+1</f>
        <v>64</v>
      </c>
      <c r="B131" s="104" t="s">
        <v>262</v>
      </c>
      <c r="C131" s="36" t="s">
        <v>417</v>
      </c>
      <c r="D131" s="105" t="s">
        <v>50</v>
      </c>
      <c r="E131" s="104" t="s">
        <v>121</v>
      </c>
      <c r="F131" s="106">
        <v>85000</v>
      </c>
      <c r="G131" s="106">
        <f>F131*2.87%</f>
        <v>2439.5</v>
      </c>
      <c r="H131" s="82">
        <f>+F131*3.04%</f>
        <v>2584</v>
      </c>
      <c r="I131" s="82"/>
      <c r="J131" s="77">
        <f>+G131+H131+I131</f>
        <v>5023.5</v>
      </c>
      <c r="K131" s="77">
        <f>+F131-J131</f>
        <v>79976.5</v>
      </c>
      <c r="L131" s="77">
        <f t="shared" si="39"/>
        <v>8577.0622916666671</v>
      </c>
      <c r="M131" s="77"/>
      <c r="N131" s="84">
        <v>1044</v>
      </c>
      <c r="O131" s="103">
        <f>+N131+I131+H131+G131+L131</f>
        <v>14644.562291666667</v>
      </c>
      <c r="P131" s="78">
        <f>+F131-O131</f>
        <v>70355.437708333338</v>
      </c>
    </row>
    <row r="132" spans="1:60" ht="30" customHeight="1" x14ac:dyDescent="0.25">
      <c r="A132" s="36">
        <f>+A131+1</f>
        <v>65</v>
      </c>
      <c r="B132" s="104" t="s">
        <v>193</v>
      </c>
      <c r="C132" s="36" t="s">
        <v>416</v>
      </c>
      <c r="D132" s="105" t="s">
        <v>50</v>
      </c>
      <c r="E132" s="104" t="s">
        <v>121</v>
      </c>
      <c r="F132" s="106">
        <v>80000</v>
      </c>
      <c r="G132" s="82">
        <v>2296</v>
      </c>
      <c r="H132" s="82">
        <v>2432</v>
      </c>
      <c r="I132" s="82">
        <v>3174.76</v>
      </c>
      <c r="J132" s="77">
        <f>+G132+H132+I132</f>
        <v>7902.76</v>
      </c>
      <c r="K132" s="77">
        <f>+F132-J132</f>
        <v>72097.240000000005</v>
      </c>
      <c r="L132" s="77">
        <f t="shared" si="39"/>
        <v>6615.2978333333349</v>
      </c>
      <c r="M132" s="77"/>
      <c r="N132" s="84">
        <v>41038.06</v>
      </c>
      <c r="O132" s="103">
        <f>+N132+I132+H132+G132+L132</f>
        <v>55556.117833333337</v>
      </c>
      <c r="P132" s="78">
        <f>+F132-O132</f>
        <v>24443.882166666663</v>
      </c>
      <c r="Q132" s="32"/>
      <c r="R132" s="32"/>
      <c r="S132" s="32"/>
      <c r="T132" s="32"/>
      <c r="U132" s="32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F132" s="32"/>
      <c r="AG132" s="32"/>
      <c r="AH132" s="32"/>
      <c r="AI132" s="32"/>
      <c r="AJ132" s="32"/>
      <c r="AK132" s="32"/>
      <c r="AL132" s="32"/>
      <c r="AM132" s="32"/>
      <c r="AN132" s="32"/>
      <c r="AO132" s="32"/>
      <c r="AP132" s="32"/>
      <c r="AQ132" s="32"/>
      <c r="AR132" s="32"/>
      <c r="AS132" s="32"/>
      <c r="AT132" s="32"/>
      <c r="AU132" s="32"/>
      <c r="AV132" s="32"/>
      <c r="AW132" s="32"/>
      <c r="AX132" s="32"/>
      <c r="AY132" s="32"/>
      <c r="AZ132" s="32"/>
      <c r="BA132" s="32"/>
      <c r="BB132" s="32"/>
      <c r="BC132" s="32"/>
      <c r="BD132" s="32"/>
      <c r="BE132" s="32"/>
      <c r="BF132" s="32"/>
      <c r="BG132" s="32"/>
      <c r="BH132" s="32"/>
    </row>
    <row r="133" spans="1:60" s="39" customFormat="1" ht="30" customHeight="1" x14ac:dyDescent="0.25">
      <c r="A133" s="201" t="s">
        <v>124</v>
      </c>
      <c r="B133" s="202"/>
      <c r="C133" s="202"/>
      <c r="D133" s="202"/>
      <c r="E133" s="203"/>
      <c r="F133" s="37">
        <f>SUM(F129:F132)</f>
        <v>345000</v>
      </c>
      <c r="G133" s="37">
        <f t="shared" ref="G133:P133" si="43">SUM(G129:G132)</f>
        <v>9901.5</v>
      </c>
      <c r="H133" s="37">
        <f t="shared" si="43"/>
        <v>10488</v>
      </c>
      <c r="I133" s="37">
        <f t="shared" si="43"/>
        <v>3174.76</v>
      </c>
      <c r="J133" s="37">
        <f t="shared" si="43"/>
        <v>23564.260000000002</v>
      </c>
      <c r="K133" s="37">
        <f t="shared" si="43"/>
        <v>321435.74</v>
      </c>
      <c r="L133" s="37">
        <f t="shared" si="43"/>
        <v>34698.734708333337</v>
      </c>
      <c r="M133" s="37">
        <f t="shared" si="43"/>
        <v>0</v>
      </c>
      <c r="N133" s="37">
        <f t="shared" si="43"/>
        <v>70740.36</v>
      </c>
      <c r="O133" s="37">
        <f t="shared" si="43"/>
        <v>129003.35741666667</v>
      </c>
      <c r="P133" s="37">
        <f t="shared" si="43"/>
        <v>215996.64258333336</v>
      </c>
      <c r="Q133" s="79"/>
    </row>
    <row r="134" spans="1:60" s="53" customFormat="1" ht="30" customHeight="1" thickBot="1" x14ac:dyDescent="0.3">
      <c r="A134" s="44"/>
      <c r="B134" s="42"/>
      <c r="C134" s="44"/>
      <c r="D134" s="42"/>
      <c r="E134" s="42"/>
      <c r="F134" s="39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9"/>
    </row>
    <row r="135" spans="1:60" s="47" customFormat="1" ht="30" customHeight="1" thickBot="1" x14ac:dyDescent="0.3">
      <c r="A135" s="272" t="s">
        <v>169</v>
      </c>
      <c r="B135" s="273"/>
      <c r="C135" s="273"/>
      <c r="D135" s="273"/>
      <c r="E135" s="273"/>
      <c r="F135" s="207"/>
      <c r="G135" s="207"/>
      <c r="H135" s="207"/>
      <c r="I135" s="207"/>
      <c r="J135" s="207"/>
      <c r="K135" s="207"/>
      <c r="L135" s="207"/>
      <c r="M135" s="207"/>
      <c r="N135" s="207"/>
      <c r="O135" s="207"/>
      <c r="P135" s="207"/>
    </row>
    <row r="136" spans="1:60" s="53" customFormat="1" ht="30" customHeight="1" x14ac:dyDescent="0.25">
      <c r="A136" s="80">
        <f>+A132+1</f>
        <v>66</v>
      </c>
      <c r="B136" s="81" t="s">
        <v>101</v>
      </c>
      <c r="C136" s="80" t="s">
        <v>417</v>
      </c>
      <c r="D136" s="85" t="s">
        <v>50</v>
      </c>
      <c r="E136" s="81" t="s">
        <v>120</v>
      </c>
      <c r="F136" s="82">
        <v>90000</v>
      </c>
      <c r="G136" s="82">
        <f t="shared" ref="G136:G141" si="44">F136*2.87%</f>
        <v>2583</v>
      </c>
      <c r="H136" s="82">
        <f t="shared" ref="H136:H141" si="45">+F136*3.04%</f>
        <v>2736</v>
      </c>
      <c r="I136" s="82"/>
      <c r="J136" s="77">
        <f t="shared" ref="J136:J201" si="46">+G136+H136+I136</f>
        <v>5319</v>
      </c>
      <c r="K136" s="77">
        <f>+F136-J136</f>
        <v>84681</v>
      </c>
      <c r="L136" s="77">
        <f>+IF(K136*12&lt;=416220.01,0,IF(K136*12&lt;=624329.01,(((K136*12-416220.01)*0.15)/12),IF((K136*12&lt;=867123.01),(31216+0.2*(K136*12-624329.01))/12,((79776+0.25*(K136*12-867123.01))/12))))-M136</f>
        <v>9753.1872916666671</v>
      </c>
      <c r="M136" s="77"/>
      <c r="N136" s="84">
        <v>65</v>
      </c>
      <c r="O136" s="77">
        <f>+N136+I136+H136+G136+L136</f>
        <v>15137.187291666667</v>
      </c>
      <c r="P136" s="78">
        <f t="shared" ref="P136:P141" si="47">+F136-O136</f>
        <v>74862.812708333338</v>
      </c>
      <c r="Q136" s="39"/>
    </row>
    <row r="137" spans="1:60" s="53" customFormat="1" ht="30" customHeight="1" x14ac:dyDescent="0.25">
      <c r="A137" s="80">
        <f>+A136+1</f>
        <v>67</v>
      </c>
      <c r="B137" s="104" t="s">
        <v>58</v>
      </c>
      <c r="C137" s="36" t="s">
        <v>417</v>
      </c>
      <c r="D137" s="105" t="s">
        <v>50</v>
      </c>
      <c r="E137" s="104" t="s">
        <v>121</v>
      </c>
      <c r="F137" s="106">
        <v>90000</v>
      </c>
      <c r="G137" s="82">
        <f t="shared" si="44"/>
        <v>2583</v>
      </c>
      <c r="H137" s="82">
        <f t="shared" si="45"/>
        <v>2736</v>
      </c>
      <c r="I137" s="82">
        <v>3174.76</v>
      </c>
      <c r="J137" s="77">
        <f t="shared" si="46"/>
        <v>8493.76</v>
      </c>
      <c r="K137" s="77">
        <f>+F137-J137</f>
        <v>81506.240000000005</v>
      </c>
      <c r="L137" s="77">
        <f t="shared" ref="L137:L141" si="48">+IF(K137*12&lt;=416220.01,0,IF(K137*12&lt;=624329.01,(((K137*12-416220.01)*0.15)/12),IF((K137*12&lt;=867123.01),(31216+0.2*(K137*12-624329.01))/12,((79776+0.25*(K137*12-867123.01))/12))))-M137</f>
        <v>8959.4972916666684</v>
      </c>
      <c r="M137" s="77"/>
      <c r="N137" s="84">
        <v>2125</v>
      </c>
      <c r="O137" s="77">
        <f t="shared" ref="O137:O201" si="49">+N137+I137+H137+G137+L137</f>
        <v>19578.257291666669</v>
      </c>
      <c r="P137" s="78">
        <f t="shared" si="47"/>
        <v>70421.742708333331</v>
      </c>
      <c r="Q137" s="39"/>
    </row>
    <row r="138" spans="1:60" s="53" customFormat="1" ht="30" customHeight="1" x14ac:dyDescent="0.25">
      <c r="A138" s="36">
        <f>+A137+1</f>
        <v>68</v>
      </c>
      <c r="B138" s="104" t="s">
        <v>5</v>
      </c>
      <c r="C138" s="36" t="s">
        <v>417</v>
      </c>
      <c r="D138" s="105" t="s">
        <v>50</v>
      </c>
      <c r="E138" s="104" t="s">
        <v>121</v>
      </c>
      <c r="F138" s="106">
        <v>90000</v>
      </c>
      <c r="G138" s="82">
        <f t="shared" si="44"/>
        <v>2583</v>
      </c>
      <c r="H138" s="82">
        <f t="shared" si="45"/>
        <v>2736</v>
      </c>
      <c r="I138" s="82"/>
      <c r="J138" s="77">
        <f t="shared" si="46"/>
        <v>5319</v>
      </c>
      <c r="K138" s="77">
        <f>+F138-J138</f>
        <v>84681</v>
      </c>
      <c r="L138" s="77">
        <f t="shared" si="48"/>
        <v>9753.1872916666671</v>
      </c>
      <c r="M138" s="77"/>
      <c r="N138" s="78">
        <v>20929.900000000001</v>
      </c>
      <c r="O138" s="77">
        <f t="shared" si="49"/>
        <v>36002.08729166667</v>
      </c>
      <c r="P138" s="78">
        <f t="shared" si="47"/>
        <v>53997.91270833333</v>
      </c>
      <c r="Q138" s="39"/>
    </row>
    <row r="139" spans="1:60" ht="30" customHeight="1" x14ac:dyDescent="0.25">
      <c r="A139" s="80">
        <f>+A138+1</f>
        <v>69</v>
      </c>
      <c r="B139" s="104" t="s">
        <v>264</v>
      </c>
      <c r="C139" s="36" t="s">
        <v>417</v>
      </c>
      <c r="D139" s="105" t="s">
        <v>50</v>
      </c>
      <c r="E139" s="104" t="s">
        <v>120</v>
      </c>
      <c r="F139" s="106">
        <v>80000</v>
      </c>
      <c r="G139" s="82">
        <f t="shared" si="44"/>
        <v>2296</v>
      </c>
      <c r="H139" s="82">
        <f t="shared" si="45"/>
        <v>2432</v>
      </c>
      <c r="I139" s="82"/>
      <c r="J139" s="77">
        <f t="shared" si="46"/>
        <v>4728</v>
      </c>
      <c r="K139" s="77">
        <f>+F139-J139</f>
        <v>75272</v>
      </c>
      <c r="L139" s="77">
        <f t="shared" si="48"/>
        <v>7400.9372916666662</v>
      </c>
      <c r="M139" s="77"/>
      <c r="N139" s="84">
        <v>105</v>
      </c>
      <c r="O139" s="77">
        <f t="shared" si="49"/>
        <v>12233.937291666665</v>
      </c>
      <c r="P139" s="78">
        <f t="shared" si="47"/>
        <v>67766.062708333338</v>
      </c>
      <c r="Q139" s="32"/>
      <c r="R139" s="32"/>
      <c r="S139" s="32"/>
      <c r="T139" s="32"/>
      <c r="U139" s="32"/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F139" s="32"/>
      <c r="AG139" s="32"/>
      <c r="AH139" s="32"/>
      <c r="AI139" s="32"/>
      <c r="AJ139" s="32"/>
      <c r="AK139" s="32"/>
      <c r="AL139" s="32"/>
      <c r="AM139" s="32"/>
      <c r="AN139" s="32"/>
      <c r="AO139" s="32"/>
      <c r="AP139" s="32"/>
      <c r="AQ139" s="32"/>
      <c r="AR139" s="32"/>
      <c r="AS139" s="32"/>
      <c r="AT139" s="32"/>
      <c r="AU139" s="32"/>
      <c r="AV139" s="32"/>
      <c r="AW139" s="32"/>
      <c r="AX139" s="32"/>
      <c r="AY139" s="32"/>
      <c r="AZ139" s="32"/>
      <c r="BA139" s="32"/>
      <c r="BB139" s="32"/>
      <c r="BC139" s="32"/>
      <c r="BD139" s="32"/>
      <c r="BE139" s="32"/>
      <c r="BF139" s="32"/>
      <c r="BG139" s="32"/>
      <c r="BH139" s="32"/>
    </row>
    <row r="140" spans="1:60" s="39" customFormat="1" ht="30" customHeight="1" x14ac:dyDescent="0.25">
      <c r="A140" s="80">
        <f>+A139+1</f>
        <v>70</v>
      </c>
      <c r="B140" s="104" t="s">
        <v>265</v>
      </c>
      <c r="C140" s="36" t="s">
        <v>416</v>
      </c>
      <c r="D140" s="105" t="s">
        <v>50</v>
      </c>
      <c r="E140" s="104" t="s">
        <v>120</v>
      </c>
      <c r="F140" s="106">
        <v>80000</v>
      </c>
      <c r="G140" s="82">
        <f t="shared" si="44"/>
        <v>2296</v>
      </c>
      <c r="H140" s="82">
        <f t="shared" si="45"/>
        <v>2432</v>
      </c>
      <c r="I140" s="82"/>
      <c r="J140" s="77">
        <f t="shared" si="46"/>
        <v>4728</v>
      </c>
      <c r="K140" s="77">
        <f t="shared" ref="K140:K205" si="50">+F140-J140</f>
        <v>75272</v>
      </c>
      <c r="L140" s="77">
        <f t="shared" si="48"/>
        <v>7400.9372916666662</v>
      </c>
      <c r="M140" s="77"/>
      <c r="N140" s="84">
        <v>25</v>
      </c>
      <c r="O140" s="77">
        <f t="shared" si="49"/>
        <v>12153.937291666665</v>
      </c>
      <c r="P140" s="78">
        <f t="shared" si="47"/>
        <v>67846.062708333338</v>
      </c>
    </row>
    <row r="141" spans="1:60" s="53" customFormat="1" ht="30" customHeight="1" x14ac:dyDescent="0.25">
      <c r="A141" s="80">
        <f>+A140+1</f>
        <v>71</v>
      </c>
      <c r="B141" s="104" t="s">
        <v>266</v>
      </c>
      <c r="C141" s="36" t="s">
        <v>417</v>
      </c>
      <c r="D141" s="105" t="s">
        <v>50</v>
      </c>
      <c r="E141" s="104" t="s">
        <v>121</v>
      </c>
      <c r="F141" s="106">
        <v>80000</v>
      </c>
      <c r="G141" s="82">
        <f t="shared" si="44"/>
        <v>2296</v>
      </c>
      <c r="H141" s="82">
        <f t="shared" si="45"/>
        <v>2432</v>
      </c>
      <c r="I141" s="82">
        <v>1587.38</v>
      </c>
      <c r="J141" s="77">
        <f t="shared" si="46"/>
        <v>6315.38</v>
      </c>
      <c r="K141" s="77">
        <f t="shared" si="50"/>
        <v>73684.62</v>
      </c>
      <c r="L141" s="77">
        <f t="shared" si="48"/>
        <v>7004.092291666665</v>
      </c>
      <c r="M141" s="77"/>
      <c r="N141" s="84">
        <v>3025</v>
      </c>
      <c r="O141" s="77">
        <f t="shared" si="49"/>
        <v>16344.472291666665</v>
      </c>
      <c r="P141" s="78">
        <f t="shared" si="47"/>
        <v>63655.527708333335</v>
      </c>
      <c r="Q141" s="39"/>
    </row>
    <row r="142" spans="1:60" s="87" customFormat="1" ht="30" customHeight="1" x14ac:dyDescent="0.25">
      <c r="A142" s="201" t="s">
        <v>124</v>
      </c>
      <c r="B142" s="202"/>
      <c r="C142" s="202"/>
      <c r="D142" s="202"/>
      <c r="E142" s="203"/>
      <c r="F142" s="37">
        <f>SUM(F136:F141)</f>
        <v>510000</v>
      </c>
      <c r="G142" s="37">
        <f t="shared" ref="G142:P142" si="51">SUM(G136:G141)</f>
        <v>14637</v>
      </c>
      <c r="H142" s="37">
        <f t="shared" si="51"/>
        <v>15504</v>
      </c>
      <c r="I142" s="37">
        <f t="shared" si="51"/>
        <v>4762.1400000000003</v>
      </c>
      <c r="J142" s="37">
        <f t="shared" si="51"/>
        <v>34903.14</v>
      </c>
      <c r="K142" s="37">
        <f t="shared" si="51"/>
        <v>475096.86</v>
      </c>
      <c r="L142" s="37">
        <f t="shared" si="51"/>
        <v>50271.83875000001</v>
      </c>
      <c r="M142" s="37">
        <f t="shared" si="51"/>
        <v>0</v>
      </c>
      <c r="N142" s="37">
        <f t="shared" si="51"/>
        <v>26274.9</v>
      </c>
      <c r="O142" s="37">
        <f t="shared" si="51"/>
        <v>111449.87875</v>
      </c>
      <c r="P142" s="37">
        <f t="shared" si="51"/>
        <v>398550.12125000008</v>
      </c>
      <c r="Q142" s="47"/>
    </row>
    <row r="143" spans="1:60" s="47" customFormat="1" ht="30" customHeight="1" thickBot="1" x14ac:dyDescent="0.3">
      <c r="A143" s="44"/>
      <c r="B143" s="42"/>
      <c r="C143" s="44"/>
      <c r="D143" s="42"/>
      <c r="E143" s="42"/>
      <c r="F143" s="39"/>
      <c r="G143" s="32"/>
      <c r="H143" s="32"/>
      <c r="I143" s="32"/>
      <c r="J143" s="32"/>
      <c r="K143" s="32"/>
      <c r="L143" s="32"/>
      <c r="M143" s="32"/>
      <c r="N143" s="32"/>
      <c r="O143" s="32"/>
      <c r="P143" s="32"/>
    </row>
    <row r="144" spans="1:60" ht="30" customHeight="1" thickBot="1" x14ac:dyDescent="0.3">
      <c r="A144" s="272" t="s">
        <v>170</v>
      </c>
      <c r="B144" s="273"/>
      <c r="C144" s="273"/>
      <c r="D144" s="273"/>
      <c r="E144" s="273"/>
      <c r="F144" s="207"/>
      <c r="G144" s="207"/>
      <c r="H144" s="207"/>
      <c r="I144" s="207"/>
      <c r="J144" s="207"/>
      <c r="K144" s="207"/>
      <c r="L144" s="207"/>
      <c r="M144" s="207"/>
      <c r="N144" s="207"/>
      <c r="O144" s="207"/>
      <c r="P144" s="207"/>
      <c r="Q144" s="32"/>
      <c r="R144" s="32"/>
      <c r="S144" s="32"/>
      <c r="T144" s="32"/>
      <c r="U144" s="32"/>
      <c r="V144" s="32"/>
      <c r="W144" s="32"/>
      <c r="X144" s="32"/>
      <c r="Y144" s="32"/>
      <c r="Z144" s="32"/>
      <c r="AA144" s="32"/>
      <c r="AB144" s="32"/>
      <c r="AC144" s="32"/>
      <c r="AD144" s="32"/>
      <c r="AE144" s="32"/>
      <c r="AF144" s="32"/>
      <c r="AG144" s="32"/>
      <c r="AH144" s="32"/>
      <c r="AI144" s="32"/>
      <c r="AJ144" s="32"/>
      <c r="AK144" s="32"/>
      <c r="AL144" s="32"/>
      <c r="AM144" s="32"/>
      <c r="AN144" s="32"/>
      <c r="AO144" s="32"/>
      <c r="AP144" s="32"/>
      <c r="AQ144" s="32"/>
      <c r="AR144" s="32"/>
      <c r="AS144" s="32"/>
      <c r="AT144" s="32"/>
      <c r="AU144" s="32"/>
      <c r="AV144" s="32"/>
      <c r="AW144" s="32"/>
      <c r="AX144" s="32"/>
      <c r="AY144" s="32"/>
      <c r="AZ144" s="32"/>
      <c r="BA144" s="32"/>
      <c r="BB144" s="32"/>
      <c r="BC144" s="32"/>
      <c r="BD144" s="32"/>
      <c r="BE144" s="32"/>
      <c r="BF144" s="32"/>
      <c r="BG144" s="32"/>
      <c r="BH144" s="32"/>
    </row>
    <row r="145" spans="1:60" s="39" customFormat="1" ht="30" customHeight="1" x14ac:dyDescent="0.25">
      <c r="A145" s="80">
        <f>+A141+1</f>
        <v>72</v>
      </c>
      <c r="B145" s="81" t="s">
        <v>267</v>
      </c>
      <c r="C145" s="80" t="s">
        <v>417</v>
      </c>
      <c r="D145" s="85" t="s">
        <v>50</v>
      </c>
      <c r="E145" s="81" t="s">
        <v>121</v>
      </c>
      <c r="F145" s="82">
        <v>90000</v>
      </c>
      <c r="G145" s="82">
        <f>F145*2.87%</f>
        <v>2583</v>
      </c>
      <c r="H145" s="82">
        <f>+F145*3.04%</f>
        <v>2736</v>
      </c>
      <c r="I145" s="82">
        <v>1587.38</v>
      </c>
      <c r="J145" s="77">
        <f t="shared" si="46"/>
        <v>6906.38</v>
      </c>
      <c r="K145" s="77">
        <f t="shared" si="50"/>
        <v>83093.62</v>
      </c>
      <c r="L145" s="77">
        <f>+IF(K145*12&lt;=416220.01,0,IF(K145*12&lt;=624329.01,(((K145*12-416220.01)*0.15)/12),IF((K145*12&lt;=867123.01),(31216+0.2*(K145*12-624329.01))/12,((79776+0.25*(K145*12-867123.01))/12))))-M145</f>
        <v>9356.3422916666659</v>
      </c>
      <c r="M145" s="77"/>
      <c r="N145" s="84">
        <v>25</v>
      </c>
      <c r="O145" s="103">
        <f t="shared" si="49"/>
        <v>16287.722291666665</v>
      </c>
      <c r="P145" s="78">
        <f>+F145-O145</f>
        <v>73712.277708333335</v>
      </c>
    </row>
    <row r="146" spans="1:60" s="53" customFormat="1" ht="30" customHeight="1" x14ac:dyDescent="0.25">
      <c r="A146" s="80">
        <f>+A145+1</f>
        <v>73</v>
      </c>
      <c r="B146" s="104" t="s">
        <v>187</v>
      </c>
      <c r="C146" s="36" t="s">
        <v>416</v>
      </c>
      <c r="D146" s="104" t="s">
        <v>50</v>
      </c>
      <c r="E146" s="104" t="s">
        <v>120</v>
      </c>
      <c r="F146" s="106">
        <v>90000</v>
      </c>
      <c r="G146" s="82">
        <f>F146*2.87%</f>
        <v>2583</v>
      </c>
      <c r="H146" s="82">
        <f>+F146*3.04%</f>
        <v>2736</v>
      </c>
      <c r="I146" s="82"/>
      <c r="J146" s="77">
        <f t="shared" si="46"/>
        <v>5319</v>
      </c>
      <c r="K146" s="77">
        <f t="shared" si="50"/>
        <v>84681</v>
      </c>
      <c r="L146" s="77">
        <f>+IF(K146*12&lt;=416220.01,0,IF(K146*12&lt;=624329.01,(((K146*12-416220.01)*0.15)/12),IF((K146*12&lt;=867123.01),(31216+0.2*(K146*12-624329.01))/12,((79776+0.25*(K146*12-867123.01))/12))))-M146</f>
        <v>9753.1872916666671</v>
      </c>
      <c r="M146" s="77"/>
      <c r="N146" s="84">
        <v>25</v>
      </c>
      <c r="O146" s="103">
        <f t="shared" si="49"/>
        <v>15097.187291666667</v>
      </c>
      <c r="P146" s="78">
        <f>+F146-O146</f>
        <v>74902.812708333338</v>
      </c>
      <c r="Q146" s="39"/>
    </row>
    <row r="147" spans="1:60" s="53" customFormat="1" ht="30" customHeight="1" x14ac:dyDescent="0.25">
      <c r="A147" s="201" t="s">
        <v>124</v>
      </c>
      <c r="B147" s="202"/>
      <c r="C147" s="202"/>
      <c r="D147" s="202"/>
      <c r="E147" s="203"/>
      <c r="F147" s="37">
        <f>SUM(F145:F146)</f>
        <v>180000</v>
      </c>
      <c r="G147" s="37">
        <f t="shared" ref="G147:P147" si="52">SUM(G145:G146)</f>
        <v>5166</v>
      </c>
      <c r="H147" s="37">
        <f t="shared" si="52"/>
        <v>5472</v>
      </c>
      <c r="I147" s="37">
        <f t="shared" si="52"/>
        <v>1587.38</v>
      </c>
      <c r="J147" s="37">
        <f t="shared" si="52"/>
        <v>12225.380000000001</v>
      </c>
      <c r="K147" s="37">
        <f t="shared" si="52"/>
        <v>167774.62</v>
      </c>
      <c r="L147" s="37">
        <f t="shared" si="52"/>
        <v>19109.529583333333</v>
      </c>
      <c r="M147" s="37">
        <f t="shared" si="52"/>
        <v>0</v>
      </c>
      <c r="N147" s="37">
        <f t="shared" si="52"/>
        <v>50</v>
      </c>
      <c r="O147" s="37">
        <f t="shared" si="52"/>
        <v>31384.909583333334</v>
      </c>
      <c r="P147" s="37">
        <f t="shared" si="52"/>
        <v>148615.09041666667</v>
      </c>
      <c r="Q147" s="39"/>
    </row>
    <row r="148" spans="1:60" s="53" customFormat="1" ht="30" customHeight="1" thickBot="1" x14ac:dyDescent="0.3">
      <c r="A148" s="44"/>
      <c r="B148" s="42"/>
      <c r="C148" s="44"/>
      <c r="D148" s="42"/>
      <c r="E148" s="42"/>
      <c r="F148" s="39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9"/>
    </row>
    <row r="149" spans="1:60" s="53" customFormat="1" ht="30" customHeight="1" thickBot="1" x14ac:dyDescent="0.3">
      <c r="A149" s="272" t="s">
        <v>171</v>
      </c>
      <c r="B149" s="273"/>
      <c r="C149" s="273"/>
      <c r="D149" s="273"/>
      <c r="E149" s="273"/>
      <c r="F149" s="207"/>
      <c r="G149" s="207"/>
      <c r="H149" s="207"/>
      <c r="I149" s="207"/>
      <c r="J149" s="207"/>
      <c r="K149" s="207"/>
      <c r="L149" s="207"/>
      <c r="M149" s="207"/>
      <c r="N149" s="207"/>
      <c r="O149" s="207"/>
      <c r="P149" s="207"/>
      <c r="Q149" s="39"/>
    </row>
    <row r="150" spans="1:60" s="53" customFormat="1" ht="30" customHeight="1" x14ac:dyDescent="0.25">
      <c r="A150" s="75">
        <f>+A146+1</f>
        <v>74</v>
      </c>
      <c r="B150" s="108" t="s">
        <v>269</v>
      </c>
      <c r="C150" s="118" t="s">
        <v>416</v>
      </c>
      <c r="D150" s="119" t="s">
        <v>270</v>
      </c>
      <c r="E150" s="104" t="s">
        <v>121</v>
      </c>
      <c r="F150" s="103">
        <v>126500</v>
      </c>
      <c r="G150" s="82">
        <v>3630.55</v>
      </c>
      <c r="H150" s="82">
        <v>3845.6</v>
      </c>
      <c r="I150" s="82">
        <v>1587.38</v>
      </c>
      <c r="J150" s="77">
        <f t="shared" si="46"/>
        <v>9063.5299999999988</v>
      </c>
      <c r="K150" s="77">
        <f t="shared" si="50"/>
        <v>117436.47</v>
      </c>
      <c r="L150" s="77">
        <f>+IF(K150*12&lt;=416220.01,0,IF(K150*12&lt;=624329.01,(((K150*12-416220.01)*0.15)/12),IF((K150*12&lt;=867123.01),(31216+0.2*(K150*12-624329.01))/12,((79776+0.25*(K150*12-867123.01))/12))))-M150</f>
        <v>17942.054791666669</v>
      </c>
      <c r="M150" s="77"/>
      <c r="N150" s="84">
        <v>1125</v>
      </c>
      <c r="O150" s="103">
        <f t="shared" si="49"/>
        <v>28130.584791666668</v>
      </c>
      <c r="P150" s="78">
        <f>+F150-O150</f>
        <v>98369.415208333332</v>
      </c>
      <c r="Q150" s="39"/>
    </row>
    <row r="151" spans="1:60" s="47" customFormat="1" ht="30" customHeight="1" x14ac:dyDescent="0.25">
      <c r="A151" s="80">
        <f>A150+1</f>
        <v>75</v>
      </c>
      <c r="B151" s="104" t="s">
        <v>271</v>
      </c>
      <c r="C151" s="36" t="s">
        <v>417</v>
      </c>
      <c r="D151" s="105" t="s">
        <v>50</v>
      </c>
      <c r="E151" s="104" t="s">
        <v>121</v>
      </c>
      <c r="F151" s="106">
        <v>90000</v>
      </c>
      <c r="G151" s="106">
        <f>F151*2.87%</f>
        <v>2583</v>
      </c>
      <c r="H151" s="82">
        <f>+F151*3.04%</f>
        <v>2736</v>
      </c>
      <c r="I151" s="82"/>
      <c r="J151" s="77">
        <f t="shared" si="46"/>
        <v>5319</v>
      </c>
      <c r="K151" s="77">
        <f t="shared" si="50"/>
        <v>84681</v>
      </c>
      <c r="L151" s="77">
        <f t="shared" ref="L151:L154" si="53">+IF(K151*12&lt;=416220.01,0,IF(K151*12&lt;=624329.01,(((K151*12-416220.01)*0.15)/12),IF((K151*12&lt;=867123.01),(31216+0.2*(K151*12-624329.01))/12,((79776+0.25*(K151*12-867123.01))/12))))-M151</f>
        <v>9753.1872916666671</v>
      </c>
      <c r="M151" s="77"/>
      <c r="N151" s="84">
        <v>25</v>
      </c>
      <c r="O151" s="103">
        <f t="shared" si="49"/>
        <v>15097.187291666667</v>
      </c>
      <c r="P151" s="78">
        <f>+F151-O151</f>
        <v>74902.812708333338</v>
      </c>
    </row>
    <row r="152" spans="1:60" ht="30" customHeight="1" x14ac:dyDescent="0.25">
      <c r="A152" s="80">
        <f>+A151+1</f>
        <v>76</v>
      </c>
      <c r="B152" s="104" t="s">
        <v>272</v>
      </c>
      <c r="C152" s="36" t="s">
        <v>417</v>
      </c>
      <c r="D152" s="105" t="s">
        <v>50</v>
      </c>
      <c r="E152" s="104" t="s">
        <v>121</v>
      </c>
      <c r="F152" s="106">
        <v>90000</v>
      </c>
      <c r="G152" s="106">
        <f>F152*2.87%</f>
        <v>2583</v>
      </c>
      <c r="H152" s="82">
        <f>+F152*3.04%</f>
        <v>2736</v>
      </c>
      <c r="I152" s="82"/>
      <c r="J152" s="77">
        <f t="shared" si="46"/>
        <v>5319</v>
      </c>
      <c r="K152" s="77">
        <f t="shared" si="50"/>
        <v>84681</v>
      </c>
      <c r="L152" s="77">
        <f t="shared" si="53"/>
        <v>9753.1872916666671</v>
      </c>
      <c r="M152" s="77"/>
      <c r="N152" s="84">
        <v>1125</v>
      </c>
      <c r="O152" s="103">
        <f t="shared" si="49"/>
        <v>16197.187291666667</v>
      </c>
      <c r="P152" s="78">
        <f>+F152-O152</f>
        <v>73802.812708333338</v>
      </c>
      <c r="Q152" s="32"/>
      <c r="R152" s="32"/>
      <c r="S152" s="32"/>
      <c r="T152" s="32"/>
      <c r="U152" s="32"/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F152" s="32"/>
      <c r="AG152" s="32"/>
      <c r="AH152" s="32"/>
      <c r="AI152" s="32"/>
      <c r="AJ152" s="32"/>
      <c r="AK152" s="32"/>
      <c r="AL152" s="32"/>
      <c r="AM152" s="32"/>
      <c r="AN152" s="32"/>
      <c r="AO152" s="32"/>
      <c r="AP152" s="32"/>
      <c r="AQ152" s="32"/>
      <c r="AR152" s="32"/>
      <c r="AS152" s="32"/>
      <c r="AT152" s="32"/>
      <c r="AU152" s="32"/>
      <c r="AV152" s="32"/>
      <c r="AW152" s="32"/>
      <c r="AX152" s="32"/>
      <c r="AY152" s="32"/>
      <c r="AZ152" s="32"/>
      <c r="BA152" s="32"/>
      <c r="BB152" s="32"/>
      <c r="BC152" s="32"/>
      <c r="BD152" s="32"/>
      <c r="BE152" s="32"/>
      <c r="BF152" s="32"/>
      <c r="BG152" s="32"/>
      <c r="BH152" s="32"/>
    </row>
    <row r="153" spans="1:60" ht="30" customHeight="1" x14ac:dyDescent="0.25">
      <c r="A153" s="75">
        <f>+A152+1</f>
        <v>77</v>
      </c>
      <c r="B153" s="104" t="s">
        <v>139</v>
      </c>
      <c r="C153" s="36" t="s">
        <v>417</v>
      </c>
      <c r="D153" s="105" t="s">
        <v>50</v>
      </c>
      <c r="E153" s="104" t="s">
        <v>121</v>
      </c>
      <c r="F153" s="106">
        <v>80000</v>
      </c>
      <c r="G153" s="106">
        <f>F153*2.87%</f>
        <v>2296</v>
      </c>
      <c r="H153" s="82">
        <f>+F153*3.04%</f>
        <v>2432</v>
      </c>
      <c r="I153" s="82"/>
      <c r="J153" s="77">
        <f t="shared" si="46"/>
        <v>4728</v>
      </c>
      <c r="K153" s="77">
        <f t="shared" si="50"/>
        <v>75272</v>
      </c>
      <c r="L153" s="77">
        <f t="shared" si="53"/>
        <v>7400.9372916666662</v>
      </c>
      <c r="M153" s="77"/>
      <c r="N153" s="84">
        <v>1025</v>
      </c>
      <c r="O153" s="103">
        <f t="shared" si="49"/>
        <v>13153.937291666665</v>
      </c>
      <c r="P153" s="78">
        <f>+F153-O153</f>
        <v>66846.062708333338</v>
      </c>
      <c r="Q153" s="32"/>
      <c r="R153" s="32"/>
      <c r="S153" s="32"/>
      <c r="T153" s="32"/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F153" s="32"/>
      <c r="AG153" s="32"/>
      <c r="AH153" s="32"/>
      <c r="AI153" s="32"/>
      <c r="AJ153" s="32"/>
      <c r="AK153" s="32"/>
      <c r="AL153" s="32"/>
      <c r="AM153" s="32"/>
      <c r="AN153" s="32"/>
      <c r="AO153" s="32"/>
      <c r="AP153" s="32"/>
      <c r="AQ153" s="32"/>
      <c r="AR153" s="32"/>
      <c r="AS153" s="32"/>
      <c r="AT153" s="32"/>
      <c r="AU153" s="32"/>
      <c r="AV153" s="32"/>
      <c r="AW153" s="32"/>
      <c r="AX153" s="32"/>
      <c r="AY153" s="32"/>
      <c r="AZ153" s="32"/>
      <c r="BA153" s="32"/>
      <c r="BB153" s="32"/>
      <c r="BC153" s="32"/>
      <c r="BD153" s="32"/>
      <c r="BE153" s="32"/>
      <c r="BF153" s="32"/>
      <c r="BG153" s="32"/>
      <c r="BH153" s="32"/>
    </row>
    <row r="154" spans="1:60" s="53" customFormat="1" ht="30" customHeight="1" x14ac:dyDescent="0.25">
      <c r="A154" s="80">
        <f>+A153+1</f>
        <v>78</v>
      </c>
      <c r="B154" s="104" t="s">
        <v>70</v>
      </c>
      <c r="C154" s="36" t="s">
        <v>416</v>
      </c>
      <c r="D154" s="105" t="s">
        <v>50</v>
      </c>
      <c r="E154" s="104" t="s">
        <v>121</v>
      </c>
      <c r="F154" s="106">
        <v>80000</v>
      </c>
      <c r="G154" s="106">
        <f>F154*2.87%</f>
        <v>2296</v>
      </c>
      <c r="H154" s="82">
        <f>+F154*3.04%</f>
        <v>2432</v>
      </c>
      <c r="I154" s="82">
        <v>0</v>
      </c>
      <c r="J154" s="77">
        <f t="shared" si="46"/>
        <v>4728</v>
      </c>
      <c r="K154" s="77">
        <f t="shared" si="50"/>
        <v>75272</v>
      </c>
      <c r="L154" s="77">
        <f t="shared" si="53"/>
        <v>7400.9372916666662</v>
      </c>
      <c r="M154" s="77"/>
      <c r="N154" s="84">
        <v>1525</v>
      </c>
      <c r="O154" s="103">
        <f t="shared" si="49"/>
        <v>13653.937291666665</v>
      </c>
      <c r="P154" s="78">
        <f>+F154-O154</f>
        <v>66346.062708333338</v>
      </c>
      <c r="Q154" s="39"/>
    </row>
    <row r="155" spans="1:60" s="47" customFormat="1" ht="30" customHeight="1" x14ac:dyDescent="0.25">
      <c r="A155" s="201" t="s">
        <v>124</v>
      </c>
      <c r="B155" s="202"/>
      <c r="C155" s="202"/>
      <c r="D155" s="202"/>
      <c r="E155" s="203"/>
      <c r="F155" s="37">
        <f>SUM(F150:F154)</f>
        <v>466500</v>
      </c>
      <c r="G155" s="37">
        <f t="shared" ref="G155:P155" si="54">SUM(G150:G154)</f>
        <v>13388.55</v>
      </c>
      <c r="H155" s="37">
        <f t="shared" si="54"/>
        <v>14181.6</v>
      </c>
      <c r="I155" s="37">
        <f t="shared" si="54"/>
        <v>1587.38</v>
      </c>
      <c r="J155" s="37">
        <f t="shared" si="54"/>
        <v>29157.53</v>
      </c>
      <c r="K155" s="37">
        <f t="shared" si="54"/>
        <v>437342.47</v>
      </c>
      <c r="L155" s="37">
        <f t="shared" si="54"/>
        <v>52250.303958333345</v>
      </c>
      <c r="M155" s="37">
        <f t="shared" si="54"/>
        <v>0</v>
      </c>
      <c r="N155" s="37">
        <f t="shared" si="54"/>
        <v>4825</v>
      </c>
      <c r="O155" s="37">
        <f t="shared" si="54"/>
        <v>86232.833958333329</v>
      </c>
      <c r="P155" s="37">
        <f t="shared" si="54"/>
        <v>380267.16604166664</v>
      </c>
    </row>
    <row r="156" spans="1:60" s="47" customFormat="1" ht="30" customHeight="1" thickBot="1" x14ac:dyDescent="0.3">
      <c r="A156" s="50"/>
      <c r="B156" s="50"/>
      <c r="C156" s="50"/>
      <c r="D156" s="50"/>
      <c r="E156" s="5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</row>
    <row r="157" spans="1:60" customFormat="1" ht="30" customHeight="1" thickBot="1" x14ac:dyDescent="0.3">
      <c r="A157" s="204" t="s">
        <v>172</v>
      </c>
      <c r="B157" s="205"/>
      <c r="C157" s="205"/>
      <c r="D157" s="205"/>
      <c r="E157" s="205"/>
      <c r="F157" s="205"/>
      <c r="G157" s="205"/>
      <c r="H157" s="205"/>
      <c r="I157" s="205"/>
      <c r="J157" s="205"/>
      <c r="K157" s="205"/>
      <c r="L157" s="205"/>
      <c r="M157" s="205"/>
      <c r="N157" s="205"/>
      <c r="O157" s="205"/>
      <c r="P157" s="205"/>
      <c r="Q157" s="32"/>
      <c r="R157" s="79"/>
      <c r="S157" s="79"/>
      <c r="T157" s="79"/>
      <c r="U157" s="79"/>
      <c r="V157" s="79"/>
      <c r="W157" s="79"/>
      <c r="X157" s="79"/>
      <c r="Y157" s="79"/>
      <c r="Z157" s="79"/>
      <c r="AA157" s="79"/>
      <c r="AB157" s="79"/>
      <c r="AC157" s="79"/>
      <c r="AD157" s="79"/>
      <c r="AE157" s="79"/>
      <c r="AF157" s="79"/>
      <c r="AG157" s="79"/>
      <c r="AH157" s="79"/>
      <c r="AI157" s="79"/>
      <c r="AJ157" s="79"/>
      <c r="AK157" s="79"/>
      <c r="AL157" s="79"/>
      <c r="AM157" s="79"/>
      <c r="AN157" s="79"/>
      <c r="AO157" s="79"/>
      <c r="AP157" s="79"/>
      <c r="AQ157" s="79"/>
      <c r="AR157" s="79"/>
      <c r="AS157" s="79"/>
      <c r="AT157" s="79"/>
      <c r="AU157" s="79"/>
      <c r="AV157" s="79"/>
      <c r="AW157" s="79"/>
      <c r="AX157" s="79"/>
      <c r="AY157" s="79"/>
      <c r="AZ157" s="79"/>
      <c r="BA157" s="79"/>
      <c r="BB157" s="79"/>
      <c r="BC157" s="79"/>
      <c r="BD157" s="79"/>
      <c r="BE157" s="79"/>
      <c r="BF157" s="79"/>
      <c r="BG157" s="79"/>
      <c r="BH157" s="79"/>
    </row>
    <row r="158" spans="1:60" s="39" customFormat="1" ht="30" customHeight="1" x14ac:dyDescent="0.25">
      <c r="A158" s="80">
        <f>+A154+1</f>
        <v>79</v>
      </c>
      <c r="B158" s="104" t="s">
        <v>71</v>
      </c>
      <c r="C158" s="36" t="s">
        <v>417</v>
      </c>
      <c r="D158" s="105" t="s">
        <v>198</v>
      </c>
      <c r="E158" s="104" t="s">
        <v>121</v>
      </c>
      <c r="F158" s="106">
        <v>148500</v>
      </c>
      <c r="G158" s="82">
        <v>4261.95</v>
      </c>
      <c r="H158" s="82">
        <v>4514.3999999999996</v>
      </c>
      <c r="I158" s="82"/>
      <c r="J158" s="77">
        <f t="shared" si="46"/>
        <v>8776.3499999999985</v>
      </c>
      <c r="K158" s="77">
        <f t="shared" si="50"/>
        <v>139723.65</v>
      </c>
      <c r="L158" s="77">
        <f>+IF(K158*12&lt;=416220.01,0,IF(K158*12&lt;=624329.01,(((K158*12-416220.01)*0.15)/12),IF((K158*12&lt;=867123.01),(31216+0.2*(K158*12-624329.01))/12,((79776+0.25*(K158*12-867123.01))/12))))-M158</f>
        <v>23513.849791666664</v>
      </c>
      <c r="M158" s="77"/>
      <c r="N158" s="84">
        <v>9778.73</v>
      </c>
      <c r="O158" s="103">
        <f t="shared" si="49"/>
        <v>42068.929791666662</v>
      </c>
      <c r="P158" s="84">
        <f>+F158-O158</f>
        <v>106431.07020833335</v>
      </c>
    </row>
    <row r="159" spans="1:60" s="53" customFormat="1" ht="30" customHeight="1" x14ac:dyDescent="0.25">
      <c r="A159" s="36">
        <f>+A158+1</f>
        <v>80</v>
      </c>
      <c r="B159" s="104" t="s">
        <v>454</v>
      </c>
      <c r="C159" s="36" t="s">
        <v>417</v>
      </c>
      <c r="D159" s="105" t="s">
        <v>65</v>
      </c>
      <c r="E159" s="104" t="s">
        <v>226</v>
      </c>
      <c r="F159" s="106">
        <v>50000</v>
      </c>
      <c r="G159" s="82">
        <f>+F159*2.87%</f>
        <v>1435</v>
      </c>
      <c r="H159" s="82">
        <f>+F159*3.04%</f>
        <v>1520</v>
      </c>
      <c r="I159" s="82"/>
      <c r="J159" s="77">
        <f t="shared" si="46"/>
        <v>2955</v>
      </c>
      <c r="K159" s="77">
        <f t="shared" si="50"/>
        <v>47045</v>
      </c>
      <c r="L159" s="77">
        <f>+IF(K159*12&lt;=416220.01,0,IF(K159*12&lt;=624329.01,(((K159*12-416220.01)*0.15)/12),IF((K159*12&lt;=867123.01),(31216+0.2*(K159*12-624329.01))/12,((79776+0.25*(K159*12-867123.01))/12))))-M159</f>
        <v>1853.9998749999997</v>
      </c>
      <c r="M159" s="77">
        <v>0</v>
      </c>
      <c r="N159" s="84">
        <v>25</v>
      </c>
      <c r="O159" s="103">
        <f t="shared" si="49"/>
        <v>4833.9998749999995</v>
      </c>
      <c r="P159" s="84">
        <f>+F159-O159</f>
        <v>45166.000124999999</v>
      </c>
      <c r="Q159" s="39"/>
    </row>
    <row r="160" spans="1:60" s="53" customFormat="1" ht="30" customHeight="1" x14ac:dyDescent="0.25">
      <c r="A160" s="201" t="s">
        <v>124</v>
      </c>
      <c r="B160" s="202"/>
      <c r="C160" s="202"/>
      <c r="D160" s="202"/>
      <c r="E160" s="203"/>
      <c r="F160" s="37">
        <f>SUM(F158:F159)</f>
        <v>198500</v>
      </c>
      <c r="G160" s="37">
        <f t="shared" ref="G160:P160" si="55">SUM(G158:G159)</f>
        <v>5696.95</v>
      </c>
      <c r="H160" s="37">
        <f t="shared" si="55"/>
        <v>6034.4</v>
      </c>
      <c r="I160" s="37">
        <f t="shared" si="55"/>
        <v>0</v>
      </c>
      <c r="J160" s="37">
        <f t="shared" si="55"/>
        <v>11731.349999999999</v>
      </c>
      <c r="K160" s="37">
        <f t="shared" si="55"/>
        <v>186768.65</v>
      </c>
      <c r="L160" s="37">
        <f t="shared" si="55"/>
        <v>25367.849666666665</v>
      </c>
      <c r="M160" s="37">
        <f t="shared" si="55"/>
        <v>0</v>
      </c>
      <c r="N160" s="37">
        <f t="shared" si="55"/>
        <v>9803.73</v>
      </c>
      <c r="O160" s="37">
        <f t="shared" si="55"/>
        <v>46902.929666666663</v>
      </c>
      <c r="P160" s="37">
        <f t="shared" si="55"/>
        <v>151597.07033333334</v>
      </c>
      <c r="Q160" s="79"/>
    </row>
    <row r="161" spans="1:60" s="47" customFormat="1" ht="30" customHeight="1" thickBot="1" x14ac:dyDescent="0.3">
      <c r="A161" s="215"/>
      <c r="B161" s="215"/>
      <c r="C161" s="215"/>
      <c r="D161" s="215"/>
      <c r="E161" s="215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</row>
    <row r="162" spans="1:60" customFormat="1" ht="30" customHeight="1" thickBot="1" x14ac:dyDescent="0.3">
      <c r="A162" s="204" t="s">
        <v>616</v>
      </c>
      <c r="B162" s="205"/>
      <c r="C162" s="205"/>
      <c r="D162" s="205"/>
      <c r="E162" s="205"/>
      <c r="F162" s="205"/>
      <c r="G162" s="205"/>
      <c r="H162" s="205"/>
      <c r="I162" s="205"/>
      <c r="J162" s="205"/>
      <c r="K162" s="205"/>
      <c r="L162" s="205"/>
      <c r="M162" s="205"/>
      <c r="N162" s="205"/>
      <c r="O162" s="205"/>
      <c r="P162" s="205"/>
      <c r="Q162" s="32"/>
      <c r="R162" s="79"/>
      <c r="S162" s="79"/>
      <c r="T162" s="79"/>
      <c r="U162" s="79"/>
      <c r="V162" s="79"/>
      <c r="W162" s="79"/>
      <c r="X162" s="79"/>
      <c r="Y162" s="79"/>
      <c r="Z162" s="79"/>
      <c r="AA162" s="79"/>
      <c r="AB162" s="79"/>
      <c r="AC162" s="79"/>
      <c r="AD162" s="79"/>
      <c r="AE162" s="79"/>
      <c r="AF162" s="79"/>
      <c r="AG162" s="79"/>
      <c r="AH162" s="79"/>
      <c r="AI162" s="79"/>
      <c r="AJ162" s="79"/>
      <c r="AK162" s="79"/>
      <c r="AL162" s="79"/>
      <c r="AM162" s="79"/>
      <c r="AN162" s="79"/>
      <c r="AO162" s="79"/>
      <c r="AP162" s="79"/>
      <c r="AQ162" s="79"/>
      <c r="AR162" s="79"/>
      <c r="AS162" s="79"/>
      <c r="AT162" s="79"/>
      <c r="AU162" s="79"/>
      <c r="AV162" s="79"/>
      <c r="AW162" s="79"/>
      <c r="AX162" s="79"/>
      <c r="AY162" s="79"/>
      <c r="AZ162" s="79"/>
      <c r="BA162" s="79"/>
      <c r="BB162" s="79"/>
      <c r="BC162" s="79"/>
      <c r="BD162" s="79"/>
      <c r="BE162" s="79"/>
      <c r="BF162" s="79"/>
      <c r="BG162" s="79"/>
      <c r="BH162" s="79"/>
    </row>
    <row r="163" spans="1:60" s="53" customFormat="1" ht="30" customHeight="1" x14ac:dyDescent="0.25">
      <c r="A163" s="75">
        <f>+A159+1</f>
        <v>81</v>
      </c>
      <c r="B163" s="104" t="s">
        <v>49</v>
      </c>
      <c r="C163" s="36" t="s">
        <v>417</v>
      </c>
      <c r="D163" s="104" t="s">
        <v>50</v>
      </c>
      <c r="E163" s="104" t="s">
        <v>195</v>
      </c>
      <c r="F163" s="106">
        <v>90000</v>
      </c>
      <c r="G163" s="82">
        <f>+F163*2.87%</f>
        <v>2583</v>
      </c>
      <c r="H163" s="82">
        <f>+F163*3.04%</f>
        <v>2736</v>
      </c>
      <c r="I163" s="82"/>
      <c r="J163" s="77">
        <f t="shared" ref="J163" si="56">+G163+H163+I163</f>
        <v>5319</v>
      </c>
      <c r="K163" s="77">
        <f t="shared" ref="K163" si="57">+F163-J163</f>
        <v>84681</v>
      </c>
      <c r="L163" s="77">
        <f>+IF(K163*12&lt;=416220.01,0,IF(K163*12&lt;=624329.01,(((K163*12-416220.01)*0.15)/12),IF((K163*12&lt;=867123.01),(31216+0.2*(K163*12-624329.01))/12,((79776+0.25*(K163*12-867123.01))/12))))-M163</f>
        <v>9753.1872916666671</v>
      </c>
      <c r="M163" s="77"/>
      <c r="N163" s="84">
        <v>25</v>
      </c>
      <c r="O163" s="103">
        <f t="shared" ref="O163" si="58">+N163+I163+H163+G163+L163</f>
        <v>15097.187291666667</v>
      </c>
      <c r="P163" s="84">
        <f>+F163-O163</f>
        <v>74902.812708333338</v>
      </c>
      <c r="Q163" s="39"/>
    </row>
    <row r="164" spans="1:60" s="53" customFormat="1" ht="30" customHeight="1" x14ac:dyDescent="0.25">
      <c r="A164" s="201" t="s">
        <v>124</v>
      </c>
      <c r="B164" s="202"/>
      <c r="C164" s="202"/>
      <c r="D164" s="202"/>
      <c r="E164" s="203"/>
      <c r="F164" s="37">
        <f>SUM(F163)</f>
        <v>90000</v>
      </c>
      <c r="G164" s="37">
        <f t="shared" ref="G164:P164" si="59">SUM(G163)</f>
        <v>2583</v>
      </c>
      <c r="H164" s="37">
        <f t="shared" si="59"/>
        <v>2736</v>
      </c>
      <c r="I164" s="37">
        <f t="shared" si="59"/>
        <v>0</v>
      </c>
      <c r="J164" s="37">
        <f t="shared" si="59"/>
        <v>5319</v>
      </c>
      <c r="K164" s="37">
        <f t="shared" si="59"/>
        <v>84681</v>
      </c>
      <c r="L164" s="37">
        <f t="shared" si="59"/>
        <v>9753.1872916666671</v>
      </c>
      <c r="M164" s="37">
        <f t="shared" si="59"/>
        <v>0</v>
      </c>
      <c r="N164" s="37">
        <f t="shared" si="59"/>
        <v>25</v>
      </c>
      <c r="O164" s="37">
        <f t="shared" si="59"/>
        <v>15097.187291666667</v>
      </c>
      <c r="P164" s="37">
        <f t="shared" si="59"/>
        <v>74902.812708333338</v>
      </c>
      <c r="Q164" s="39"/>
    </row>
    <row r="165" spans="1:60" s="53" customFormat="1" ht="30" customHeight="1" thickBot="1" x14ac:dyDescent="0.3">
      <c r="A165" s="79"/>
      <c r="B165" s="79"/>
      <c r="C165" s="260"/>
      <c r="D165" s="79"/>
      <c r="E165" s="79"/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39"/>
    </row>
    <row r="166" spans="1:60" s="31" customFormat="1" ht="30" customHeight="1" thickBot="1" x14ac:dyDescent="0.3">
      <c r="A166" s="272" t="s">
        <v>173</v>
      </c>
      <c r="B166" s="273"/>
      <c r="C166" s="273"/>
      <c r="D166" s="273"/>
      <c r="E166" s="273"/>
      <c r="F166" s="207"/>
      <c r="G166" s="207"/>
      <c r="H166" s="207"/>
      <c r="I166" s="207"/>
      <c r="J166" s="207"/>
      <c r="K166" s="207"/>
      <c r="L166" s="207"/>
      <c r="M166" s="207"/>
      <c r="N166" s="207"/>
      <c r="O166" s="207"/>
      <c r="P166" s="207"/>
      <c r="Q166" s="32"/>
      <c r="R166" s="79"/>
      <c r="S166" s="79"/>
      <c r="T166" s="79"/>
      <c r="U166" s="79"/>
      <c r="V166" s="79"/>
      <c r="W166" s="79"/>
      <c r="X166" s="79"/>
      <c r="Y166" s="79"/>
      <c r="Z166" s="79"/>
      <c r="AA166" s="79"/>
      <c r="AB166" s="79"/>
      <c r="AC166" s="79"/>
      <c r="AD166" s="79"/>
      <c r="AE166" s="79"/>
      <c r="AF166" s="79"/>
      <c r="AG166" s="79"/>
      <c r="AH166" s="79"/>
      <c r="AI166" s="79"/>
      <c r="AJ166" s="79"/>
      <c r="AK166" s="79"/>
      <c r="AL166" s="79"/>
      <c r="AM166" s="79"/>
      <c r="AN166" s="79"/>
      <c r="AO166" s="79"/>
      <c r="AP166" s="79"/>
      <c r="AQ166" s="79"/>
      <c r="AR166" s="79"/>
      <c r="AS166" s="79"/>
      <c r="AT166" s="79"/>
      <c r="AU166" s="79"/>
      <c r="AV166" s="79"/>
      <c r="AW166" s="79"/>
      <c r="AX166" s="79"/>
      <c r="AY166" s="79"/>
      <c r="AZ166" s="79"/>
      <c r="BA166" s="79"/>
      <c r="BB166" s="79"/>
      <c r="BC166" s="79"/>
      <c r="BD166" s="79"/>
      <c r="BE166" s="79"/>
      <c r="BF166" s="79"/>
      <c r="BG166" s="79"/>
      <c r="BH166" s="79"/>
    </row>
    <row r="167" spans="1:60" s="39" customFormat="1" ht="30" customHeight="1" x14ac:dyDescent="0.25">
      <c r="A167" s="80">
        <f>+A163+1</f>
        <v>82</v>
      </c>
      <c r="B167" s="104" t="s">
        <v>188</v>
      </c>
      <c r="C167" s="36" t="s">
        <v>417</v>
      </c>
      <c r="D167" s="105" t="s">
        <v>50</v>
      </c>
      <c r="E167" s="104" t="s">
        <v>121</v>
      </c>
      <c r="F167" s="106">
        <v>100000</v>
      </c>
      <c r="G167" s="106">
        <f>F167*2.87%</f>
        <v>2870</v>
      </c>
      <c r="H167" s="82">
        <f>+F167*3.04%</f>
        <v>3040</v>
      </c>
      <c r="I167" s="82">
        <v>3174.76</v>
      </c>
      <c r="J167" s="77">
        <f t="shared" si="46"/>
        <v>9084.76</v>
      </c>
      <c r="K167" s="77">
        <f>+F167-J167</f>
        <v>90915.24</v>
      </c>
      <c r="L167" s="77">
        <f>+IF(K167*12&lt;=416220.01,0,IF(K167*12&lt;=624329.01,(((K167*12-416220.01)*0.15)/12),IF((K167*12&lt;=867123.01),(31216+0.2*(K167*12-624329.01))/12,((79776+0.25*(K167*12-867123.01))/12))))-M167</f>
        <v>11311.747291666668</v>
      </c>
      <c r="M167" s="77"/>
      <c r="N167" s="84">
        <v>25</v>
      </c>
      <c r="O167" s="103">
        <f t="shared" si="49"/>
        <v>20421.507291666669</v>
      </c>
      <c r="P167" s="78">
        <f>+F167-O167</f>
        <v>79578.492708333331</v>
      </c>
    </row>
    <row r="168" spans="1:60" s="39" customFormat="1" ht="30" customHeight="1" x14ac:dyDescent="0.25">
      <c r="A168" s="80">
        <f>+A167+1</f>
        <v>83</v>
      </c>
      <c r="B168" s="104" t="s">
        <v>274</v>
      </c>
      <c r="C168" s="36" t="s">
        <v>417</v>
      </c>
      <c r="D168" s="105" t="s">
        <v>50</v>
      </c>
      <c r="E168" s="104" t="s">
        <v>121</v>
      </c>
      <c r="F168" s="106">
        <v>95000</v>
      </c>
      <c r="G168" s="106">
        <f>F168*2.87%</f>
        <v>2726.5</v>
      </c>
      <c r="H168" s="82">
        <f>+F168*3.04%</f>
        <v>2888</v>
      </c>
      <c r="I168" s="82"/>
      <c r="J168" s="77">
        <f t="shared" si="46"/>
        <v>5614.5</v>
      </c>
      <c r="K168" s="77">
        <f t="shared" si="50"/>
        <v>89385.5</v>
      </c>
      <c r="L168" s="77">
        <f t="shared" ref="L168:L170" si="60">+IF(K168*12&lt;=416220.01,0,IF(K168*12&lt;=624329.01,(((K168*12-416220.01)*0.15)/12),IF((K168*12&lt;=867123.01),(31216+0.2*(K168*12-624329.01))/12,((79776+0.25*(K168*12-867123.01))/12))))-M168</f>
        <v>10929.312291666667</v>
      </c>
      <c r="M168" s="77"/>
      <c r="N168" s="84">
        <v>105</v>
      </c>
      <c r="O168" s="103">
        <f t="shared" si="49"/>
        <v>16648.812291666669</v>
      </c>
      <c r="P168" s="78">
        <f>+F168-O168</f>
        <v>78351.187708333338</v>
      </c>
    </row>
    <row r="169" spans="1:60" s="39" customFormat="1" ht="30" customHeight="1" x14ac:dyDescent="0.25">
      <c r="A169" s="80">
        <f>+A168+1</f>
        <v>84</v>
      </c>
      <c r="B169" s="104" t="s">
        <v>275</v>
      </c>
      <c r="C169" s="36" t="s">
        <v>416</v>
      </c>
      <c r="D169" s="105" t="s">
        <v>50</v>
      </c>
      <c r="E169" s="104" t="s">
        <v>121</v>
      </c>
      <c r="F169" s="106">
        <v>90000</v>
      </c>
      <c r="G169" s="106">
        <f>F169*2.87%</f>
        <v>2583</v>
      </c>
      <c r="H169" s="82">
        <f>F169*3.04%</f>
        <v>2736</v>
      </c>
      <c r="I169" s="82"/>
      <c r="J169" s="77">
        <f t="shared" si="46"/>
        <v>5319</v>
      </c>
      <c r="K169" s="77">
        <f t="shared" si="50"/>
        <v>84681</v>
      </c>
      <c r="L169" s="77">
        <f t="shared" si="60"/>
        <v>9753.1872916666671</v>
      </c>
      <c r="M169" s="77"/>
      <c r="N169" s="84">
        <v>65</v>
      </c>
      <c r="O169" s="103">
        <f t="shared" si="49"/>
        <v>15137.187291666667</v>
      </c>
      <c r="P169" s="78">
        <f>+F169-O169</f>
        <v>74862.812708333338</v>
      </c>
    </row>
    <row r="170" spans="1:60" s="39" customFormat="1" ht="30" customHeight="1" x14ac:dyDescent="0.25">
      <c r="A170" s="75">
        <f>+A169+1</f>
        <v>85</v>
      </c>
      <c r="B170" s="104" t="s">
        <v>46</v>
      </c>
      <c r="C170" s="36" t="s">
        <v>416</v>
      </c>
      <c r="D170" s="104" t="s">
        <v>50</v>
      </c>
      <c r="E170" s="104" t="s">
        <v>120</v>
      </c>
      <c r="F170" s="106">
        <v>80000</v>
      </c>
      <c r="G170" s="106">
        <f>F170*2.87%</f>
        <v>2296</v>
      </c>
      <c r="H170" s="82">
        <f>+F170*3.04%</f>
        <v>2432</v>
      </c>
      <c r="I170" s="82">
        <v>1587.38</v>
      </c>
      <c r="J170" s="77">
        <f t="shared" si="46"/>
        <v>6315.38</v>
      </c>
      <c r="K170" s="77">
        <f t="shared" si="50"/>
        <v>73684.62</v>
      </c>
      <c r="L170" s="77">
        <f t="shared" si="60"/>
        <v>7004.092291666665</v>
      </c>
      <c r="M170" s="77"/>
      <c r="N170" s="84">
        <v>205</v>
      </c>
      <c r="O170" s="103">
        <f t="shared" si="49"/>
        <v>13524.472291666665</v>
      </c>
      <c r="P170" s="78">
        <f>+F170-O170</f>
        <v>66475.527708333335</v>
      </c>
    </row>
    <row r="171" spans="1:60" s="53" customFormat="1" ht="30" customHeight="1" x14ac:dyDescent="0.25">
      <c r="A171" s="201" t="s">
        <v>124</v>
      </c>
      <c r="B171" s="202"/>
      <c r="C171" s="202"/>
      <c r="D171" s="202"/>
      <c r="E171" s="203"/>
      <c r="F171" s="37">
        <f>SUM(F167:F170)</f>
        <v>365000</v>
      </c>
      <c r="G171" s="37">
        <f t="shared" ref="G171:P171" si="61">SUM(G167:G170)</f>
        <v>10475.5</v>
      </c>
      <c r="H171" s="37">
        <f t="shared" si="61"/>
        <v>11096</v>
      </c>
      <c r="I171" s="37">
        <f t="shared" si="61"/>
        <v>4762.1400000000003</v>
      </c>
      <c r="J171" s="37">
        <f t="shared" si="61"/>
        <v>26333.640000000003</v>
      </c>
      <c r="K171" s="37">
        <f t="shared" si="61"/>
        <v>338666.36</v>
      </c>
      <c r="L171" s="37">
        <f t="shared" si="61"/>
        <v>38998.339166666672</v>
      </c>
      <c r="M171" s="37">
        <f t="shared" si="61"/>
        <v>0</v>
      </c>
      <c r="N171" s="37">
        <f t="shared" si="61"/>
        <v>400</v>
      </c>
      <c r="O171" s="37">
        <f t="shared" si="61"/>
        <v>65731.979166666672</v>
      </c>
      <c r="P171" s="37">
        <f t="shared" si="61"/>
        <v>299268.02083333337</v>
      </c>
      <c r="Q171" s="39"/>
    </row>
    <row r="172" spans="1:60" s="39" customFormat="1" ht="30" customHeight="1" thickBot="1" x14ac:dyDescent="0.3">
      <c r="A172" s="215"/>
      <c r="B172" s="215"/>
      <c r="C172" s="215"/>
      <c r="D172" s="215"/>
      <c r="E172" s="215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</row>
    <row r="173" spans="1:60" s="39" customFormat="1" ht="30" customHeight="1" thickBot="1" x14ac:dyDescent="0.3">
      <c r="A173" s="204" t="s">
        <v>288</v>
      </c>
      <c r="B173" s="205"/>
      <c r="C173" s="205"/>
      <c r="D173" s="205"/>
      <c r="E173" s="205"/>
      <c r="F173" s="205"/>
      <c r="G173" s="205"/>
      <c r="H173" s="205"/>
      <c r="I173" s="205"/>
      <c r="J173" s="205"/>
      <c r="K173" s="205"/>
      <c r="L173" s="205"/>
      <c r="M173" s="205"/>
      <c r="N173" s="205"/>
      <c r="O173" s="205"/>
      <c r="P173" s="205"/>
    </row>
    <row r="174" spans="1:60" s="47" customFormat="1" ht="30" customHeight="1" thickBot="1" x14ac:dyDescent="0.3">
      <c r="A174" s="204" t="s">
        <v>289</v>
      </c>
      <c r="B174" s="205"/>
      <c r="C174" s="205"/>
      <c r="D174" s="205"/>
      <c r="E174" s="205"/>
      <c r="F174" s="205"/>
      <c r="G174" s="205"/>
      <c r="H174" s="205"/>
      <c r="I174" s="205"/>
      <c r="J174" s="205"/>
      <c r="K174" s="205"/>
      <c r="L174" s="205"/>
      <c r="M174" s="205"/>
      <c r="N174" s="205"/>
      <c r="O174" s="205"/>
      <c r="P174" s="205"/>
    </row>
    <row r="175" spans="1:60" s="47" customFormat="1" ht="30" customHeight="1" x14ac:dyDescent="0.25">
      <c r="A175" s="80">
        <f>+A170+1</f>
        <v>86</v>
      </c>
      <c r="B175" s="104" t="s">
        <v>277</v>
      </c>
      <c r="C175" s="36" t="s">
        <v>417</v>
      </c>
      <c r="D175" s="122" t="s">
        <v>555</v>
      </c>
      <c r="E175" s="104" t="s">
        <v>120</v>
      </c>
      <c r="F175" s="106">
        <v>120000</v>
      </c>
      <c r="G175" s="106">
        <f>F175*2.87%</f>
        <v>3444</v>
      </c>
      <c r="H175" s="82">
        <f>+F175*3.04%</f>
        <v>3648</v>
      </c>
      <c r="I175" s="82"/>
      <c r="J175" s="77">
        <f t="shared" si="46"/>
        <v>7092</v>
      </c>
      <c r="K175" s="77">
        <f t="shared" si="50"/>
        <v>112908</v>
      </c>
      <c r="L175" s="77">
        <f>+IF(K175*12&lt;=416220.01,0,IF(K175*12&lt;=624329.01,(((K175*12-416220.01)*0.15)/12),IF((K175*12&lt;=867123.01),(31216+0.2*(K175*12-624329.01))/12,((79776+0.25*(K175*12-867123.01))/12))))-M175</f>
        <v>16809.937291666665</v>
      </c>
      <c r="M175" s="77"/>
      <c r="N175" s="84">
        <v>25</v>
      </c>
      <c r="O175" s="103">
        <f t="shared" si="49"/>
        <v>23926.937291666665</v>
      </c>
      <c r="P175" s="84">
        <f>+F175-O175</f>
        <v>96073.062708333338</v>
      </c>
    </row>
    <row r="176" spans="1:60" s="53" customFormat="1" ht="30" customHeight="1" x14ac:dyDescent="0.25">
      <c r="A176" s="153">
        <f>+A175+1</f>
        <v>87</v>
      </c>
      <c r="B176" s="109" t="s">
        <v>554</v>
      </c>
      <c r="C176" s="168" t="s">
        <v>417</v>
      </c>
      <c r="D176" s="122" t="s">
        <v>276</v>
      </c>
      <c r="E176" s="104" t="s">
        <v>120</v>
      </c>
      <c r="F176" s="106">
        <v>90000</v>
      </c>
      <c r="G176" s="106">
        <f>F176*2.87%</f>
        <v>2583</v>
      </c>
      <c r="H176" s="82">
        <f>+F176*3.04%</f>
        <v>2736</v>
      </c>
      <c r="I176" s="82"/>
      <c r="J176" s="77">
        <f t="shared" si="46"/>
        <v>5319</v>
      </c>
      <c r="K176" s="77">
        <f t="shared" si="50"/>
        <v>84681</v>
      </c>
      <c r="L176" s="77">
        <f>+IF(K176*12&lt;=416220.01,0,IF(K176*12&lt;=624329.01,(((K176*12-416220.01)*0.15)/12),IF((K176*12&lt;=867123.01),(31216+0.2*(K176*12-624329.01))/12,((79776+0.25*(K176*12-867123.01))/12))))-M176</f>
        <v>9753.1872916666671</v>
      </c>
      <c r="M176" s="77"/>
      <c r="N176" s="84">
        <v>25</v>
      </c>
      <c r="O176" s="103">
        <f t="shared" si="49"/>
        <v>15097.187291666667</v>
      </c>
      <c r="P176" s="84">
        <f>+F176-O176</f>
        <v>74902.812708333338</v>
      </c>
      <c r="Q176" s="39"/>
    </row>
    <row r="177" spans="1:17" s="39" customFormat="1" ht="30" customHeight="1" x14ac:dyDescent="0.25">
      <c r="A177" s="201" t="s">
        <v>124</v>
      </c>
      <c r="B177" s="202"/>
      <c r="C177" s="202"/>
      <c r="D177" s="202"/>
      <c r="E177" s="203"/>
      <c r="F177" s="37">
        <f>SUM(F175:F176)</f>
        <v>210000</v>
      </c>
      <c r="G177" s="37">
        <f t="shared" ref="G177:P177" si="62">SUM(G175:G176)</f>
        <v>6027</v>
      </c>
      <c r="H177" s="37">
        <f t="shared" si="62"/>
        <v>6384</v>
      </c>
      <c r="I177" s="37">
        <f t="shared" si="62"/>
        <v>0</v>
      </c>
      <c r="J177" s="37">
        <f t="shared" si="62"/>
        <v>12411</v>
      </c>
      <c r="K177" s="37">
        <f t="shared" si="62"/>
        <v>197589</v>
      </c>
      <c r="L177" s="37">
        <f t="shared" si="62"/>
        <v>26563.124583333331</v>
      </c>
      <c r="M177" s="37">
        <f t="shared" si="62"/>
        <v>0</v>
      </c>
      <c r="N177" s="37">
        <f t="shared" si="62"/>
        <v>50</v>
      </c>
      <c r="O177" s="37">
        <f t="shared" si="62"/>
        <v>39024.124583333331</v>
      </c>
      <c r="P177" s="37">
        <f t="shared" si="62"/>
        <v>170975.87541666668</v>
      </c>
    </row>
    <row r="178" spans="1:17" s="39" customFormat="1" ht="30" customHeight="1" thickBot="1" x14ac:dyDescent="0.3">
      <c r="C178" s="41"/>
    </row>
    <row r="179" spans="1:17" s="53" customFormat="1" ht="30" customHeight="1" thickBot="1" x14ac:dyDescent="0.3">
      <c r="A179" s="204" t="s">
        <v>89</v>
      </c>
      <c r="B179" s="205"/>
      <c r="C179" s="205"/>
      <c r="D179" s="205"/>
      <c r="E179" s="205"/>
      <c r="F179" s="205"/>
      <c r="G179" s="205"/>
      <c r="H179" s="205"/>
      <c r="I179" s="205"/>
      <c r="J179" s="205"/>
      <c r="K179" s="205"/>
      <c r="L179" s="205"/>
      <c r="M179" s="205"/>
      <c r="N179" s="205"/>
      <c r="O179" s="205"/>
      <c r="P179" s="205"/>
      <c r="Q179" s="39"/>
    </row>
    <row r="180" spans="1:17" s="53" customFormat="1" ht="30" customHeight="1" x14ac:dyDescent="0.25">
      <c r="A180" s="80">
        <f>+A176+1</f>
        <v>88</v>
      </c>
      <c r="B180" s="104" t="s">
        <v>76</v>
      </c>
      <c r="C180" s="36" t="s">
        <v>416</v>
      </c>
      <c r="D180" s="122" t="s">
        <v>556</v>
      </c>
      <c r="E180" s="104" t="s">
        <v>120</v>
      </c>
      <c r="F180" s="103">
        <v>120000</v>
      </c>
      <c r="G180" s="77">
        <f>F180*2.87%</f>
        <v>3444</v>
      </c>
      <c r="H180" s="77">
        <f>+F180*3.04%</f>
        <v>3648</v>
      </c>
      <c r="I180" s="77"/>
      <c r="J180" s="77">
        <f t="shared" si="46"/>
        <v>7092</v>
      </c>
      <c r="K180" s="77">
        <f t="shared" si="50"/>
        <v>112908</v>
      </c>
      <c r="L180" s="77">
        <f>+IF(K180*12&lt;=416220.01,0,IF(K180*12&lt;=624329.01,(((K180*12-416220.01)*0.15)/12),IF((K180*12&lt;=867123.01),(31216+0.2*(K180*12-624329.01))/12,((79776+0.25*(K180*12-867123.01))/12))))-M180</f>
        <v>16809.937291666665</v>
      </c>
      <c r="M180" s="77"/>
      <c r="N180" s="84">
        <v>125</v>
      </c>
      <c r="O180" s="103">
        <f t="shared" si="49"/>
        <v>24026.937291666665</v>
      </c>
      <c r="P180" s="84">
        <f>+F180-O180</f>
        <v>95973.062708333338</v>
      </c>
      <c r="Q180" s="39"/>
    </row>
    <row r="181" spans="1:17" s="53" customFormat="1" ht="30" customHeight="1" thickBot="1" x14ac:dyDescent="0.3">
      <c r="A181" s="201" t="s">
        <v>124</v>
      </c>
      <c r="B181" s="202"/>
      <c r="C181" s="202"/>
      <c r="D181" s="202"/>
      <c r="E181" s="203"/>
      <c r="F181" s="37">
        <f>SUM(F180)</f>
        <v>120000</v>
      </c>
      <c r="G181" s="37">
        <f t="shared" ref="G181:P181" si="63">SUM(G180)</f>
        <v>3444</v>
      </c>
      <c r="H181" s="37">
        <f t="shared" si="63"/>
        <v>3648</v>
      </c>
      <c r="I181" s="37">
        <f t="shared" si="63"/>
        <v>0</v>
      </c>
      <c r="J181" s="37">
        <f t="shared" si="63"/>
        <v>7092</v>
      </c>
      <c r="K181" s="37">
        <f t="shared" si="63"/>
        <v>112908</v>
      </c>
      <c r="L181" s="37">
        <f t="shared" si="63"/>
        <v>16809.937291666665</v>
      </c>
      <c r="M181" s="37">
        <f t="shared" si="63"/>
        <v>0</v>
      </c>
      <c r="N181" s="37">
        <f t="shared" si="63"/>
        <v>125</v>
      </c>
      <c r="O181" s="37">
        <f t="shared" si="63"/>
        <v>24026.937291666665</v>
      </c>
      <c r="P181" s="37">
        <f t="shared" si="63"/>
        <v>95973.062708333338</v>
      </c>
      <c r="Q181" s="39"/>
    </row>
    <row r="182" spans="1:17" s="39" customFormat="1" ht="30" customHeight="1" thickBot="1" x14ac:dyDescent="0.3">
      <c r="A182" s="204" t="s">
        <v>90</v>
      </c>
      <c r="B182" s="205"/>
      <c r="C182" s="205"/>
      <c r="D182" s="205"/>
      <c r="E182" s="205"/>
      <c r="F182" s="205"/>
      <c r="G182" s="205"/>
      <c r="H182" s="205"/>
      <c r="I182" s="205"/>
      <c r="J182" s="205"/>
      <c r="K182" s="205"/>
      <c r="L182" s="205"/>
      <c r="M182" s="205"/>
      <c r="N182" s="205"/>
      <c r="O182" s="205"/>
      <c r="P182" s="205"/>
    </row>
    <row r="183" spans="1:17" s="39" customFormat="1" ht="30" customHeight="1" x14ac:dyDescent="0.25">
      <c r="A183" s="75">
        <f>+A180+1</f>
        <v>89</v>
      </c>
      <c r="B183" s="108" t="s">
        <v>278</v>
      </c>
      <c r="C183" s="118" t="s">
        <v>417</v>
      </c>
      <c r="D183" s="119" t="s">
        <v>459</v>
      </c>
      <c r="E183" s="104" t="s">
        <v>121</v>
      </c>
      <c r="F183" s="103">
        <v>170500</v>
      </c>
      <c r="G183" s="82">
        <v>4893.3500000000004</v>
      </c>
      <c r="H183" s="103">
        <f>+F183*3.04%</f>
        <v>5183.2</v>
      </c>
      <c r="I183" s="82">
        <v>1587.38</v>
      </c>
      <c r="J183" s="77">
        <f t="shared" si="46"/>
        <v>11663.93</v>
      </c>
      <c r="K183" s="77">
        <f>+F183-J183</f>
        <v>158836.07</v>
      </c>
      <c r="L183" s="77">
        <f>+IF(K183*12&lt;=416220.01,0,IF(K183*12&lt;=624329.01,(((K183*12-416220.01)*0.15)/12),IF((K183*12&lt;=867123.01),(31216+0.2*(K183*12-624329.01))/12,((79776+0.25*(K183*12-867123.01))/12))))-M183</f>
        <v>28291.954791666667</v>
      </c>
      <c r="M183" s="77"/>
      <c r="N183" s="84">
        <v>25</v>
      </c>
      <c r="O183" s="103">
        <f t="shared" si="49"/>
        <v>39980.884791666671</v>
      </c>
      <c r="P183" s="84">
        <f>+F183-O183</f>
        <v>130519.11520833333</v>
      </c>
    </row>
    <row r="184" spans="1:17" s="53" customFormat="1" ht="30" customHeight="1" x14ac:dyDescent="0.25">
      <c r="A184" s="75">
        <f>+A183+1</f>
        <v>90</v>
      </c>
      <c r="B184" s="108" t="s">
        <v>13</v>
      </c>
      <c r="C184" s="118" t="s">
        <v>417</v>
      </c>
      <c r="D184" s="143" t="s">
        <v>106</v>
      </c>
      <c r="E184" s="108" t="s">
        <v>195</v>
      </c>
      <c r="F184" s="103">
        <v>135000</v>
      </c>
      <c r="G184" s="103">
        <f>F184*2.87%</f>
        <v>3874.5</v>
      </c>
      <c r="H184" s="103">
        <f>+F184*3.04%</f>
        <v>4104</v>
      </c>
      <c r="I184" s="103"/>
      <c r="J184" s="77">
        <f t="shared" si="46"/>
        <v>7978.5</v>
      </c>
      <c r="K184" s="77">
        <f>+F184-J184</f>
        <v>127021.5</v>
      </c>
      <c r="L184" s="77">
        <f>+IF(K184*12&lt;=416220.01,0,IF(K184*12&lt;=624329.01,(((K184*12-416220.01)*0.15)/12),IF((K184*12&lt;=867123.01),(31216+0.2*(K184*12-624329.01))/12,((79776+0.25*(K184*12-867123.01))/12))))-M184</f>
        <v>20338.312291666665</v>
      </c>
      <c r="M184" s="77"/>
      <c r="N184" s="78">
        <v>25</v>
      </c>
      <c r="O184" s="103">
        <f t="shared" si="49"/>
        <v>28341.812291666665</v>
      </c>
      <c r="P184" s="107">
        <f>+F184-O184</f>
        <v>106658.18770833334</v>
      </c>
      <c r="Q184" s="39"/>
    </row>
    <row r="185" spans="1:17" s="53" customFormat="1" ht="30" customHeight="1" x14ac:dyDescent="0.25">
      <c r="A185" s="75">
        <f>+A184+1</f>
        <v>91</v>
      </c>
      <c r="B185" s="104" t="s">
        <v>14</v>
      </c>
      <c r="C185" s="118" t="s">
        <v>417</v>
      </c>
      <c r="D185" s="119" t="s">
        <v>532</v>
      </c>
      <c r="E185" s="104" t="s">
        <v>120</v>
      </c>
      <c r="F185" s="106">
        <v>110000</v>
      </c>
      <c r="G185" s="106">
        <f>F185*2.87%</f>
        <v>3157</v>
      </c>
      <c r="H185" s="82">
        <f>+F185*3.04%</f>
        <v>3344</v>
      </c>
      <c r="I185" s="82"/>
      <c r="J185" s="77">
        <f>+G185+H185+I185</f>
        <v>6501</v>
      </c>
      <c r="K185" s="77">
        <f>+F185-J185</f>
        <v>103499</v>
      </c>
      <c r="L185" s="77">
        <f>+IF(K185*12&lt;=416220.01,0,IF(K185*12&lt;=624329.01,(((K185*12-416220.01)*0.15)/12),IF((K185*12&lt;=867123.01),(31216+0.2*(K185*12-624329.01))/12,((79776+0.25*(K185*12-867123.01))/12))))-M185</f>
        <v>14457.687291666667</v>
      </c>
      <c r="M185" s="77"/>
      <c r="N185" s="78">
        <v>25</v>
      </c>
      <c r="O185" s="103">
        <f>+N185+I185+H185+G185+L185</f>
        <v>20983.687291666669</v>
      </c>
      <c r="P185" s="78">
        <f>+F185-O185</f>
        <v>89016.312708333338</v>
      </c>
      <c r="Q185" s="39"/>
    </row>
    <row r="186" spans="1:17" s="53" customFormat="1" ht="30" customHeight="1" x14ac:dyDescent="0.25">
      <c r="A186" s="201" t="s">
        <v>124</v>
      </c>
      <c r="B186" s="202"/>
      <c r="C186" s="202"/>
      <c r="D186" s="202"/>
      <c r="E186" s="203"/>
      <c r="F186" s="37">
        <f>SUM(F183:F185)</f>
        <v>415500</v>
      </c>
      <c r="G186" s="37">
        <f t="shared" ref="G186:P186" si="64">SUM(G183:G185)</f>
        <v>11924.85</v>
      </c>
      <c r="H186" s="37">
        <f t="shared" si="64"/>
        <v>12631.2</v>
      </c>
      <c r="I186" s="37">
        <f t="shared" si="64"/>
        <v>1587.38</v>
      </c>
      <c r="J186" s="37">
        <f t="shared" si="64"/>
        <v>26143.43</v>
      </c>
      <c r="K186" s="37">
        <f t="shared" si="64"/>
        <v>389356.57</v>
      </c>
      <c r="L186" s="37">
        <f t="shared" si="64"/>
        <v>63087.954375000001</v>
      </c>
      <c r="M186" s="37">
        <f t="shared" si="64"/>
        <v>0</v>
      </c>
      <c r="N186" s="37">
        <f t="shared" si="64"/>
        <v>75</v>
      </c>
      <c r="O186" s="37">
        <f t="shared" si="64"/>
        <v>89306.384374999994</v>
      </c>
      <c r="P186" s="37">
        <f t="shared" si="64"/>
        <v>326193.61562499998</v>
      </c>
      <c r="Q186" s="39"/>
    </row>
    <row r="187" spans="1:17" s="53" customFormat="1" ht="30" customHeight="1" thickBot="1" x14ac:dyDescent="0.3">
      <c r="A187" s="50"/>
      <c r="B187" s="50"/>
      <c r="C187" s="50"/>
      <c r="D187" s="50"/>
      <c r="E187" s="50"/>
      <c r="F187" s="79"/>
      <c r="G187" s="79"/>
      <c r="H187" s="79"/>
      <c r="I187" s="79"/>
      <c r="J187" s="79"/>
      <c r="K187" s="79"/>
      <c r="L187" s="79"/>
      <c r="M187" s="79"/>
      <c r="N187" s="79"/>
      <c r="O187" s="79"/>
      <c r="P187" s="79"/>
      <c r="Q187" s="39"/>
    </row>
    <row r="188" spans="1:17" s="39" customFormat="1" ht="30" customHeight="1" thickBot="1" x14ac:dyDescent="0.3">
      <c r="A188" s="204" t="s">
        <v>287</v>
      </c>
      <c r="B188" s="205"/>
      <c r="C188" s="205"/>
      <c r="D188" s="205"/>
      <c r="E188" s="205"/>
      <c r="F188" s="205"/>
      <c r="G188" s="205"/>
      <c r="H188" s="205"/>
      <c r="I188" s="205"/>
      <c r="J188" s="205"/>
      <c r="K188" s="205"/>
      <c r="L188" s="205"/>
      <c r="M188" s="205"/>
      <c r="N188" s="205"/>
      <c r="O188" s="205"/>
      <c r="P188" s="205"/>
    </row>
    <row r="189" spans="1:17" s="39" customFormat="1" ht="30" customHeight="1" x14ac:dyDescent="0.25">
      <c r="A189" s="75">
        <f>+A185+1</f>
        <v>92</v>
      </c>
      <c r="B189" s="81" t="s">
        <v>57</v>
      </c>
      <c r="C189" s="80" t="s">
        <v>417</v>
      </c>
      <c r="D189" s="85" t="s">
        <v>530</v>
      </c>
      <c r="E189" s="81" t="s">
        <v>120</v>
      </c>
      <c r="F189" s="82">
        <v>115000</v>
      </c>
      <c r="G189" s="82">
        <f>F189*2.87%</f>
        <v>3300.5</v>
      </c>
      <c r="H189" s="82">
        <f>+F189*3.04%</f>
        <v>3496</v>
      </c>
      <c r="I189" s="82">
        <v>1587.38</v>
      </c>
      <c r="J189" s="77">
        <f t="shared" si="46"/>
        <v>8383.880000000001</v>
      </c>
      <c r="K189" s="77">
        <f t="shared" si="50"/>
        <v>106616.12</v>
      </c>
      <c r="L189" s="77">
        <f t="shared" ref="L189:L192" si="65">+IF(K189*12&lt;=416220.01,0,IF(K189*12&lt;=624329.01,(((K189*12-416220.01)*0.15)/12),IF((K189*12&lt;=867123.01),(31216+0.2*(K189*12-624329.01))/12,((79776+0.25*(K189*12-867123.01))/12))))-M189</f>
        <v>15236.967291666666</v>
      </c>
      <c r="M189" s="77"/>
      <c r="N189" s="84">
        <v>25</v>
      </c>
      <c r="O189" s="103">
        <f t="shared" si="49"/>
        <v>23645.847291666665</v>
      </c>
      <c r="P189" s="78">
        <f>+F189-O189</f>
        <v>91354.152708333335</v>
      </c>
    </row>
    <row r="190" spans="1:17" s="39" customFormat="1" ht="30" customHeight="1" x14ac:dyDescent="0.25">
      <c r="A190" s="75">
        <v>93</v>
      </c>
      <c r="B190" s="239" t="s">
        <v>283</v>
      </c>
      <c r="C190" s="165" t="s">
        <v>417</v>
      </c>
      <c r="D190" s="105" t="s">
        <v>282</v>
      </c>
      <c r="E190" s="166" t="s">
        <v>121</v>
      </c>
      <c r="F190" s="106">
        <v>90000</v>
      </c>
      <c r="G190" s="106">
        <f>F190*2.87%</f>
        <v>2583</v>
      </c>
      <c r="H190" s="82">
        <f>+F190*3.04%</f>
        <v>2736</v>
      </c>
      <c r="I190" s="82"/>
      <c r="J190" s="77">
        <f>+G190+H190+I190</f>
        <v>5319</v>
      </c>
      <c r="K190" s="77">
        <f>+F190-J190</f>
        <v>84681</v>
      </c>
      <c r="L190" s="77">
        <f>+IF(K190*12&lt;=416220.01,0,IF(K190*12&lt;=624329.01,(((K190*12-416220.01)*0.15)/12),IF((K190*12&lt;=867123.01),(31216+0.2*(K190*12-624329.01))/12,((79776+0.25*(K190*12-867123.01))/12))))-M190</f>
        <v>9753.1872916666671</v>
      </c>
      <c r="M190" s="77"/>
      <c r="N190" s="84">
        <v>25</v>
      </c>
      <c r="O190" s="103">
        <f>+N190+I190+H190+G190+L190</f>
        <v>15097.187291666667</v>
      </c>
      <c r="P190" s="78">
        <f>+F190-O190</f>
        <v>74902.812708333338</v>
      </c>
    </row>
    <row r="191" spans="1:17" s="53" customFormat="1" ht="30" customHeight="1" x14ac:dyDescent="0.25">
      <c r="A191" s="75">
        <f>+A190+1</f>
        <v>94</v>
      </c>
      <c r="B191" s="81" t="s">
        <v>249</v>
      </c>
      <c r="C191" s="80" t="s">
        <v>417</v>
      </c>
      <c r="D191" s="85" t="s">
        <v>50</v>
      </c>
      <c r="E191" s="81" t="s">
        <v>120</v>
      </c>
      <c r="F191" s="82">
        <v>85000</v>
      </c>
      <c r="G191" s="82">
        <f>F191*2.87%</f>
        <v>2439.5</v>
      </c>
      <c r="H191" s="82">
        <f>+F191*3.04%</f>
        <v>2584</v>
      </c>
      <c r="I191" s="82"/>
      <c r="J191" s="77">
        <f t="shared" si="46"/>
        <v>5023.5</v>
      </c>
      <c r="K191" s="77">
        <f t="shared" si="50"/>
        <v>79976.5</v>
      </c>
      <c r="L191" s="77">
        <f t="shared" si="65"/>
        <v>8577.0622916666671</v>
      </c>
      <c r="M191" s="77"/>
      <c r="N191" s="84">
        <v>7625</v>
      </c>
      <c r="O191" s="103">
        <f t="shared" si="49"/>
        <v>21225.562291666669</v>
      </c>
      <c r="P191" s="78">
        <f>+F191-O191</f>
        <v>63774.437708333331</v>
      </c>
      <c r="Q191" s="39"/>
    </row>
    <row r="192" spans="1:17" s="53" customFormat="1" ht="30" customHeight="1" x14ac:dyDescent="0.25">
      <c r="A192" s="75">
        <f>+A191+1</f>
        <v>95</v>
      </c>
      <c r="B192" s="104" t="s">
        <v>280</v>
      </c>
      <c r="C192" s="36" t="s">
        <v>417</v>
      </c>
      <c r="D192" s="104" t="s">
        <v>65</v>
      </c>
      <c r="E192" s="104" t="s">
        <v>121</v>
      </c>
      <c r="F192" s="106">
        <v>50000</v>
      </c>
      <c r="G192" s="82">
        <f>F192*2.87%</f>
        <v>1435</v>
      </c>
      <c r="H192" s="82">
        <f>+F192*3.04%</f>
        <v>1520</v>
      </c>
      <c r="I192" s="82">
        <v>1587.38</v>
      </c>
      <c r="J192" s="77">
        <f t="shared" si="46"/>
        <v>4542.38</v>
      </c>
      <c r="K192" s="77">
        <f t="shared" si="50"/>
        <v>45457.62</v>
      </c>
      <c r="L192" s="77">
        <f t="shared" si="65"/>
        <v>1615.8928750000005</v>
      </c>
      <c r="M192" s="77"/>
      <c r="N192" s="78">
        <v>11755.76</v>
      </c>
      <c r="O192" s="103">
        <f t="shared" si="49"/>
        <v>17914.032875000001</v>
      </c>
      <c r="P192" s="84">
        <f>+F192-O192</f>
        <v>32085.967124999999</v>
      </c>
      <c r="Q192" s="39"/>
    </row>
    <row r="193" spans="1:17" s="87" customFormat="1" ht="30" customHeight="1" x14ac:dyDescent="0.25">
      <c r="A193" s="201" t="s">
        <v>124</v>
      </c>
      <c r="B193" s="202"/>
      <c r="C193" s="202"/>
      <c r="D193" s="202"/>
      <c r="E193" s="203"/>
      <c r="F193" s="37">
        <f>SUM(F189:F192)</f>
        <v>340000</v>
      </c>
      <c r="G193" s="37">
        <f t="shared" ref="G193:P193" si="66">SUM(G189:G192)</f>
        <v>9758</v>
      </c>
      <c r="H193" s="37">
        <f t="shared" si="66"/>
        <v>10336</v>
      </c>
      <c r="I193" s="37">
        <f t="shared" si="66"/>
        <v>3174.76</v>
      </c>
      <c r="J193" s="37">
        <f t="shared" si="66"/>
        <v>23268.760000000002</v>
      </c>
      <c r="K193" s="37">
        <f t="shared" si="66"/>
        <v>316731.24</v>
      </c>
      <c r="L193" s="37">
        <f t="shared" si="66"/>
        <v>35183.109749999996</v>
      </c>
      <c r="M193" s="37">
        <f t="shared" si="66"/>
        <v>0</v>
      </c>
      <c r="N193" s="37">
        <f t="shared" si="66"/>
        <v>19430.760000000002</v>
      </c>
      <c r="O193" s="37">
        <f t="shared" si="66"/>
        <v>77882.629750000007</v>
      </c>
      <c r="P193" s="37">
        <f t="shared" si="66"/>
        <v>262117.37025000001</v>
      </c>
      <c r="Q193" s="47"/>
    </row>
    <row r="194" spans="1:17" s="53" customFormat="1" ht="30" customHeight="1" thickBot="1" x14ac:dyDescent="0.3">
      <c r="A194" s="41"/>
      <c r="B194" s="48"/>
      <c r="C194" s="135"/>
      <c r="D194" s="48"/>
      <c r="E194" s="48"/>
      <c r="F194" s="4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</row>
    <row r="195" spans="1:17" s="39" customFormat="1" ht="30" customHeight="1" thickBot="1" x14ac:dyDescent="0.3">
      <c r="A195" s="204" t="s">
        <v>91</v>
      </c>
      <c r="B195" s="205"/>
      <c r="C195" s="205"/>
      <c r="D195" s="205"/>
      <c r="E195" s="205"/>
      <c r="F195" s="205"/>
      <c r="G195" s="205"/>
      <c r="H195" s="205"/>
      <c r="I195" s="205"/>
      <c r="J195" s="205"/>
      <c r="K195" s="205"/>
      <c r="L195" s="205"/>
      <c r="M195" s="205"/>
      <c r="N195" s="205"/>
      <c r="O195" s="205"/>
      <c r="P195" s="205"/>
    </row>
    <row r="196" spans="1:17" s="53" customFormat="1" ht="30" customHeight="1" x14ac:dyDescent="0.25">
      <c r="A196" s="80">
        <f>+A192+1</f>
        <v>96</v>
      </c>
      <c r="B196" s="108" t="s">
        <v>73</v>
      </c>
      <c r="C196" s="118" t="s">
        <v>417</v>
      </c>
      <c r="D196" s="119" t="s">
        <v>557</v>
      </c>
      <c r="E196" s="108" t="s">
        <v>120</v>
      </c>
      <c r="F196" s="106">
        <v>110000</v>
      </c>
      <c r="G196" s="82">
        <f t="shared" ref="G196:G199" si="67">F196*2.87%</f>
        <v>3157</v>
      </c>
      <c r="H196" s="82">
        <f t="shared" ref="H196:H199" si="68">+F196*3.04%</f>
        <v>3344</v>
      </c>
      <c r="I196" s="82"/>
      <c r="J196" s="77">
        <f t="shared" si="46"/>
        <v>6501</v>
      </c>
      <c r="K196" s="77">
        <f t="shared" si="50"/>
        <v>103499</v>
      </c>
      <c r="L196" s="77">
        <f>+IF(K196*12&lt;=416220.01,0,IF(K196*12&lt;=624329.01,(((K196*12-416220.01)*0.15)/12),IF((K196*12&lt;=867123.01),(31216+0.2*(K196*12-624329.01))/12,((79776+0.25*(K196*12-867123.01))/12))))-M196</f>
        <v>14457.687291666667</v>
      </c>
      <c r="M196" s="77"/>
      <c r="N196" s="78">
        <v>3025</v>
      </c>
      <c r="O196" s="103">
        <f t="shared" si="49"/>
        <v>23983.687291666669</v>
      </c>
      <c r="P196" s="78">
        <f t="shared" ref="P196:P201" si="69">+F196-O196</f>
        <v>86016.312708333338</v>
      </c>
      <c r="Q196" s="39"/>
    </row>
    <row r="197" spans="1:17" s="39" customFormat="1" ht="30" customHeight="1" x14ac:dyDescent="0.25">
      <c r="A197" s="80">
        <f>+A196+1</f>
        <v>97</v>
      </c>
      <c r="B197" s="104" t="s">
        <v>72</v>
      </c>
      <c r="C197" s="36" t="s">
        <v>417</v>
      </c>
      <c r="D197" s="105" t="s">
        <v>557</v>
      </c>
      <c r="E197" s="104" t="s">
        <v>120</v>
      </c>
      <c r="F197" s="106">
        <v>110000</v>
      </c>
      <c r="G197" s="82">
        <f>F197*2.87%</f>
        <v>3157</v>
      </c>
      <c r="H197" s="82">
        <f>+F197*3.04%</f>
        <v>3344</v>
      </c>
      <c r="I197" s="82"/>
      <c r="J197" s="77">
        <f>+G197+H197+I197</f>
        <v>6501</v>
      </c>
      <c r="K197" s="77">
        <f>+F197-J197</f>
        <v>103499</v>
      </c>
      <c r="L197" s="77">
        <f>+IF(K197*12&lt;=416220.01,0,IF(K197*12&lt;=624329.01,(((K197*12-416220.01)*0.15)/12),IF((K197*12&lt;=867123.01),(31216+0.2*(K197*12-624329.01))/12,((79776+0.25*(K197*12-867123.01))/12))))-M197</f>
        <v>14457.687291666667</v>
      </c>
      <c r="M197" s="77"/>
      <c r="N197" s="84">
        <v>2025</v>
      </c>
      <c r="O197" s="103">
        <f>+N197+I197+H197+G197+L197</f>
        <v>22983.687291666669</v>
      </c>
      <c r="P197" s="78">
        <f>+F197-O197</f>
        <v>87016.312708333338</v>
      </c>
    </row>
    <row r="198" spans="1:17" s="39" customFormat="1" ht="30" customHeight="1" x14ac:dyDescent="0.25">
      <c r="A198" s="80">
        <f>+A197+1</f>
        <v>98</v>
      </c>
      <c r="B198" s="104" t="s">
        <v>85</v>
      </c>
      <c r="C198" s="36" t="s">
        <v>417</v>
      </c>
      <c r="D198" s="105" t="s">
        <v>284</v>
      </c>
      <c r="E198" s="104" t="s">
        <v>120</v>
      </c>
      <c r="F198" s="106">
        <v>90000</v>
      </c>
      <c r="G198" s="82">
        <f t="shared" si="67"/>
        <v>2583</v>
      </c>
      <c r="H198" s="82">
        <f t="shared" si="68"/>
        <v>2736</v>
      </c>
      <c r="I198" s="82">
        <v>1587.38</v>
      </c>
      <c r="J198" s="77">
        <f t="shared" si="46"/>
        <v>6906.38</v>
      </c>
      <c r="K198" s="77">
        <f t="shared" si="50"/>
        <v>83093.62</v>
      </c>
      <c r="L198" s="77">
        <f t="shared" ref="L198:L201" si="70">+IF(K198*12&lt;=416220.01,0,IF(K198*12&lt;=624329.01,(((K198*12-416220.01)*0.15)/12),IF((K198*12&lt;=867123.01),(31216+0.2*(K198*12-624329.01))/12,((79776+0.25*(K198*12-867123.01))/12))))-M198</f>
        <v>9356.3422916666659</v>
      </c>
      <c r="M198" s="77"/>
      <c r="N198" s="84">
        <v>25</v>
      </c>
      <c r="O198" s="103">
        <f t="shared" si="49"/>
        <v>16287.722291666665</v>
      </c>
      <c r="P198" s="78">
        <f t="shared" si="69"/>
        <v>73712.277708333335</v>
      </c>
    </row>
    <row r="199" spans="1:17" s="53" customFormat="1" ht="30" customHeight="1" x14ac:dyDescent="0.25">
      <c r="A199" s="80">
        <f>+A198+1</f>
        <v>99</v>
      </c>
      <c r="B199" s="104" t="s">
        <v>258</v>
      </c>
      <c r="C199" s="36" t="s">
        <v>417</v>
      </c>
      <c r="D199" s="105" t="s">
        <v>284</v>
      </c>
      <c r="E199" s="104" t="s">
        <v>120</v>
      </c>
      <c r="F199" s="106">
        <v>80000</v>
      </c>
      <c r="G199" s="82">
        <f t="shared" si="67"/>
        <v>2296</v>
      </c>
      <c r="H199" s="82">
        <f t="shared" si="68"/>
        <v>2432</v>
      </c>
      <c r="I199" s="82"/>
      <c r="J199" s="77">
        <f t="shared" si="46"/>
        <v>4728</v>
      </c>
      <c r="K199" s="77">
        <f t="shared" si="50"/>
        <v>75272</v>
      </c>
      <c r="L199" s="77">
        <f t="shared" si="70"/>
        <v>7400.9372916666662</v>
      </c>
      <c r="M199" s="77"/>
      <c r="N199" s="84">
        <v>25</v>
      </c>
      <c r="O199" s="103">
        <f t="shared" si="49"/>
        <v>12153.937291666665</v>
      </c>
      <c r="P199" s="78">
        <f t="shared" si="69"/>
        <v>67846.062708333338</v>
      </c>
      <c r="Q199" s="39"/>
    </row>
    <row r="200" spans="1:17" s="39" customFormat="1" ht="30" customHeight="1" x14ac:dyDescent="0.25">
      <c r="A200" s="75">
        <f t="shared" ref="A200" si="71">+A199+1</f>
        <v>100</v>
      </c>
      <c r="B200" s="163" t="s">
        <v>281</v>
      </c>
      <c r="C200" s="164" t="s">
        <v>417</v>
      </c>
      <c r="D200" s="105" t="s">
        <v>284</v>
      </c>
      <c r="E200" s="104" t="s">
        <v>120</v>
      </c>
      <c r="F200" s="106">
        <v>80000</v>
      </c>
      <c r="G200" s="106">
        <f>F200*2.87%</f>
        <v>2296</v>
      </c>
      <c r="H200" s="82">
        <f>+F200*3.04%</f>
        <v>2432</v>
      </c>
      <c r="I200" s="82">
        <v>3174.76</v>
      </c>
      <c r="J200" s="77">
        <f t="shared" si="46"/>
        <v>7902.76</v>
      </c>
      <c r="K200" s="77">
        <f t="shared" si="50"/>
        <v>72097.240000000005</v>
      </c>
      <c r="L200" s="77">
        <f t="shared" si="70"/>
        <v>6615.2978333333349</v>
      </c>
      <c r="M200" s="77"/>
      <c r="N200" s="84">
        <v>25</v>
      </c>
      <c r="O200" s="103">
        <f t="shared" si="49"/>
        <v>14543.057833333336</v>
      </c>
      <c r="P200" s="78">
        <f t="shared" si="69"/>
        <v>65456.94216666666</v>
      </c>
    </row>
    <row r="201" spans="1:17" s="39" customFormat="1" ht="30" customHeight="1" x14ac:dyDescent="0.25">
      <c r="A201" s="118">
        <f>+A200+1</f>
        <v>101</v>
      </c>
      <c r="B201" s="104" t="s">
        <v>136</v>
      </c>
      <c r="C201" s="36" t="s">
        <v>417</v>
      </c>
      <c r="D201" s="104" t="s">
        <v>65</v>
      </c>
      <c r="E201" s="104" t="s">
        <v>226</v>
      </c>
      <c r="F201" s="106">
        <v>45000</v>
      </c>
      <c r="G201" s="106">
        <f>F201*2.87%</f>
        <v>1291.5</v>
      </c>
      <c r="H201" s="106">
        <f>+F201*3.04%</f>
        <v>1368</v>
      </c>
      <c r="I201" s="106"/>
      <c r="J201" s="77">
        <f t="shared" si="46"/>
        <v>2659.5</v>
      </c>
      <c r="K201" s="77">
        <f t="shared" si="50"/>
        <v>42340.5</v>
      </c>
      <c r="L201" s="77">
        <f t="shared" si="70"/>
        <v>1148.3248749999998</v>
      </c>
      <c r="M201" s="77"/>
      <c r="N201" s="84">
        <v>2681.59</v>
      </c>
      <c r="O201" s="103">
        <f t="shared" si="49"/>
        <v>6489.4148750000004</v>
      </c>
      <c r="P201" s="107">
        <f t="shared" si="69"/>
        <v>38510.585124999998</v>
      </c>
    </row>
    <row r="202" spans="1:17" s="39" customFormat="1" ht="30" customHeight="1" x14ac:dyDescent="0.25">
      <c r="A202" s="201" t="s">
        <v>124</v>
      </c>
      <c r="B202" s="202"/>
      <c r="C202" s="202"/>
      <c r="D202" s="202"/>
      <c r="E202" s="203"/>
      <c r="F202" s="37">
        <f>SUM(F196:F201)</f>
        <v>515000</v>
      </c>
      <c r="G202" s="37">
        <f t="shared" ref="G202:P202" si="72">SUM(G196:G201)</f>
        <v>14780.5</v>
      </c>
      <c r="H202" s="37">
        <f t="shared" si="72"/>
        <v>15656</v>
      </c>
      <c r="I202" s="37">
        <f t="shared" si="72"/>
        <v>4762.1400000000003</v>
      </c>
      <c r="J202" s="37">
        <f t="shared" si="72"/>
        <v>35198.639999999999</v>
      </c>
      <c r="K202" s="37">
        <f t="shared" si="72"/>
        <v>479801.36</v>
      </c>
      <c r="L202" s="37">
        <f t="shared" si="72"/>
        <v>53436.276875000003</v>
      </c>
      <c r="M202" s="37">
        <f t="shared" si="72"/>
        <v>0</v>
      </c>
      <c r="N202" s="37">
        <f t="shared" si="72"/>
        <v>7806.59</v>
      </c>
      <c r="O202" s="37">
        <f t="shared" si="72"/>
        <v>96441.506875000006</v>
      </c>
      <c r="P202" s="37">
        <f t="shared" si="72"/>
        <v>418558.49312499998</v>
      </c>
    </row>
    <row r="203" spans="1:17" s="39" customFormat="1" ht="30" customHeight="1" thickBot="1" x14ac:dyDescent="0.3">
      <c r="A203" s="50"/>
      <c r="B203" s="50"/>
      <c r="C203" s="50"/>
      <c r="D203" s="50"/>
      <c r="E203" s="50"/>
      <c r="F203" s="79"/>
      <c r="G203" s="79"/>
      <c r="H203" s="79"/>
      <c r="I203" s="79"/>
      <c r="J203" s="79"/>
      <c r="K203" s="79"/>
      <c r="L203" s="79"/>
      <c r="M203" s="79"/>
      <c r="N203" s="79"/>
      <c r="O203" s="79"/>
      <c r="P203" s="79"/>
    </row>
    <row r="204" spans="1:17" s="53" customFormat="1" ht="30" customHeight="1" thickBot="1" x14ac:dyDescent="0.3">
      <c r="A204" s="204" t="s">
        <v>202</v>
      </c>
      <c r="B204" s="205"/>
      <c r="C204" s="205"/>
      <c r="D204" s="205"/>
      <c r="E204" s="205"/>
      <c r="F204" s="205"/>
      <c r="G204" s="205"/>
      <c r="H204" s="205"/>
      <c r="I204" s="205"/>
      <c r="J204" s="205"/>
      <c r="K204" s="205"/>
      <c r="L204" s="205"/>
      <c r="M204" s="205"/>
      <c r="N204" s="205"/>
      <c r="O204" s="205"/>
      <c r="P204" s="205"/>
      <c r="Q204" s="39"/>
    </row>
    <row r="205" spans="1:17" s="39" customFormat="1" ht="30" customHeight="1" x14ac:dyDescent="0.25">
      <c r="A205" s="118">
        <f>+A201+1</f>
        <v>102</v>
      </c>
      <c r="B205" s="108" t="s">
        <v>182</v>
      </c>
      <c r="C205" s="118" t="s">
        <v>417</v>
      </c>
      <c r="D205" s="108" t="s">
        <v>286</v>
      </c>
      <c r="E205" s="108" t="s">
        <v>120</v>
      </c>
      <c r="F205" s="130">
        <v>55000</v>
      </c>
      <c r="G205" s="77">
        <f>F205*2.87%</f>
        <v>1578.5</v>
      </c>
      <c r="H205" s="77">
        <f>+F205*3.04%</f>
        <v>1672</v>
      </c>
      <c r="I205" s="131"/>
      <c r="J205" s="77">
        <f t="shared" ref="J205:J257" si="73">+G205+H205+I205</f>
        <v>3250.5</v>
      </c>
      <c r="K205" s="77">
        <f t="shared" si="50"/>
        <v>51749.5</v>
      </c>
      <c r="L205" s="77">
        <f t="shared" ref="L205:L209" si="74">+IF(K205*12&lt;=416220.01,0,IF(K205*12&lt;=624329.01,(((K205*12-416220.01)*0.15)/12),IF((K205*12&lt;=867123.01),(31216+0.2*(K205*12-624329.01))/12,((79776+0.25*(K205*12-867123.01))/12))))</f>
        <v>2559.6748749999997</v>
      </c>
      <c r="M205" s="77"/>
      <c r="N205" s="78">
        <v>11290.95</v>
      </c>
      <c r="O205" s="103">
        <f t="shared" ref="O205:O257" si="75">+N205+I205+H205+G205+L205</f>
        <v>17101.124875000001</v>
      </c>
      <c r="P205" s="78">
        <f>+F205-O205</f>
        <v>37898.875124999999</v>
      </c>
    </row>
    <row r="206" spans="1:17" s="39" customFormat="1" ht="30" customHeight="1" x14ac:dyDescent="0.25">
      <c r="A206" s="201" t="s">
        <v>124</v>
      </c>
      <c r="B206" s="202"/>
      <c r="C206" s="202"/>
      <c r="D206" s="202"/>
      <c r="E206" s="203"/>
      <c r="F206" s="37">
        <f>SUM(F205)</f>
        <v>55000</v>
      </c>
      <c r="G206" s="37">
        <f t="shared" ref="G206:P206" si="76">SUM(G205)</f>
        <v>1578.5</v>
      </c>
      <c r="H206" s="37">
        <f t="shared" si="76"/>
        <v>1672</v>
      </c>
      <c r="I206" s="37">
        <f t="shared" si="76"/>
        <v>0</v>
      </c>
      <c r="J206" s="37">
        <f t="shared" si="76"/>
        <v>3250.5</v>
      </c>
      <c r="K206" s="37">
        <f t="shared" si="76"/>
        <v>51749.5</v>
      </c>
      <c r="L206" s="37">
        <f t="shared" si="76"/>
        <v>2559.6748749999997</v>
      </c>
      <c r="M206" s="37">
        <f t="shared" si="76"/>
        <v>0</v>
      </c>
      <c r="N206" s="37">
        <f t="shared" si="76"/>
        <v>11290.95</v>
      </c>
      <c r="O206" s="37">
        <f t="shared" si="76"/>
        <v>17101.124875000001</v>
      </c>
      <c r="P206" s="37">
        <f t="shared" si="76"/>
        <v>37898.875124999999</v>
      </c>
    </row>
    <row r="207" spans="1:17" s="53" customFormat="1" ht="30" customHeight="1" thickBot="1" x14ac:dyDescent="0.3">
      <c r="A207" s="50"/>
      <c r="B207" s="50"/>
      <c r="C207" s="50"/>
      <c r="D207" s="50"/>
      <c r="E207" s="50"/>
      <c r="F207" s="261"/>
      <c r="G207" s="79"/>
      <c r="H207" s="79"/>
      <c r="I207" s="79"/>
      <c r="J207" s="79"/>
      <c r="K207" s="79"/>
      <c r="L207" s="79"/>
      <c r="M207" s="79"/>
      <c r="N207" s="79"/>
      <c r="O207" s="79"/>
      <c r="P207" s="79"/>
      <c r="Q207" s="39"/>
    </row>
    <row r="208" spans="1:17" s="79" customFormat="1" ht="30" customHeight="1" thickBot="1" x14ac:dyDescent="0.3">
      <c r="A208" s="204" t="s">
        <v>290</v>
      </c>
      <c r="B208" s="205"/>
      <c r="C208" s="205"/>
      <c r="D208" s="205"/>
      <c r="E208" s="205"/>
      <c r="F208" s="205"/>
      <c r="G208" s="205"/>
      <c r="H208" s="205"/>
      <c r="I208" s="205"/>
      <c r="J208" s="205"/>
      <c r="K208" s="205"/>
      <c r="L208" s="205"/>
      <c r="M208" s="205"/>
      <c r="N208" s="205"/>
      <c r="O208" s="205"/>
      <c r="P208" s="205"/>
      <c r="Q208" s="32"/>
    </row>
    <row r="209" spans="1:17" s="53" customFormat="1" ht="30" customHeight="1" x14ac:dyDescent="0.25">
      <c r="A209" s="75">
        <f>+A205+1</f>
        <v>103</v>
      </c>
      <c r="B209" s="108" t="s">
        <v>11</v>
      </c>
      <c r="C209" s="118" t="s">
        <v>417</v>
      </c>
      <c r="D209" s="119" t="s">
        <v>110</v>
      </c>
      <c r="E209" s="108" t="s">
        <v>120</v>
      </c>
      <c r="F209" s="103">
        <v>190000</v>
      </c>
      <c r="G209" s="103">
        <f>F209*2.87%</f>
        <v>5453</v>
      </c>
      <c r="H209" s="77">
        <f>187020*3.04%</f>
        <v>5685.4080000000004</v>
      </c>
      <c r="I209" s="77"/>
      <c r="J209" s="77">
        <f t="shared" si="73"/>
        <v>11138.407999999999</v>
      </c>
      <c r="K209" s="77">
        <f t="shared" ref="K209:K262" si="77">+F209-J209</f>
        <v>178861.592</v>
      </c>
      <c r="L209" s="77">
        <f t="shared" si="74"/>
        <v>33298.33529166667</v>
      </c>
      <c r="M209" s="77"/>
      <c r="N209" s="78">
        <v>25</v>
      </c>
      <c r="O209" s="103">
        <f t="shared" si="75"/>
        <v>44461.743291666673</v>
      </c>
      <c r="P209" s="78">
        <f>+F209-O209</f>
        <v>145538.25670833333</v>
      </c>
      <c r="Q209" s="39"/>
    </row>
    <row r="210" spans="1:17" s="39" customFormat="1" ht="30" customHeight="1" x14ac:dyDescent="0.25">
      <c r="A210" s="36">
        <f>+A209+1</f>
        <v>104</v>
      </c>
      <c r="B210" s="104" t="s">
        <v>100</v>
      </c>
      <c r="C210" s="36" t="s">
        <v>416</v>
      </c>
      <c r="D210" s="104" t="s">
        <v>95</v>
      </c>
      <c r="E210" s="104" t="s">
        <v>121</v>
      </c>
      <c r="F210" s="106">
        <v>70000</v>
      </c>
      <c r="G210" s="106">
        <f t="shared" ref="G210" si="78">F210*2.87%</f>
        <v>2009</v>
      </c>
      <c r="H210" s="106">
        <f t="shared" ref="H210" si="79">+F210*3.04%</f>
        <v>2128</v>
      </c>
      <c r="I210" s="82">
        <v>1587.38</v>
      </c>
      <c r="J210" s="77">
        <f>+G210+H210+I210</f>
        <v>5724.38</v>
      </c>
      <c r="K210" s="77">
        <f>+F210-J210</f>
        <v>64275.62</v>
      </c>
      <c r="L210" s="77">
        <f>+IF(K210*12&lt;=416220.01,0,IF(K210*12&lt;=624329.01,(((K210*12-416220.01)*0.15)/12),IF((K210*12&lt;=867123.01),(31216+0.2*(K210*12-624329.01))/12,((79776+0.25*(K210*12-867123.01))/12))))-M210</f>
        <v>5050.9738333333344</v>
      </c>
      <c r="M210" s="77"/>
      <c r="N210" s="78">
        <v>9208.18</v>
      </c>
      <c r="O210" s="103">
        <f>+N210+I210+H210+G210+L210</f>
        <v>19983.533833333335</v>
      </c>
      <c r="P210" s="107">
        <f>+F210-O210</f>
        <v>50016.466166666665</v>
      </c>
    </row>
    <row r="211" spans="1:17" s="39" customFormat="1" ht="30" customHeight="1" thickBot="1" x14ac:dyDescent="0.3">
      <c r="A211" s="201" t="s">
        <v>124</v>
      </c>
      <c r="B211" s="202"/>
      <c r="C211" s="202"/>
      <c r="D211" s="202"/>
      <c r="E211" s="203"/>
      <c r="F211" s="37">
        <f>SUM(F209:F210)</f>
        <v>260000</v>
      </c>
      <c r="G211" s="37">
        <f t="shared" ref="G211:P211" si="80">SUM(G209:G210)</f>
        <v>7462</v>
      </c>
      <c r="H211" s="37">
        <f t="shared" si="80"/>
        <v>7813.4080000000004</v>
      </c>
      <c r="I211" s="37">
        <f t="shared" si="80"/>
        <v>1587.38</v>
      </c>
      <c r="J211" s="37">
        <f t="shared" si="80"/>
        <v>16862.788</v>
      </c>
      <c r="K211" s="37">
        <f t="shared" si="80"/>
        <v>243137.212</v>
      </c>
      <c r="L211" s="37">
        <f t="shared" si="80"/>
        <v>38349.309125000007</v>
      </c>
      <c r="M211" s="37">
        <f t="shared" si="80"/>
        <v>0</v>
      </c>
      <c r="N211" s="37">
        <f t="shared" si="80"/>
        <v>9233.18</v>
      </c>
      <c r="O211" s="37">
        <f t="shared" si="80"/>
        <v>64445.277125000008</v>
      </c>
      <c r="P211" s="37">
        <f t="shared" si="80"/>
        <v>195554.72287499998</v>
      </c>
    </row>
    <row r="212" spans="1:17" s="47" customFormat="1" ht="30" customHeight="1" thickBot="1" x14ac:dyDescent="0.3">
      <c r="A212" s="209" t="s">
        <v>291</v>
      </c>
      <c r="B212" s="210"/>
      <c r="C212" s="210"/>
      <c r="D212" s="210"/>
      <c r="E212" s="210"/>
      <c r="F212" s="210"/>
      <c r="G212" s="210"/>
      <c r="H212" s="210"/>
      <c r="I212" s="210"/>
      <c r="J212" s="210"/>
      <c r="K212" s="210"/>
      <c r="L212" s="210"/>
      <c r="M212" s="210"/>
      <c r="N212" s="210"/>
      <c r="O212" s="210"/>
      <c r="P212" s="210"/>
    </row>
    <row r="213" spans="1:17" s="40" customFormat="1" ht="30" customHeight="1" x14ac:dyDescent="0.25">
      <c r="A213" s="75">
        <f>+A210+1</f>
        <v>105</v>
      </c>
      <c r="B213" s="108" t="s">
        <v>12</v>
      </c>
      <c r="C213" s="118" t="s">
        <v>417</v>
      </c>
      <c r="D213" s="143" t="s">
        <v>111</v>
      </c>
      <c r="E213" s="104" t="s">
        <v>120</v>
      </c>
      <c r="F213" s="77">
        <v>145000</v>
      </c>
      <c r="G213" s="77">
        <f>F213*2.87%</f>
        <v>4161.5</v>
      </c>
      <c r="H213" s="77">
        <f>+F213*3.04%</f>
        <v>4408</v>
      </c>
      <c r="I213" s="77"/>
      <c r="J213" s="77">
        <f t="shared" si="73"/>
        <v>8569.5</v>
      </c>
      <c r="K213" s="77">
        <f t="shared" si="77"/>
        <v>136430.5</v>
      </c>
      <c r="L213" s="77">
        <f>+IF(K213*12&lt;=416220.01,0,IF(K213*12&lt;=624329.01,(((K213*12-416220.01)*0.15)/12),IF((K213*12&lt;=867123.01),(31216+0.2*(K213*12-624329.01))/12,((79776+0.25*(K213*12-867123.01))/12))))-M213</f>
        <v>22690.562291666665</v>
      </c>
      <c r="M213" s="77"/>
      <c r="N213" s="78">
        <v>2185</v>
      </c>
      <c r="O213" s="103">
        <f t="shared" si="75"/>
        <v>33445.062291666662</v>
      </c>
      <c r="P213" s="78">
        <f>+F213-O213</f>
        <v>111554.93770833334</v>
      </c>
    </row>
    <row r="214" spans="1:17" s="53" customFormat="1" ht="30" customHeight="1" x14ac:dyDescent="0.25">
      <c r="A214" s="80">
        <f>+A213+1</f>
        <v>106</v>
      </c>
      <c r="B214" s="104" t="s">
        <v>292</v>
      </c>
      <c r="C214" s="36" t="s">
        <v>416</v>
      </c>
      <c r="D214" s="104" t="s">
        <v>112</v>
      </c>
      <c r="E214" s="104" t="s">
        <v>121</v>
      </c>
      <c r="F214" s="106">
        <v>70000</v>
      </c>
      <c r="G214" s="82">
        <f>F214*2.87%</f>
        <v>2009</v>
      </c>
      <c r="H214" s="82">
        <f>+F214*3.04%</f>
        <v>2128</v>
      </c>
      <c r="I214" s="77"/>
      <c r="J214" s="77">
        <f t="shared" si="73"/>
        <v>4137</v>
      </c>
      <c r="K214" s="77">
        <f t="shared" si="77"/>
        <v>65863</v>
      </c>
      <c r="L214" s="77">
        <f t="shared" ref="L214:L215" si="81">+IF(K214*12&lt;=416220.01,0,IF(K214*12&lt;=624329.01,(((K214*12-416220.01)*0.15)/12),IF((K214*12&lt;=867123.01),(31216+0.2*(K214*12-624329.01))/12,((79776+0.25*(K214*12-867123.01))/12))))-M214</f>
        <v>5368.4498333333331</v>
      </c>
      <c r="M214" s="77"/>
      <c r="N214" s="78">
        <f>21844.41+25</f>
        <v>21869.41</v>
      </c>
      <c r="O214" s="103">
        <f t="shared" si="75"/>
        <v>31374.859833333332</v>
      </c>
      <c r="P214" s="78">
        <f>+F214-O214</f>
        <v>38625.140166666664</v>
      </c>
      <c r="Q214" s="39"/>
    </row>
    <row r="215" spans="1:17" s="39" customFormat="1" ht="30" customHeight="1" x14ac:dyDescent="0.25">
      <c r="A215" s="75">
        <f>+A214+1</f>
        <v>107</v>
      </c>
      <c r="B215" s="104" t="s">
        <v>344</v>
      </c>
      <c r="C215" s="36" t="s">
        <v>417</v>
      </c>
      <c r="D215" s="104" t="s">
        <v>502</v>
      </c>
      <c r="E215" s="104" t="s">
        <v>120</v>
      </c>
      <c r="F215" s="106">
        <v>45000</v>
      </c>
      <c r="G215" s="82">
        <f>F215*2.87%</f>
        <v>1291.5</v>
      </c>
      <c r="H215" s="82">
        <f>+F215*3.04%</f>
        <v>1368</v>
      </c>
      <c r="I215" s="82"/>
      <c r="J215" s="77">
        <f t="shared" si="73"/>
        <v>2659.5</v>
      </c>
      <c r="K215" s="77">
        <f t="shared" si="77"/>
        <v>42340.5</v>
      </c>
      <c r="L215" s="77">
        <f t="shared" si="81"/>
        <v>1148.3248749999998</v>
      </c>
      <c r="M215" s="77"/>
      <c r="N215" s="78">
        <v>3065</v>
      </c>
      <c r="O215" s="103">
        <f t="shared" si="75"/>
        <v>6872.8248750000002</v>
      </c>
      <c r="P215" s="84">
        <f>+F215-O215</f>
        <v>38127.175125000002</v>
      </c>
    </row>
    <row r="216" spans="1:17" s="39" customFormat="1" ht="30" customHeight="1" x14ac:dyDescent="0.25">
      <c r="A216" s="201" t="s">
        <v>124</v>
      </c>
      <c r="B216" s="202"/>
      <c r="C216" s="202"/>
      <c r="D216" s="202"/>
      <c r="E216" s="203"/>
      <c r="F216" s="37">
        <f>SUM(F213:F215)</f>
        <v>260000</v>
      </c>
      <c r="G216" s="37">
        <f t="shared" ref="G216:P216" si="82">SUM(G213:G215)</f>
        <v>7462</v>
      </c>
      <c r="H216" s="37">
        <f t="shared" si="82"/>
        <v>7904</v>
      </c>
      <c r="I216" s="37">
        <f t="shared" si="82"/>
        <v>0</v>
      </c>
      <c r="J216" s="37">
        <f t="shared" si="82"/>
        <v>15366</v>
      </c>
      <c r="K216" s="37">
        <f t="shared" si="82"/>
        <v>244634</v>
      </c>
      <c r="L216" s="37">
        <f t="shared" si="82"/>
        <v>29207.336999999996</v>
      </c>
      <c r="M216" s="37">
        <f t="shared" si="82"/>
        <v>0</v>
      </c>
      <c r="N216" s="37">
        <f t="shared" si="82"/>
        <v>27119.41</v>
      </c>
      <c r="O216" s="37">
        <f t="shared" si="82"/>
        <v>71692.747000000003</v>
      </c>
      <c r="P216" s="37">
        <f t="shared" si="82"/>
        <v>188307.25300000003</v>
      </c>
    </row>
    <row r="217" spans="1:17" s="39" customFormat="1" ht="30" customHeight="1" thickBot="1" x14ac:dyDescent="0.3">
      <c r="A217" s="44"/>
      <c r="B217" s="42"/>
      <c r="C217" s="44"/>
      <c r="D217" s="43"/>
      <c r="E217" s="43"/>
      <c r="G217" s="32"/>
      <c r="H217" s="32"/>
      <c r="I217" s="32"/>
      <c r="J217" s="32"/>
      <c r="K217" s="32"/>
      <c r="L217" s="32"/>
      <c r="M217" s="32"/>
      <c r="N217" s="32"/>
      <c r="O217" s="32"/>
      <c r="P217" s="32"/>
    </row>
    <row r="218" spans="1:17" s="53" customFormat="1" ht="30" customHeight="1" thickBot="1" x14ac:dyDescent="0.3">
      <c r="A218" s="209" t="s">
        <v>293</v>
      </c>
      <c r="B218" s="210"/>
      <c r="C218" s="210"/>
      <c r="D218" s="210"/>
      <c r="E218" s="210"/>
      <c r="F218" s="210"/>
      <c r="G218" s="210"/>
      <c r="H218" s="210"/>
      <c r="I218" s="210"/>
      <c r="J218" s="210"/>
      <c r="K218" s="210"/>
      <c r="L218" s="210"/>
      <c r="M218" s="210"/>
      <c r="N218" s="210"/>
      <c r="O218" s="210"/>
      <c r="P218" s="210"/>
      <c r="Q218" s="39"/>
    </row>
    <row r="219" spans="1:17" s="87" customFormat="1" ht="30" customHeight="1" x14ac:dyDescent="0.25">
      <c r="A219" s="80">
        <f>+A215+1</f>
        <v>108</v>
      </c>
      <c r="B219" s="104" t="s">
        <v>294</v>
      </c>
      <c r="C219" s="36" t="s">
        <v>416</v>
      </c>
      <c r="D219" s="104" t="s">
        <v>92</v>
      </c>
      <c r="E219" s="104" t="s">
        <v>195</v>
      </c>
      <c r="F219" s="106">
        <v>100000</v>
      </c>
      <c r="G219" s="106">
        <f>F219*2.87%</f>
        <v>2870</v>
      </c>
      <c r="H219" s="106">
        <f>+F219*3.04%</f>
        <v>3040</v>
      </c>
      <c r="I219" s="106"/>
      <c r="J219" s="77">
        <f t="shared" si="73"/>
        <v>5910</v>
      </c>
      <c r="K219" s="77">
        <f>+F219-J219</f>
        <v>94090</v>
      </c>
      <c r="L219" s="77">
        <f t="shared" ref="L219:L252" si="83">+IF(K219*12&lt;=416220.01,0,IF(K219*12&lt;=624329.01,(((K219*12-416220.01)*0.15)/12),IF((K219*12&lt;=867123.01),(31216+0.2*(K219*12-624329.01))/12,((79776+0.25*(K219*12-867123.01))/12))))</f>
        <v>12105.437291666667</v>
      </c>
      <c r="M219" s="77"/>
      <c r="N219" s="78">
        <v>25</v>
      </c>
      <c r="O219" s="103">
        <f t="shared" si="75"/>
        <v>18040.437291666669</v>
      </c>
      <c r="P219" s="78">
        <f>+F219-O219</f>
        <v>81959.562708333338</v>
      </c>
      <c r="Q219" s="47"/>
    </row>
    <row r="220" spans="1:17" s="87" customFormat="1" ht="30" customHeight="1" x14ac:dyDescent="0.25">
      <c r="A220" s="201" t="s">
        <v>124</v>
      </c>
      <c r="B220" s="202"/>
      <c r="C220" s="202"/>
      <c r="D220" s="202"/>
      <c r="E220" s="203"/>
      <c r="F220" s="37">
        <f>SUM(F219)</f>
        <v>100000</v>
      </c>
      <c r="G220" s="37">
        <f t="shared" ref="G220:P220" si="84">SUM(G219)</f>
        <v>2870</v>
      </c>
      <c r="H220" s="37">
        <f t="shared" si="84"/>
        <v>3040</v>
      </c>
      <c r="I220" s="37">
        <f t="shared" si="84"/>
        <v>0</v>
      </c>
      <c r="J220" s="37">
        <f t="shared" si="84"/>
        <v>5910</v>
      </c>
      <c r="K220" s="37">
        <f t="shared" si="84"/>
        <v>94090</v>
      </c>
      <c r="L220" s="37">
        <f t="shared" si="84"/>
        <v>12105.437291666667</v>
      </c>
      <c r="M220" s="37">
        <f t="shared" si="84"/>
        <v>0</v>
      </c>
      <c r="N220" s="37">
        <f t="shared" si="84"/>
        <v>25</v>
      </c>
      <c r="O220" s="37">
        <f t="shared" si="84"/>
        <v>18040.437291666669</v>
      </c>
      <c r="P220" s="37">
        <f t="shared" si="84"/>
        <v>81959.562708333338</v>
      </c>
      <c r="Q220" s="47"/>
    </row>
    <row r="221" spans="1:17" s="39" customFormat="1" ht="30" customHeight="1" thickBot="1" x14ac:dyDescent="0.3">
      <c r="C221" s="41"/>
    </row>
    <row r="222" spans="1:17" s="39" customFormat="1" ht="30" customHeight="1" thickBot="1" x14ac:dyDescent="0.3">
      <c r="A222" s="204" t="s">
        <v>296</v>
      </c>
      <c r="B222" s="205"/>
      <c r="C222" s="205"/>
      <c r="D222" s="205"/>
      <c r="E222" s="205"/>
      <c r="F222" s="205"/>
      <c r="G222" s="205"/>
      <c r="H222" s="205"/>
      <c r="I222" s="205"/>
      <c r="J222" s="205"/>
      <c r="K222" s="205"/>
      <c r="L222" s="205"/>
      <c r="M222" s="205"/>
      <c r="N222" s="205"/>
      <c r="O222" s="205"/>
      <c r="P222" s="205"/>
    </row>
    <row r="223" spans="1:17" s="53" customFormat="1" ht="30" customHeight="1" x14ac:dyDescent="0.25">
      <c r="A223" s="75">
        <f>+A219+1</f>
        <v>109</v>
      </c>
      <c r="B223" s="108" t="s">
        <v>297</v>
      </c>
      <c r="C223" s="118" t="s">
        <v>417</v>
      </c>
      <c r="D223" s="143" t="s">
        <v>298</v>
      </c>
      <c r="E223" s="81" t="s">
        <v>120</v>
      </c>
      <c r="F223" s="77">
        <v>145000</v>
      </c>
      <c r="G223" s="77">
        <f>F223*2.87%</f>
        <v>4161.5</v>
      </c>
      <c r="H223" s="77">
        <f>F223*3.04%</f>
        <v>4408</v>
      </c>
      <c r="I223" s="77">
        <v>1587.38</v>
      </c>
      <c r="J223" s="77">
        <f t="shared" si="73"/>
        <v>10156.880000000001</v>
      </c>
      <c r="K223" s="77">
        <f t="shared" si="77"/>
        <v>134843.12</v>
      </c>
      <c r="L223" s="77">
        <f>+IF(K223*12&lt;=416220.01,0,IF(K223*12&lt;=624329.01,(((K223*12-416220.01)*0.15)/12),IF((K223*12&lt;=867123.01),(31216+0.2*(K223*12-624329.01))/12,((79776+0.25*(K223*12-867123.01))/12))))-M223</f>
        <v>22293.717291666664</v>
      </c>
      <c r="M223" s="77"/>
      <c r="N223" s="78">
        <v>25</v>
      </c>
      <c r="O223" s="77">
        <f t="shared" si="75"/>
        <v>32475.597291666665</v>
      </c>
      <c r="P223" s="77">
        <f>+F223-O223</f>
        <v>112524.40270833333</v>
      </c>
      <c r="Q223" s="39"/>
    </row>
    <row r="224" spans="1:17" s="90" customFormat="1" ht="30" customHeight="1" x14ac:dyDescent="0.25">
      <c r="A224" s="80">
        <f>+A223+1</f>
        <v>110</v>
      </c>
      <c r="B224" s="104" t="s">
        <v>15</v>
      </c>
      <c r="C224" s="36" t="s">
        <v>417</v>
      </c>
      <c r="D224" s="104" t="s">
        <v>299</v>
      </c>
      <c r="E224" s="81" t="s">
        <v>121</v>
      </c>
      <c r="F224" s="82">
        <v>80000</v>
      </c>
      <c r="G224" s="82">
        <f>F224*2.87%</f>
        <v>2296</v>
      </c>
      <c r="H224" s="82">
        <f>+F224*3.04%</f>
        <v>2432</v>
      </c>
      <c r="I224" s="82">
        <v>4762.1400000000003</v>
      </c>
      <c r="J224" s="77">
        <f t="shared" si="73"/>
        <v>9490.14</v>
      </c>
      <c r="K224" s="77">
        <f t="shared" si="77"/>
        <v>70509.86</v>
      </c>
      <c r="L224" s="77">
        <f>+IF(K224*12&lt;=416220.01,0,IF(K224*12&lt;=624329.01,(((K224*12-416220.01)*0.15)/12),IF((K224*12&lt;=867123.01),(31216+0.2*(K224*12-624329.01))/12,((79776+0.25*(K224*12-867123.01))/12))))-M224</f>
        <v>6297.8218333333352</v>
      </c>
      <c r="M224" s="77"/>
      <c r="N224" s="78">
        <v>1825</v>
      </c>
      <c r="O224" s="77">
        <f t="shared" si="75"/>
        <v>17612.961833333335</v>
      </c>
      <c r="P224" s="77">
        <f>+F224-O224</f>
        <v>62387.038166666665</v>
      </c>
      <c r="Q224" s="235"/>
    </row>
    <row r="225" spans="1:17" s="90" customFormat="1" ht="30" customHeight="1" x14ac:dyDescent="0.25">
      <c r="A225" s="201" t="s">
        <v>124</v>
      </c>
      <c r="B225" s="202"/>
      <c r="C225" s="202"/>
      <c r="D225" s="202"/>
      <c r="E225" s="203"/>
      <c r="F225" s="37">
        <f>SUM(F223:F224)</f>
        <v>225000</v>
      </c>
      <c r="G225" s="37">
        <f t="shared" ref="G225:P225" si="85">SUM(G223:G224)</f>
        <v>6457.5</v>
      </c>
      <c r="H225" s="37">
        <f t="shared" si="85"/>
        <v>6840</v>
      </c>
      <c r="I225" s="37">
        <f t="shared" si="85"/>
        <v>6349.52</v>
      </c>
      <c r="J225" s="37">
        <f t="shared" si="85"/>
        <v>19647.02</v>
      </c>
      <c r="K225" s="37">
        <f t="shared" si="85"/>
        <v>205352.97999999998</v>
      </c>
      <c r="L225" s="37">
        <f t="shared" si="85"/>
        <v>28591.539124999999</v>
      </c>
      <c r="M225" s="37">
        <f t="shared" si="85"/>
        <v>0</v>
      </c>
      <c r="N225" s="37">
        <f t="shared" si="85"/>
        <v>1850</v>
      </c>
      <c r="O225" s="37">
        <f t="shared" si="85"/>
        <v>50088.559125</v>
      </c>
      <c r="P225" s="37">
        <f t="shared" si="85"/>
        <v>174911.440875</v>
      </c>
      <c r="Q225" s="235"/>
    </row>
    <row r="226" spans="1:17" s="39" customFormat="1" ht="30" customHeight="1" thickBot="1" x14ac:dyDescent="0.3">
      <c r="A226" s="50"/>
      <c r="B226" s="50"/>
      <c r="C226" s="50"/>
      <c r="D226" s="50"/>
      <c r="E226" s="50"/>
      <c r="F226" s="79"/>
      <c r="G226" s="79"/>
      <c r="H226" s="79"/>
      <c r="I226" s="79"/>
      <c r="J226" s="79"/>
      <c r="K226" s="79"/>
      <c r="L226" s="79"/>
      <c r="M226" s="79"/>
      <c r="N226" s="79"/>
      <c r="O226" s="79"/>
      <c r="P226" s="79"/>
    </row>
    <row r="227" spans="1:17" s="39" customFormat="1" ht="30" customHeight="1" thickBot="1" x14ac:dyDescent="0.3">
      <c r="A227" s="204" t="s">
        <v>300</v>
      </c>
      <c r="B227" s="205"/>
      <c r="C227" s="205"/>
      <c r="D227" s="205"/>
      <c r="E227" s="205"/>
      <c r="F227" s="205"/>
      <c r="G227" s="205"/>
      <c r="H227" s="205"/>
      <c r="I227" s="205"/>
      <c r="J227" s="205"/>
      <c r="K227" s="205"/>
      <c r="L227" s="205"/>
      <c r="M227" s="205"/>
      <c r="N227" s="205"/>
      <c r="O227" s="205"/>
      <c r="P227" s="205"/>
    </row>
    <row r="228" spans="1:17" s="53" customFormat="1" ht="30" customHeight="1" x14ac:dyDescent="0.25">
      <c r="A228" s="80">
        <f>+A224+1</f>
        <v>111</v>
      </c>
      <c r="B228" s="104" t="s">
        <v>108</v>
      </c>
      <c r="C228" s="36" t="s">
        <v>417</v>
      </c>
      <c r="D228" s="104" t="s">
        <v>109</v>
      </c>
      <c r="E228" s="104" t="s">
        <v>121</v>
      </c>
      <c r="F228" s="106">
        <v>100000</v>
      </c>
      <c r="G228" s="82">
        <f>F228*2.87%</f>
        <v>2870</v>
      </c>
      <c r="H228" s="82">
        <f>+F228*3.04%</f>
        <v>3040</v>
      </c>
      <c r="I228" s="82"/>
      <c r="J228" s="77">
        <f t="shared" si="73"/>
        <v>5910</v>
      </c>
      <c r="K228" s="77">
        <f>+F228-J228</f>
        <v>94090</v>
      </c>
      <c r="L228" s="77">
        <f>+IF(K228*12&lt;=416220.01,0,IF(K228*12&lt;=624329.01,(((K228*12-416220.01)*0.15)/12),IF((K228*12&lt;=867123.01),(31216+0.2*(K228*12-624329.01))/12,((79776+0.25*(K228*12-867123.01))/12))))-M228</f>
        <v>12105.437291666667</v>
      </c>
      <c r="M228" s="77"/>
      <c r="N228" s="78">
        <v>5025</v>
      </c>
      <c r="O228" s="103">
        <f t="shared" si="75"/>
        <v>23040.437291666669</v>
      </c>
      <c r="P228" s="77">
        <f>+F228-O228</f>
        <v>76959.562708333338</v>
      </c>
      <c r="Q228" s="39"/>
    </row>
    <row r="229" spans="1:17" s="39" customFormat="1" ht="30" customHeight="1" x14ac:dyDescent="0.25">
      <c r="A229" s="201" t="s">
        <v>124</v>
      </c>
      <c r="B229" s="202"/>
      <c r="C229" s="202"/>
      <c r="D229" s="202"/>
      <c r="E229" s="203"/>
      <c r="F229" s="37">
        <f>SUM(F228)</f>
        <v>100000</v>
      </c>
      <c r="G229" s="37">
        <f t="shared" ref="G229:P229" si="86">SUM(G228)</f>
        <v>2870</v>
      </c>
      <c r="H229" s="37">
        <f t="shared" si="86"/>
        <v>3040</v>
      </c>
      <c r="I229" s="37">
        <f t="shared" si="86"/>
        <v>0</v>
      </c>
      <c r="J229" s="37">
        <f t="shared" si="86"/>
        <v>5910</v>
      </c>
      <c r="K229" s="37">
        <f t="shared" si="86"/>
        <v>94090</v>
      </c>
      <c r="L229" s="37">
        <f t="shared" si="86"/>
        <v>12105.437291666667</v>
      </c>
      <c r="M229" s="37">
        <f t="shared" si="86"/>
        <v>0</v>
      </c>
      <c r="N229" s="37">
        <f t="shared" si="86"/>
        <v>5025</v>
      </c>
      <c r="O229" s="37">
        <f t="shared" si="86"/>
        <v>23040.437291666669</v>
      </c>
      <c r="P229" s="37">
        <f t="shared" si="86"/>
        <v>76959.562708333338</v>
      </c>
    </row>
    <row r="230" spans="1:17" s="39" customFormat="1" ht="30" customHeight="1" thickBot="1" x14ac:dyDescent="0.3">
      <c r="A230" s="41"/>
      <c r="B230" s="48"/>
      <c r="C230" s="135"/>
      <c r="D230" s="48"/>
      <c r="E230" s="48"/>
      <c r="F230" s="49"/>
    </row>
    <row r="231" spans="1:17" s="39" customFormat="1" ht="30" customHeight="1" x14ac:dyDescent="0.25">
      <c r="A231" s="213" t="s">
        <v>203</v>
      </c>
      <c r="B231" s="214"/>
      <c r="C231" s="214"/>
      <c r="D231" s="214"/>
      <c r="E231" s="214"/>
      <c r="F231" s="214"/>
      <c r="G231" s="214"/>
      <c r="H231" s="214"/>
      <c r="I231" s="214"/>
      <c r="J231" s="214"/>
      <c r="K231" s="214"/>
      <c r="L231" s="214"/>
      <c r="M231" s="214"/>
      <c r="N231" s="214"/>
      <c r="O231" s="214"/>
      <c r="P231" s="214"/>
    </row>
    <row r="232" spans="1:17" s="39" customFormat="1" ht="30" customHeight="1" x14ac:dyDescent="0.25">
      <c r="A232" s="80">
        <f>+A228+1</f>
        <v>112</v>
      </c>
      <c r="B232" s="104" t="s">
        <v>573</v>
      </c>
      <c r="C232" s="36" t="s">
        <v>417</v>
      </c>
      <c r="D232" s="104" t="s">
        <v>21</v>
      </c>
      <c r="E232" s="166" t="s">
        <v>226</v>
      </c>
      <c r="F232" s="106">
        <v>35000</v>
      </c>
      <c r="G232" s="82">
        <f>F232*2.87%</f>
        <v>1004.5</v>
      </c>
      <c r="H232" s="82">
        <f>+F232*3.04%</f>
        <v>1064</v>
      </c>
      <c r="I232" s="82"/>
      <c r="J232" s="77">
        <f t="shared" si="73"/>
        <v>2068.5</v>
      </c>
      <c r="K232" s="77">
        <f t="shared" si="77"/>
        <v>32931.5</v>
      </c>
      <c r="L232" s="77">
        <f t="shared" si="83"/>
        <v>0</v>
      </c>
      <c r="M232" s="77"/>
      <c r="N232" s="82">
        <v>5343.89</v>
      </c>
      <c r="O232" s="103">
        <f t="shared" si="75"/>
        <v>7412.39</v>
      </c>
      <c r="P232" s="77">
        <f>+F232-O232</f>
        <v>27587.61</v>
      </c>
    </row>
    <row r="233" spans="1:17" s="39" customFormat="1" ht="30" customHeight="1" x14ac:dyDescent="0.25">
      <c r="A233" s="153">
        <f>+A232+1</f>
        <v>113</v>
      </c>
      <c r="B233" s="104" t="s">
        <v>210</v>
      </c>
      <c r="C233" s="168" t="s">
        <v>417</v>
      </c>
      <c r="D233" s="104" t="s">
        <v>659</v>
      </c>
      <c r="E233" s="166" t="s">
        <v>226</v>
      </c>
      <c r="F233" s="106">
        <v>25000</v>
      </c>
      <c r="G233" s="82">
        <f>F233*2.87%</f>
        <v>717.5</v>
      </c>
      <c r="H233" s="82">
        <f>+F233*3.04%</f>
        <v>760</v>
      </c>
      <c r="I233" s="82">
        <v>0</v>
      </c>
      <c r="J233" s="77">
        <f t="shared" ref="J233" si="87">+G233+H233+I233</f>
        <v>1477.5</v>
      </c>
      <c r="K233" s="77">
        <v>23522.5</v>
      </c>
      <c r="L233" s="77">
        <v>0</v>
      </c>
      <c r="M233" s="82">
        <f t="shared" ref="M233" si="88">L233*2.87%</f>
        <v>0</v>
      </c>
      <c r="N233" s="82">
        <v>2625</v>
      </c>
      <c r="O233" s="103">
        <f t="shared" ref="O233" si="89">+N233+I233+H233+G233+L233</f>
        <v>4102.5</v>
      </c>
      <c r="P233" s="77">
        <f>+F233-O233</f>
        <v>20897.5</v>
      </c>
    </row>
    <row r="234" spans="1:17" s="39" customFormat="1" ht="30" customHeight="1" x14ac:dyDescent="0.25">
      <c r="A234" s="201" t="s">
        <v>124</v>
      </c>
      <c r="B234" s="202"/>
      <c r="C234" s="202"/>
      <c r="D234" s="202"/>
      <c r="E234" s="203"/>
      <c r="F234" s="37">
        <f>SUM(F232:F233)</f>
        <v>60000</v>
      </c>
      <c r="G234" s="37">
        <f t="shared" ref="G234:P234" si="90">SUM(G232:G233)</f>
        <v>1722</v>
      </c>
      <c r="H234" s="37">
        <f t="shared" si="90"/>
        <v>1824</v>
      </c>
      <c r="I234" s="37">
        <f t="shared" si="90"/>
        <v>0</v>
      </c>
      <c r="J234" s="37">
        <f t="shared" si="90"/>
        <v>3546</v>
      </c>
      <c r="K234" s="37">
        <f t="shared" si="90"/>
        <v>56454</v>
      </c>
      <c r="L234" s="37">
        <f t="shared" si="90"/>
        <v>0</v>
      </c>
      <c r="M234" s="37">
        <f t="shared" si="90"/>
        <v>0</v>
      </c>
      <c r="N234" s="37">
        <f t="shared" si="90"/>
        <v>7968.89</v>
      </c>
      <c r="O234" s="37">
        <f t="shared" si="90"/>
        <v>11514.89</v>
      </c>
      <c r="P234" s="37">
        <f t="shared" si="90"/>
        <v>48485.11</v>
      </c>
    </row>
    <row r="235" spans="1:17" s="53" customFormat="1" ht="30" customHeight="1" thickBot="1" x14ac:dyDescent="0.3">
      <c r="A235" s="51"/>
      <c r="B235" s="45"/>
      <c r="C235" s="50"/>
      <c r="D235" s="52"/>
      <c r="E235" s="52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39"/>
    </row>
    <row r="236" spans="1:17" s="53" customFormat="1" ht="30" customHeight="1" thickBot="1" x14ac:dyDescent="0.3">
      <c r="A236" s="204" t="s">
        <v>84</v>
      </c>
      <c r="B236" s="205"/>
      <c r="C236" s="205"/>
      <c r="D236" s="205"/>
      <c r="E236" s="205"/>
      <c r="F236" s="205"/>
      <c r="G236" s="205"/>
      <c r="H236" s="205"/>
      <c r="I236" s="205"/>
      <c r="J236" s="205"/>
      <c r="K236" s="205"/>
      <c r="L236" s="205"/>
      <c r="M236" s="205"/>
      <c r="N236" s="205"/>
      <c r="O236" s="205"/>
      <c r="P236" s="205"/>
      <c r="Q236" s="39"/>
    </row>
    <row r="237" spans="1:17" s="53" customFormat="1" ht="30" customHeight="1" x14ac:dyDescent="0.25">
      <c r="A237" s="80">
        <f>+A233+1</f>
        <v>114</v>
      </c>
      <c r="B237" s="104" t="s">
        <v>10</v>
      </c>
      <c r="C237" s="36" t="s">
        <v>417</v>
      </c>
      <c r="D237" s="104" t="s">
        <v>93</v>
      </c>
      <c r="E237" s="104" t="s">
        <v>121</v>
      </c>
      <c r="F237" s="106">
        <v>60000</v>
      </c>
      <c r="G237" s="106">
        <f>F237*2.87%</f>
        <v>1722</v>
      </c>
      <c r="H237" s="82">
        <f>+F237*3.04%</f>
        <v>1824</v>
      </c>
      <c r="I237" s="82"/>
      <c r="J237" s="77">
        <f t="shared" si="73"/>
        <v>3546</v>
      </c>
      <c r="K237" s="77">
        <f t="shared" si="77"/>
        <v>56454</v>
      </c>
      <c r="L237" s="77">
        <f>+IF(K237*12&lt;=416220.01,0,IF(K237*12&lt;=624329.01,(((K237*12-416220.01)*0.15)/12),IF((K237*12&lt;=867123.01),(31216+0.2*(K237*12-624329.01))/12,((79776+0.25*(K237*12-867123.01))/12))))-M237</f>
        <v>3486.6498333333329</v>
      </c>
      <c r="M237" s="77"/>
      <c r="N237" s="82">
        <v>2625</v>
      </c>
      <c r="O237" s="103">
        <f t="shared" si="75"/>
        <v>9657.6498333333329</v>
      </c>
      <c r="P237" s="77">
        <f>+F237-O237</f>
        <v>50342.350166666671</v>
      </c>
      <c r="Q237" s="39"/>
    </row>
    <row r="238" spans="1:17" s="39" customFormat="1" ht="30" customHeight="1" x14ac:dyDescent="0.25">
      <c r="A238" s="201" t="s">
        <v>124</v>
      </c>
      <c r="B238" s="202"/>
      <c r="C238" s="202"/>
      <c r="D238" s="202"/>
      <c r="E238" s="203"/>
      <c r="F238" s="37">
        <f>SUM(F237:F237)</f>
        <v>60000</v>
      </c>
      <c r="G238" s="37">
        <f t="shared" ref="G238:P238" si="91">SUM(G237:G237)</f>
        <v>1722</v>
      </c>
      <c r="H238" s="37">
        <f t="shared" si="91"/>
        <v>1824</v>
      </c>
      <c r="I238" s="37">
        <f t="shared" si="91"/>
        <v>0</v>
      </c>
      <c r="J238" s="37">
        <f t="shared" si="91"/>
        <v>3546</v>
      </c>
      <c r="K238" s="37">
        <f t="shared" si="91"/>
        <v>56454</v>
      </c>
      <c r="L238" s="37">
        <f t="shared" si="91"/>
        <v>3486.6498333333329</v>
      </c>
      <c r="M238" s="37">
        <f t="shared" si="91"/>
        <v>0</v>
      </c>
      <c r="N238" s="37">
        <f t="shared" si="91"/>
        <v>2625</v>
      </c>
      <c r="O238" s="37">
        <f t="shared" si="91"/>
        <v>9657.6498333333329</v>
      </c>
      <c r="P238" s="37">
        <f t="shared" si="91"/>
        <v>50342.350166666671</v>
      </c>
    </row>
    <row r="239" spans="1:17" s="53" customFormat="1" ht="30" customHeight="1" thickBot="1" x14ac:dyDescent="0.3">
      <c r="A239" s="50"/>
      <c r="B239" s="50"/>
      <c r="C239" s="50"/>
      <c r="D239" s="50"/>
      <c r="E239" s="50"/>
      <c r="F239" s="79"/>
      <c r="G239" s="79"/>
      <c r="H239" s="79"/>
      <c r="I239" s="79"/>
      <c r="J239" s="79"/>
      <c r="K239" s="79"/>
      <c r="L239" s="79"/>
      <c r="M239" s="79"/>
      <c r="N239" s="79"/>
      <c r="O239" s="79"/>
      <c r="P239" s="79"/>
      <c r="Q239" s="39"/>
    </row>
    <row r="240" spans="1:17" s="39" customFormat="1" ht="30" customHeight="1" thickBot="1" x14ac:dyDescent="0.3">
      <c r="A240" s="204" t="s">
        <v>174</v>
      </c>
      <c r="B240" s="205"/>
      <c r="C240" s="205"/>
      <c r="D240" s="205"/>
      <c r="E240" s="205"/>
      <c r="F240" s="205"/>
      <c r="G240" s="205"/>
      <c r="H240" s="205"/>
      <c r="I240" s="205"/>
      <c r="J240" s="205"/>
      <c r="K240" s="205"/>
      <c r="L240" s="205"/>
      <c r="M240" s="205"/>
      <c r="N240" s="205"/>
      <c r="O240" s="205"/>
      <c r="P240" s="205"/>
    </row>
    <row r="241" spans="1:17" s="53" customFormat="1" ht="30" customHeight="1" x14ac:dyDescent="0.25">
      <c r="A241" s="36">
        <f>+A242+1</f>
        <v>116</v>
      </c>
      <c r="B241" s="104" t="s">
        <v>505</v>
      </c>
      <c r="C241" s="36" t="s">
        <v>416</v>
      </c>
      <c r="D241" s="104" t="s">
        <v>194</v>
      </c>
      <c r="E241" s="104" t="s">
        <v>226</v>
      </c>
      <c r="F241" s="106">
        <v>60000</v>
      </c>
      <c r="G241" s="106">
        <f>F241*2.87%</f>
        <v>1722</v>
      </c>
      <c r="H241" s="106">
        <f>+F241*3.04%</f>
        <v>1824</v>
      </c>
      <c r="I241" s="106"/>
      <c r="J241" s="77">
        <f>+G241+H241+I241</f>
        <v>3546</v>
      </c>
      <c r="K241" s="77">
        <f>+F241-J241</f>
        <v>56454</v>
      </c>
      <c r="L241" s="77">
        <f>+IF(K241*12&lt;=416220.01,0,IF(K241*12&lt;=624329.01,(((K241*12-416220.01)*0.15)/12),IF((K241*12&lt;=867123.01),(31216+0.2*(K241*12-624329.01))/12,((79776+0.25*(K241*12-867123.01))/12))))-M241</f>
        <v>3486.6498333333329</v>
      </c>
      <c r="M241" s="77"/>
      <c r="N241" s="84">
        <v>25</v>
      </c>
      <c r="O241" s="103">
        <f>+N241+I241+H241+G241+L241</f>
        <v>7057.6498333333329</v>
      </c>
      <c r="P241" s="103">
        <f>+F241-O241</f>
        <v>52942.350166666671</v>
      </c>
      <c r="Q241" s="39"/>
    </row>
    <row r="242" spans="1:17" s="87" customFormat="1" ht="30" customHeight="1" x14ac:dyDescent="0.25">
      <c r="A242" s="75">
        <f>+A237+1</f>
        <v>115</v>
      </c>
      <c r="B242" s="76" t="s">
        <v>7</v>
      </c>
      <c r="C242" s="75" t="s">
        <v>417</v>
      </c>
      <c r="D242" s="76" t="s">
        <v>6</v>
      </c>
      <c r="E242" s="76" t="s">
        <v>121</v>
      </c>
      <c r="F242" s="77">
        <v>54500</v>
      </c>
      <c r="G242" s="77">
        <f>F242*2.87%</f>
        <v>1564.15</v>
      </c>
      <c r="H242" s="77">
        <f>+F242*3.04%</f>
        <v>1656.8</v>
      </c>
      <c r="I242" s="77">
        <v>3174.76</v>
      </c>
      <c r="J242" s="77">
        <f t="shared" si="73"/>
        <v>6395.71</v>
      </c>
      <c r="K242" s="77">
        <f t="shared" si="77"/>
        <v>48104.29</v>
      </c>
      <c r="L242" s="77">
        <f>+IF(K242*12&lt;=416220.01,0,IF(K242*12&lt;=624329.01,(((K242*12-416220.01)*0.15)/12),IF((K242*12&lt;=867123.01),(31216+0.2*(K242*12-624329.01))/12,((79776+0.25*(K242*12-867123.01))/12))))-M242</f>
        <v>2012.8933749999997</v>
      </c>
      <c r="M242" s="77"/>
      <c r="N242" s="78">
        <v>1125</v>
      </c>
      <c r="O242" s="103">
        <f t="shared" si="75"/>
        <v>9533.6033750000006</v>
      </c>
      <c r="P242" s="77">
        <f>+F242-O242</f>
        <v>44966.396625000001</v>
      </c>
      <c r="Q242" s="47"/>
    </row>
    <row r="243" spans="1:17" s="53" customFormat="1" ht="30" customHeight="1" x14ac:dyDescent="0.25">
      <c r="A243" s="80">
        <f>+A241+1</f>
        <v>117</v>
      </c>
      <c r="B243" s="81" t="s">
        <v>302</v>
      </c>
      <c r="C243" s="80" t="s">
        <v>416</v>
      </c>
      <c r="D243" s="81" t="s">
        <v>6</v>
      </c>
      <c r="E243" s="81" t="s">
        <v>121</v>
      </c>
      <c r="F243" s="82">
        <v>49500</v>
      </c>
      <c r="G243" s="82">
        <f>F243*2.87%</f>
        <v>1420.65</v>
      </c>
      <c r="H243" s="82">
        <f>+F243*3.04%</f>
        <v>1504.8</v>
      </c>
      <c r="I243" s="82"/>
      <c r="J243" s="77">
        <f t="shared" si="73"/>
        <v>2925.45</v>
      </c>
      <c r="K243" s="77">
        <f t="shared" si="77"/>
        <v>46574.55</v>
      </c>
      <c r="L243" s="77">
        <f t="shared" ref="L243" si="92">+IF(K243*12&lt;=416220.01,0,IF(K243*12&lt;=624329.01,(((K243*12-416220.01)*0.15)/12),IF((K243*12&lt;=867123.01),(31216+0.2*(K243*12-624329.01))/12,((79776+0.25*(K243*12-867123.01))/12))))-M243</f>
        <v>1783.432375000001</v>
      </c>
      <c r="M243" s="77"/>
      <c r="N243" s="78">
        <v>125</v>
      </c>
      <c r="O243" s="103">
        <f t="shared" si="75"/>
        <v>4833.882375000001</v>
      </c>
      <c r="P243" s="77">
        <f>+F243-O243</f>
        <v>44666.117624999999</v>
      </c>
      <c r="Q243" s="39"/>
    </row>
    <row r="244" spans="1:17" s="39" customFormat="1" ht="30" customHeight="1" x14ac:dyDescent="0.25">
      <c r="A244" s="201" t="s">
        <v>124</v>
      </c>
      <c r="B244" s="202"/>
      <c r="C244" s="202"/>
      <c r="D244" s="202"/>
      <c r="E244" s="203"/>
      <c r="F244" s="37">
        <f>SUM(F241:F243)</f>
        <v>164000</v>
      </c>
      <c r="G244" s="37">
        <f t="shared" ref="G244:P244" si="93">SUM(G241:G243)</f>
        <v>4706.8</v>
      </c>
      <c r="H244" s="37">
        <f t="shared" si="93"/>
        <v>4985.6000000000004</v>
      </c>
      <c r="I244" s="37">
        <f t="shared" si="93"/>
        <v>3174.76</v>
      </c>
      <c r="J244" s="37">
        <f t="shared" si="93"/>
        <v>12867.16</v>
      </c>
      <c r="K244" s="37">
        <f t="shared" si="93"/>
        <v>151132.84000000003</v>
      </c>
      <c r="L244" s="37">
        <f t="shared" si="93"/>
        <v>7282.9755833333338</v>
      </c>
      <c r="M244" s="37">
        <f t="shared" si="93"/>
        <v>0</v>
      </c>
      <c r="N244" s="37">
        <f t="shared" si="93"/>
        <v>1275</v>
      </c>
      <c r="O244" s="37">
        <f t="shared" si="93"/>
        <v>21425.135583333336</v>
      </c>
      <c r="P244" s="37">
        <f t="shared" si="93"/>
        <v>142574.86441666668</v>
      </c>
    </row>
    <row r="245" spans="1:17" s="39" customFormat="1" ht="30" customHeight="1" thickBot="1" x14ac:dyDescent="0.3">
      <c r="A245" s="44"/>
      <c r="B245" s="42"/>
      <c r="C245" s="44"/>
      <c r="D245" s="42"/>
      <c r="E245" s="42"/>
    </row>
    <row r="246" spans="1:17" s="53" customFormat="1" ht="30" customHeight="1" thickBot="1" x14ac:dyDescent="0.3">
      <c r="A246" s="204" t="s">
        <v>175</v>
      </c>
      <c r="B246" s="205"/>
      <c r="C246" s="205"/>
      <c r="D246" s="205"/>
      <c r="E246" s="205"/>
      <c r="F246" s="205"/>
      <c r="G246" s="205"/>
      <c r="H246" s="205"/>
      <c r="I246" s="205"/>
      <c r="J246" s="205"/>
      <c r="K246" s="205"/>
      <c r="L246" s="205"/>
      <c r="M246" s="205"/>
      <c r="N246" s="205"/>
      <c r="O246" s="205"/>
      <c r="P246" s="205"/>
      <c r="Q246" s="39"/>
    </row>
    <row r="247" spans="1:17" s="53" customFormat="1" ht="30" customHeight="1" x14ac:dyDescent="0.25">
      <c r="A247" s="80">
        <f>+A243+1</f>
        <v>118</v>
      </c>
      <c r="B247" s="104" t="s">
        <v>189</v>
      </c>
      <c r="C247" s="36" t="s">
        <v>416</v>
      </c>
      <c r="D247" s="104" t="s">
        <v>9</v>
      </c>
      <c r="E247" s="104" t="s">
        <v>121</v>
      </c>
      <c r="F247" s="106">
        <v>80000</v>
      </c>
      <c r="G247" s="106">
        <f>F247*2.87%</f>
        <v>2296</v>
      </c>
      <c r="H247" s="82">
        <f>+F247*3.04%</f>
        <v>2432</v>
      </c>
      <c r="I247" s="82"/>
      <c r="J247" s="77">
        <f t="shared" si="73"/>
        <v>4728</v>
      </c>
      <c r="K247" s="77">
        <f t="shared" si="77"/>
        <v>75272</v>
      </c>
      <c r="L247" s="77">
        <f>+IF(K247*12&lt;=416220.01,0,IF(K247*12&lt;=624329.01,(((K247*12-416220.01)*0.15)/12),IF((K247*12&lt;=867123.01),(31216+0.2*(K247*12-624329.01))/12,((79776+0.25*(K247*12-867123.01))/12))))-M247</f>
        <v>7400.9372916666662</v>
      </c>
      <c r="M247" s="77"/>
      <c r="N247" s="78">
        <v>2733.48</v>
      </c>
      <c r="O247" s="103">
        <f t="shared" si="75"/>
        <v>14862.417291666665</v>
      </c>
      <c r="P247" s="78">
        <f>+F247-O247</f>
        <v>65137.582708333335</v>
      </c>
      <c r="Q247" s="39"/>
    </row>
    <row r="248" spans="1:17" s="39" customFormat="1" ht="30" customHeight="1" x14ac:dyDescent="0.25">
      <c r="A248" s="75">
        <f>+A247+1</f>
        <v>119</v>
      </c>
      <c r="B248" s="108" t="s">
        <v>301</v>
      </c>
      <c r="C248" s="118" t="s">
        <v>416</v>
      </c>
      <c r="D248" s="108" t="s">
        <v>194</v>
      </c>
      <c r="E248" s="108" t="s">
        <v>226</v>
      </c>
      <c r="F248" s="103">
        <v>60000</v>
      </c>
      <c r="G248" s="167">
        <f>F248*2.87%</f>
        <v>1722</v>
      </c>
      <c r="H248" s="89">
        <f>+F248*3.04%</f>
        <v>1824</v>
      </c>
      <c r="I248" s="89"/>
      <c r="J248" s="77">
        <f t="shared" si="73"/>
        <v>3546</v>
      </c>
      <c r="K248" s="77">
        <f t="shared" si="77"/>
        <v>56454</v>
      </c>
      <c r="L248" s="77">
        <f>+IF(K248*12&lt;=416220.01,0,IF(K248*12&lt;=624329.01,(((K248*12-416220.01)*0.15)/12),IF((K248*12&lt;=867123.01),(31216+0.2*(K248*12-624329.01))/12,((79776+0.25*(K248*12-867123.01))/12))))-M248</f>
        <v>3486.6498333333329</v>
      </c>
      <c r="M248" s="77"/>
      <c r="N248" s="78">
        <v>25</v>
      </c>
      <c r="O248" s="103">
        <f t="shared" si="75"/>
        <v>7057.6498333333329</v>
      </c>
      <c r="P248" s="89">
        <f>+F248-O248</f>
        <v>52942.350166666671</v>
      </c>
    </row>
    <row r="249" spans="1:17" s="39" customFormat="1" ht="30" customHeight="1" x14ac:dyDescent="0.25">
      <c r="A249" s="201" t="s">
        <v>124</v>
      </c>
      <c r="B249" s="202"/>
      <c r="C249" s="202"/>
      <c r="D249" s="202"/>
      <c r="E249" s="203"/>
      <c r="F249" s="37">
        <f>SUM(F247:F248)</f>
        <v>140000</v>
      </c>
      <c r="G249" s="37">
        <f t="shared" ref="G249:P249" si="94">SUM(G247:G248)</f>
        <v>4018</v>
      </c>
      <c r="H249" s="37">
        <f t="shared" si="94"/>
        <v>4256</v>
      </c>
      <c r="I249" s="37">
        <f t="shared" si="94"/>
        <v>0</v>
      </c>
      <c r="J249" s="37">
        <f t="shared" si="94"/>
        <v>8274</v>
      </c>
      <c r="K249" s="37">
        <f t="shared" si="94"/>
        <v>131726</v>
      </c>
      <c r="L249" s="37">
        <f t="shared" si="94"/>
        <v>10887.587124999998</v>
      </c>
      <c r="M249" s="37">
        <f t="shared" si="94"/>
        <v>0</v>
      </c>
      <c r="N249" s="37">
        <f t="shared" si="94"/>
        <v>2758.48</v>
      </c>
      <c r="O249" s="37">
        <f t="shared" si="94"/>
        <v>21920.067124999998</v>
      </c>
      <c r="P249" s="37">
        <f t="shared" si="94"/>
        <v>118079.932875</v>
      </c>
    </row>
    <row r="250" spans="1:17" s="39" customFormat="1" ht="30" customHeight="1" thickBot="1" x14ac:dyDescent="0.3">
      <c r="A250" s="44"/>
      <c r="B250" s="42"/>
      <c r="C250" s="44"/>
      <c r="D250" s="42"/>
      <c r="E250" s="42"/>
    </row>
    <row r="251" spans="1:17" s="53" customFormat="1" ht="30" customHeight="1" thickBot="1" x14ac:dyDescent="0.3">
      <c r="A251" s="272" t="s">
        <v>303</v>
      </c>
      <c r="B251" s="273"/>
      <c r="C251" s="273"/>
      <c r="D251" s="273"/>
      <c r="E251" s="207"/>
      <c r="F251" s="207"/>
      <c r="G251" s="207"/>
      <c r="H251" s="207"/>
      <c r="I251" s="207"/>
      <c r="J251" s="207"/>
      <c r="K251" s="207"/>
      <c r="L251" s="207"/>
      <c r="M251" s="207"/>
      <c r="N251" s="207"/>
      <c r="O251" s="207"/>
      <c r="P251" s="207"/>
      <c r="Q251" s="39"/>
    </row>
    <row r="252" spans="1:17" s="53" customFormat="1" ht="30" customHeight="1" x14ac:dyDescent="0.25">
      <c r="A252" s="80">
        <f>+A248+1</f>
        <v>120</v>
      </c>
      <c r="B252" s="104" t="s">
        <v>4</v>
      </c>
      <c r="C252" s="36" t="s">
        <v>416</v>
      </c>
      <c r="D252" s="104" t="s">
        <v>444</v>
      </c>
      <c r="E252" s="104" t="s">
        <v>121</v>
      </c>
      <c r="F252" s="106">
        <v>105000</v>
      </c>
      <c r="G252" s="106">
        <f>F252*2.87%</f>
        <v>3013.5</v>
      </c>
      <c r="H252" s="82">
        <f>+F252*3.04%</f>
        <v>3192</v>
      </c>
      <c r="I252" s="82">
        <v>3174.76</v>
      </c>
      <c r="J252" s="77">
        <f t="shared" si="73"/>
        <v>9380.26</v>
      </c>
      <c r="K252" s="77">
        <f t="shared" si="77"/>
        <v>95619.74</v>
      </c>
      <c r="L252" s="77">
        <f t="shared" si="83"/>
        <v>12487.872291666668</v>
      </c>
      <c r="M252" s="77"/>
      <c r="N252" s="78">
        <v>25</v>
      </c>
      <c r="O252" s="103">
        <f t="shared" si="75"/>
        <v>21893.132291666669</v>
      </c>
      <c r="P252" s="78">
        <f>+F252-O252</f>
        <v>83106.867708333331</v>
      </c>
      <c r="Q252" s="39"/>
    </row>
    <row r="253" spans="1:17" s="39" customFormat="1" ht="30" customHeight="1" x14ac:dyDescent="0.25">
      <c r="A253" s="201" t="s">
        <v>124</v>
      </c>
      <c r="B253" s="202"/>
      <c r="C253" s="202"/>
      <c r="D253" s="202"/>
      <c r="E253" s="203"/>
      <c r="F253" s="37">
        <f>SUM(F252:F252)</f>
        <v>105000</v>
      </c>
      <c r="G253" s="37">
        <f t="shared" ref="G253:P253" si="95">SUM(G252:G252)</f>
        <v>3013.5</v>
      </c>
      <c r="H253" s="37">
        <f t="shared" si="95"/>
        <v>3192</v>
      </c>
      <c r="I253" s="37">
        <f t="shared" si="95"/>
        <v>3174.76</v>
      </c>
      <c r="J253" s="37">
        <f t="shared" si="95"/>
        <v>9380.26</v>
      </c>
      <c r="K253" s="37">
        <f t="shared" si="95"/>
        <v>95619.74</v>
      </c>
      <c r="L253" s="37">
        <f t="shared" si="95"/>
        <v>12487.872291666668</v>
      </c>
      <c r="M253" s="37">
        <f t="shared" si="95"/>
        <v>0</v>
      </c>
      <c r="N253" s="37">
        <f t="shared" si="95"/>
        <v>25</v>
      </c>
      <c r="O253" s="37">
        <f t="shared" si="95"/>
        <v>21893.132291666669</v>
      </c>
      <c r="P253" s="37">
        <f t="shared" si="95"/>
        <v>83106.867708333331</v>
      </c>
    </row>
    <row r="254" spans="1:17" s="39" customFormat="1" ht="30" customHeight="1" thickBot="1" x14ac:dyDescent="0.3">
      <c r="A254" s="50"/>
      <c r="B254" s="50"/>
      <c r="C254" s="50"/>
      <c r="D254" s="50"/>
      <c r="E254" s="50"/>
      <c r="F254" s="79"/>
      <c r="G254" s="79"/>
      <c r="H254" s="79"/>
      <c r="I254" s="79"/>
      <c r="J254" s="79"/>
      <c r="K254" s="79"/>
      <c r="L254" s="79"/>
      <c r="M254" s="79"/>
      <c r="N254" s="79"/>
      <c r="O254" s="79"/>
      <c r="P254" s="79"/>
    </row>
    <row r="255" spans="1:17" s="53" customFormat="1" ht="30" customHeight="1" thickBot="1" x14ac:dyDescent="0.3">
      <c r="A255" s="209" t="s">
        <v>304</v>
      </c>
      <c r="B255" s="210"/>
      <c r="C255" s="210"/>
      <c r="D255" s="210"/>
      <c r="E255" s="210"/>
      <c r="F255" s="210"/>
      <c r="G255" s="210"/>
      <c r="H255" s="210"/>
      <c r="I255" s="210"/>
      <c r="J255" s="210"/>
      <c r="K255" s="210"/>
      <c r="L255" s="210"/>
      <c r="M255" s="210"/>
      <c r="N255" s="210"/>
      <c r="O255" s="210"/>
      <c r="P255" s="210"/>
      <c r="Q255" s="39"/>
    </row>
    <row r="256" spans="1:17" s="87" customFormat="1" ht="30" customHeight="1" x14ac:dyDescent="0.25">
      <c r="A256" s="80">
        <f>+A252+1</f>
        <v>121</v>
      </c>
      <c r="B256" s="104" t="s">
        <v>305</v>
      </c>
      <c r="C256" s="36" t="s">
        <v>416</v>
      </c>
      <c r="D256" s="104" t="s">
        <v>82</v>
      </c>
      <c r="E256" s="104" t="s">
        <v>120</v>
      </c>
      <c r="F256" s="106">
        <v>90000</v>
      </c>
      <c r="G256" s="82">
        <f>F256*2.87%</f>
        <v>2583</v>
      </c>
      <c r="H256" s="82">
        <f>+F256*3.04%</f>
        <v>2736</v>
      </c>
      <c r="I256" s="82"/>
      <c r="J256" s="77">
        <f t="shared" si="73"/>
        <v>5319</v>
      </c>
      <c r="K256" s="77">
        <f t="shared" si="77"/>
        <v>84681</v>
      </c>
      <c r="L256" s="77">
        <f>+IF(K256*12&lt;=416220.01,0,IF(K256*12&lt;=624329.01,(((K256*12-416220.01)*0.15)/12),IF((K256*12&lt;=867123.01),(31216+0.2*(K256*12-624329.01))/12,((79776+0.25*(K256*12-867123.01))/12))))-M256</f>
        <v>9753.1872916666671</v>
      </c>
      <c r="M256" s="77"/>
      <c r="N256" s="78">
        <v>6225</v>
      </c>
      <c r="O256" s="103">
        <f t="shared" si="75"/>
        <v>21297.187291666669</v>
      </c>
      <c r="P256" s="78">
        <f>+F256-O256</f>
        <v>68702.812708333338</v>
      </c>
      <c r="Q256" s="47"/>
    </row>
    <row r="257" spans="1:17" s="53" customFormat="1" ht="30" customHeight="1" x14ac:dyDescent="0.25">
      <c r="A257" s="80">
        <f>+A256+1</f>
        <v>122</v>
      </c>
      <c r="B257" s="104" t="s">
        <v>18</v>
      </c>
      <c r="C257" s="36" t="s">
        <v>416</v>
      </c>
      <c r="D257" s="122" t="s">
        <v>306</v>
      </c>
      <c r="E257" s="104" t="s">
        <v>121</v>
      </c>
      <c r="F257" s="82">
        <v>68000</v>
      </c>
      <c r="G257" s="82">
        <f>F257*2.87%</f>
        <v>1951.6</v>
      </c>
      <c r="H257" s="82">
        <f>+F257*3.04%</f>
        <v>2067.1999999999998</v>
      </c>
      <c r="I257" s="82"/>
      <c r="J257" s="77">
        <f t="shared" si="73"/>
        <v>4018.7999999999997</v>
      </c>
      <c r="K257" s="77">
        <f t="shared" si="77"/>
        <v>63981.2</v>
      </c>
      <c r="L257" s="77">
        <f>+IF(K257*12&lt;=416220.01,0,IF(K257*12&lt;=624329.01,(((K257*12-416220.01)*0.15)/12),IF((K257*12&lt;=867123.01),(31216+0.2*(K257*12-624329.01))/12,((79776+0.25*(K257*12-867123.01))/12))))-M257</f>
        <v>4992.0898333333316</v>
      </c>
      <c r="M257" s="77"/>
      <c r="N257" s="78">
        <v>12596.45</v>
      </c>
      <c r="O257" s="103">
        <f t="shared" si="75"/>
        <v>21607.339833333332</v>
      </c>
      <c r="P257" s="78">
        <f>+F257-O257</f>
        <v>46392.660166666668</v>
      </c>
      <c r="Q257" s="39"/>
    </row>
    <row r="258" spans="1:17" s="39" customFormat="1" ht="30" customHeight="1" x14ac:dyDescent="0.25">
      <c r="A258" s="201" t="s">
        <v>124</v>
      </c>
      <c r="B258" s="202"/>
      <c r="C258" s="202"/>
      <c r="D258" s="202"/>
      <c r="E258" s="203"/>
      <c r="F258" s="37">
        <f>SUM(F256:F257)</f>
        <v>158000</v>
      </c>
      <c r="G258" s="37">
        <f t="shared" ref="G258:P258" si="96">SUM(G256:G257)</f>
        <v>4534.6000000000004</v>
      </c>
      <c r="H258" s="37">
        <f t="shared" si="96"/>
        <v>4803.2</v>
      </c>
      <c r="I258" s="37">
        <f t="shared" si="96"/>
        <v>0</v>
      </c>
      <c r="J258" s="37">
        <f t="shared" si="96"/>
        <v>9337.7999999999993</v>
      </c>
      <c r="K258" s="37">
        <f t="shared" si="96"/>
        <v>148662.20000000001</v>
      </c>
      <c r="L258" s="37">
        <f t="shared" si="96"/>
        <v>14745.277124999999</v>
      </c>
      <c r="M258" s="37">
        <f t="shared" si="96"/>
        <v>0</v>
      </c>
      <c r="N258" s="37">
        <f t="shared" si="96"/>
        <v>18821.45</v>
      </c>
      <c r="O258" s="37">
        <f t="shared" si="96"/>
        <v>42904.527125000001</v>
      </c>
      <c r="P258" s="37">
        <f t="shared" si="96"/>
        <v>115095.47287500001</v>
      </c>
    </row>
    <row r="259" spans="1:17" s="39" customFormat="1" ht="30" customHeight="1" thickBot="1" x14ac:dyDescent="0.3">
      <c r="A259" s="50"/>
      <c r="B259" s="50"/>
      <c r="C259" s="50"/>
      <c r="D259" s="50"/>
      <c r="E259" s="50"/>
      <c r="F259" s="79"/>
      <c r="G259" s="79"/>
      <c r="H259" s="79"/>
      <c r="I259" s="79"/>
      <c r="J259" s="79"/>
      <c r="K259" s="79"/>
      <c r="L259" s="79"/>
      <c r="M259" s="79"/>
      <c r="N259" s="79"/>
      <c r="O259" s="79"/>
      <c r="P259" s="79"/>
    </row>
    <row r="260" spans="1:17" s="53" customFormat="1" ht="30" customHeight="1" thickBot="1" x14ac:dyDescent="0.3">
      <c r="A260" s="209" t="s">
        <v>308</v>
      </c>
      <c r="B260" s="210"/>
      <c r="C260" s="210"/>
      <c r="D260" s="210"/>
      <c r="E260" s="210"/>
      <c r="F260" s="210"/>
      <c r="G260" s="210"/>
      <c r="H260" s="210"/>
      <c r="I260" s="210"/>
      <c r="J260" s="210"/>
      <c r="K260" s="210"/>
      <c r="L260" s="210"/>
      <c r="M260" s="210"/>
      <c r="N260" s="210"/>
      <c r="O260" s="210"/>
      <c r="P260" s="210"/>
      <c r="Q260" s="39"/>
    </row>
    <row r="261" spans="1:17" s="53" customFormat="1" ht="30" customHeight="1" x14ac:dyDescent="0.25">
      <c r="A261" s="80">
        <f>+A257+1</f>
        <v>123</v>
      </c>
      <c r="B261" s="104" t="s">
        <v>307</v>
      </c>
      <c r="C261" s="36" t="s">
        <v>416</v>
      </c>
      <c r="D261" s="104" t="s">
        <v>94</v>
      </c>
      <c r="E261" s="104" t="s">
        <v>121</v>
      </c>
      <c r="F261" s="106">
        <v>90000</v>
      </c>
      <c r="G261" s="106">
        <f>F261*2.87%</f>
        <v>2583</v>
      </c>
      <c r="H261" s="106">
        <f>+F261*3.04%</f>
        <v>2736</v>
      </c>
      <c r="I261" s="82">
        <v>1587.38</v>
      </c>
      <c r="J261" s="77">
        <f t="shared" ref="J261:J326" si="97">+G261+H261+I261</f>
        <v>6906.38</v>
      </c>
      <c r="K261" s="77">
        <f t="shared" si="77"/>
        <v>83093.62</v>
      </c>
      <c r="L261" s="77">
        <f>+IF(K261*12&lt;=416220.01,0,IF(K261*12&lt;=624329.01,(((K261*12-416220.01)*0.15)/12),IF((K261*12&lt;=867123.01),(31216+0.2*(K261*12-624329.01))/12,((79776+0.25*(K261*12-867123.01))/12))))-M261</f>
        <v>9356.3422916666659</v>
      </c>
      <c r="M261" s="77"/>
      <c r="N261" s="78">
        <v>125</v>
      </c>
      <c r="O261" s="103">
        <f t="shared" ref="O261:O327" si="98">+N261+I261+H261+G261+L261</f>
        <v>16387.722291666665</v>
      </c>
      <c r="P261" s="78">
        <f>+F261-O261</f>
        <v>73612.277708333335</v>
      </c>
      <c r="Q261" s="39"/>
    </row>
    <row r="262" spans="1:17" s="53" customFormat="1" ht="30" customHeight="1" x14ac:dyDescent="0.25">
      <c r="A262" s="80">
        <f>+A261+1</f>
        <v>124</v>
      </c>
      <c r="B262" s="104" t="s">
        <v>17</v>
      </c>
      <c r="C262" s="36" t="s">
        <v>416</v>
      </c>
      <c r="D262" s="122" t="s">
        <v>306</v>
      </c>
      <c r="E262" s="104" t="s">
        <v>121</v>
      </c>
      <c r="F262" s="106">
        <v>68000</v>
      </c>
      <c r="G262" s="82">
        <f>F262*2.87%</f>
        <v>1951.6</v>
      </c>
      <c r="H262" s="82">
        <f>+F262*3.04%</f>
        <v>2067.1999999999998</v>
      </c>
      <c r="I262" s="82"/>
      <c r="J262" s="77">
        <f t="shared" si="97"/>
        <v>4018.7999999999997</v>
      </c>
      <c r="K262" s="77">
        <f t="shared" si="77"/>
        <v>63981.2</v>
      </c>
      <c r="L262" s="77">
        <f>+IF(K262*12&lt;=416220.01,0,IF(K262*12&lt;=624329.01,(((K262*12-416220.01)*0.15)/12),IF((K262*12&lt;=867123.01),(31216+0.2*(K262*12-624329.01))/12,((79776+0.25*(K262*12-867123.01))/12))))-M262</f>
        <v>4992.0898333333316</v>
      </c>
      <c r="M262" s="77"/>
      <c r="N262" s="78">
        <v>15321.23</v>
      </c>
      <c r="O262" s="103">
        <f t="shared" si="98"/>
        <v>24332.11983333333</v>
      </c>
      <c r="P262" s="78">
        <f>+F262-O262</f>
        <v>43667.88016666667</v>
      </c>
      <c r="Q262" s="39"/>
    </row>
    <row r="263" spans="1:17" s="53" customFormat="1" ht="30" customHeight="1" x14ac:dyDescent="0.25">
      <c r="A263" s="201" t="s">
        <v>124</v>
      </c>
      <c r="B263" s="202"/>
      <c r="C263" s="202"/>
      <c r="D263" s="202"/>
      <c r="E263" s="203"/>
      <c r="F263" s="37">
        <f>SUM(F261:F262)</f>
        <v>158000</v>
      </c>
      <c r="G263" s="37">
        <f t="shared" ref="G263:P263" si="99">SUM(G261:G262)</f>
        <v>4534.6000000000004</v>
      </c>
      <c r="H263" s="37">
        <f t="shared" si="99"/>
        <v>4803.2</v>
      </c>
      <c r="I263" s="37">
        <f t="shared" si="99"/>
        <v>1587.38</v>
      </c>
      <c r="J263" s="37">
        <f t="shared" si="99"/>
        <v>10925.18</v>
      </c>
      <c r="K263" s="37">
        <f t="shared" si="99"/>
        <v>147074.82</v>
      </c>
      <c r="L263" s="37">
        <f t="shared" si="99"/>
        <v>14348.432124999998</v>
      </c>
      <c r="M263" s="37">
        <f t="shared" si="99"/>
        <v>0</v>
      </c>
      <c r="N263" s="37">
        <f t="shared" si="99"/>
        <v>15446.23</v>
      </c>
      <c r="O263" s="37">
        <f t="shared" si="99"/>
        <v>40719.842124999996</v>
      </c>
      <c r="P263" s="37">
        <f t="shared" si="99"/>
        <v>117280.157875</v>
      </c>
      <c r="Q263" s="39"/>
    </row>
    <row r="264" spans="1:17" s="39" customFormat="1" ht="30" customHeight="1" thickBot="1" x14ac:dyDescent="0.3">
      <c r="A264" s="50"/>
      <c r="B264" s="50"/>
      <c r="C264" s="50"/>
      <c r="D264" s="50"/>
      <c r="E264" s="5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</row>
    <row r="265" spans="1:17" s="39" customFormat="1" ht="30" customHeight="1" thickBot="1" x14ac:dyDescent="0.3">
      <c r="A265" s="209" t="s">
        <v>227</v>
      </c>
      <c r="B265" s="210"/>
      <c r="C265" s="210"/>
      <c r="D265" s="210"/>
      <c r="E265" s="210"/>
      <c r="F265" s="210"/>
      <c r="G265" s="210"/>
      <c r="H265" s="210"/>
      <c r="I265" s="210"/>
      <c r="J265" s="210"/>
      <c r="K265" s="210"/>
      <c r="L265" s="210"/>
      <c r="M265" s="210"/>
      <c r="N265" s="210"/>
      <c r="O265" s="210"/>
      <c r="P265" s="210"/>
    </row>
    <row r="266" spans="1:17" s="39" customFormat="1" ht="30" customHeight="1" x14ac:dyDescent="0.25">
      <c r="A266" s="80">
        <f>+A262+1</f>
        <v>125</v>
      </c>
      <c r="B266" s="104" t="s">
        <v>228</v>
      </c>
      <c r="C266" s="36" t="s">
        <v>416</v>
      </c>
      <c r="D266" s="104" t="s">
        <v>19</v>
      </c>
      <c r="E266" s="104" t="s">
        <v>121</v>
      </c>
      <c r="F266" s="106">
        <v>65000</v>
      </c>
      <c r="G266" s="106">
        <f>F266*2.87%</f>
        <v>1865.5</v>
      </c>
      <c r="H266" s="82">
        <f>+F266*3.04%</f>
        <v>1976</v>
      </c>
      <c r="I266" s="82">
        <v>1587.38</v>
      </c>
      <c r="J266" s="77">
        <f t="shared" si="97"/>
        <v>5428.88</v>
      </c>
      <c r="K266" s="77">
        <f t="shared" ref="K266:K330" si="100">+F266-J266</f>
        <v>59571.12</v>
      </c>
      <c r="L266" s="77">
        <f>+IF(K266*12&lt;=416220.01,0,IF(K266*12&lt;=624329.01,(((K266*12-416220.01)*0.15)/12),IF((K266*12&lt;=867123.01),(31216+0.2*(K266*12-624329.01))/12,((79776+0.25*(K266*12-867123.01))/12))))-M266</f>
        <v>4110.0738333333347</v>
      </c>
      <c r="M266" s="77"/>
      <c r="N266" s="78">
        <v>13472.77</v>
      </c>
      <c r="O266" s="103">
        <f t="shared" si="98"/>
        <v>23011.723833333337</v>
      </c>
      <c r="P266" s="78">
        <f>+F266-O266</f>
        <v>41988.276166666663</v>
      </c>
    </row>
    <row r="267" spans="1:17" s="39" customFormat="1" ht="30" customHeight="1" x14ac:dyDescent="0.25">
      <c r="A267" s="80">
        <f>+A266+1</f>
        <v>126</v>
      </c>
      <c r="B267" s="104" t="s">
        <v>80</v>
      </c>
      <c r="C267" s="36" t="s">
        <v>416</v>
      </c>
      <c r="D267" s="104" t="s">
        <v>19</v>
      </c>
      <c r="E267" s="104" t="s">
        <v>121</v>
      </c>
      <c r="F267" s="106">
        <v>60000</v>
      </c>
      <c r="G267" s="106">
        <f>F267*2.87%</f>
        <v>1722</v>
      </c>
      <c r="H267" s="82">
        <f>+F267*3.04%</f>
        <v>1824</v>
      </c>
      <c r="I267" s="82"/>
      <c r="J267" s="77">
        <f t="shared" si="97"/>
        <v>3546</v>
      </c>
      <c r="K267" s="77">
        <f t="shared" si="100"/>
        <v>56454</v>
      </c>
      <c r="L267" s="77">
        <f t="shared" ref="L267:L268" si="101">+IF(K267*12&lt;=416220.01,0,IF(K267*12&lt;=624329.01,(((K267*12-416220.01)*0.15)/12),IF((K267*12&lt;=867123.01),(31216+0.2*(K267*12-624329.01))/12,((79776+0.25*(K267*12-867123.01))/12))))-M267</f>
        <v>3486.6498333333329</v>
      </c>
      <c r="M267" s="77"/>
      <c r="N267" s="78">
        <v>125</v>
      </c>
      <c r="O267" s="103">
        <f t="shared" si="98"/>
        <v>7157.6498333333329</v>
      </c>
      <c r="P267" s="78">
        <f>+F267-O267</f>
        <v>52842.350166666671</v>
      </c>
    </row>
    <row r="268" spans="1:17" s="53" customFormat="1" ht="30" customHeight="1" x14ac:dyDescent="0.25">
      <c r="A268" s="80">
        <f>+A267+1</f>
        <v>127</v>
      </c>
      <c r="B268" s="104" t="s">
        <v>452</v>
      </c>
      <c r="C268" s="36" t="s">
        <v>416</v>
      </c>
      <c r="D268" s="104" t="s">
        <v>19</v>
      </c>
      <c r="E268" s="104" t="s">
        <v>121</v>
      </c>
      <c r="F268" s="106">
        <v>60000</v>
      </c>
      <c r="G268" s="106">
        <f>F268*2.87%</f>
        <v>1722</v>
      </c>
      <c r="H268" s="82">
        <f>+F268*3.04%</f>
        <v>1824</v>
      </c>
      <c r="I268" s="82">
        <v>1587.38</v>
      </c>
      <c r="J268" s="77">
        <f t="shared" si="97"/>
        <v>5133.38</v>
      </c>
      <c r="K268" s="77">
        <f t="shared" si="100"/>
        <v>54866.62</v>
      </c>
      <c r="L268" s="77">
        <f t="shared" si="101"/>
        <v>3169.1738333333342</v>
      </c>
      <c r="M268" s="77"/>
      <c r="N268" s="78">
        <v>125</v>
      </c>
      <c r="O268" s="103">
        <f t="shared" si="98"/>
        <v>8427.5538333333352</v>
      </c>
      <c r="P268" s="78">
        <f>+F268-O268</f>
        <v>51572.446166666661</v>
      </c>
      <c r="Q268" s="39"/>
    </row>
    <row r="269" spans="1:17" s="53" customFormat="1" ht="30" customHeight="1" x14ac:dyDescent="0.25">
      <c r="A269" s="201" t="s">
        <v>124</v>
      </c>
      <c r="B269" s="202"/>
      <c r="C269" s="202"/>
      <c r="D269" s="202"/>
      <c r="E269" s="203"/>
      <c r="F269" s="37">
        <f>SUM(F266:F268)</f>
        <v>185000</v>
      </c>
      <c r="G269" s="37">
        <f t="shared" ref="G269:P269" si="102">SUM(G266:G268)</f>
        <v>5309.5</v>
      </c>
      <c r="H269" s="37">
        <f t="shared" si="102"/>
        <v>5624</v>
      </c>
      <c r="I269" s="37">
        <f t="shared" si="102"/>
        <v>3174.76</v>
      </c>
      <c r="J269" s="37">
        <f t="shared" si="102"/>
        <v>14108.260000000002</v>
      </c>
      <c r="K269" s="37">
        <f t="shared" si="102"/>
        <v>170891.74</v>
      </c>
      <c r="L269" s="37">
        <f t="shared" si="102"/>
        <v>10765.897500000003</v>
      </c>
      <c r="M269" s="37">
        <f t="shared" si="102"/>
        <v>0</v>
      </c>
      <c r="N269" s="37">
        <f t="shared" si="102"/>
        <v>13722.77</v>
      </c>
      <c r="O269" s="37">
        <f t="shared" si="102"/>
        <v>38596.927500000005</v>
      </c>
      <c r="P269" s="37">
        <f t="shared" si="102"/>
        <v>146403.07250000001</v>
      </c>
      <c r="Q269" s="39"/>
    </row>
    <row r="270" spans="1:17" s="53" customFormat="1" ht="30" customHeight="1" thickBot="1" x14ac:dyDescent="0.3">
      <c r="A270" s="50"/>
      <c r="B270" s="50"/>
      <c r="C270" s="50"/>
      <c r="D270" s="50"/>
      <c r="E270" s="5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39"/>
    </row>
    <row r="271" spans="1:17" s="53" customFormat="1" ht="30" customHeight="1" thickBot="1" x14ac:dyDescent="0.3">
      <c r="A271" s="204" t="s">
        <v>575</v>
      </c>
      <c r="B271" s="205"/>
      <c r="C271" s="205"/>
      <c r="D271" s="205"/>
      <c r="E271" s="205"/>
      <c r="F271" s="205"/>
      <c r="G271" s="205"/>
      <c r="H271" s="205"/>
      <c r="I271" s="205"/>
      <c r="J271" s="205"/>
      <c r="K271" s="205"/>
      <c r="L271" s="205"/>
      <c r="M271" s="205"/>
      <c r="N271" s="205"/>
      <c r="O271" s="205"/>
      <c r="P271" s="205"/>
      <c r="Q271" s="39"/>
    </row>
    <row r="272" spans="1:17" s="53" customFormat="1" ht="30" customHeight="1" x14ac:dyDescent="0.25">
      <c r="A272" s="80">
        <f>+A268+1</f>
        <v>128</v>
      </c>
      <c r="B272" s="108" t="s">
        <v>574</v>
      </c>
      <c r="C272" s="118" t="s">
        <v>417</v>
      </c>
      <c r="D272" s="119" t="s">
        <v>21</v>
      </c>
      <c r="E272" s="104" t="s">
        <v>120</v>
      </c>
      <c r="F272" s="103">
        <v>40000</v>
      </c>
      <c r="G272" s="103">
        <f>F272*2.87%</f>
        <v>1148</v>
      </c>
      <c r="H272" s="77">
        <f>+F272*3.04%</f>
        <v>1216</v>
      </c>
      <c r="I272" s="77"/>
      <c r="J272" s="77">
        <f t="shared" ref="J272" si="103">+G272+H272+I272</f>
        <v>2364</v>
      </c>
      <c r="K272" s="77">
        <f t="shared" ref="K272" si="104">+F272-J272</f>
        <v>37636</v>
      </c>
      <c r="L272" s="77">
        <v>442.65</v>
      </c>
      <c r="M272" s="77">
        <v>0</v>
      </c>
      <c r="N272" s="84">
        <v>4944.26</v>
      </c>
      <c r="O272" s="103">
        <f>+N272+I272+H272+G272+L272</f>
        <v>7750.91</v>
      </c>
      <c r="P272" s="78">
        <f>+F272-O272</f>
        <v>32249.09</v>
      </c>
      <c r="Q272" s="39"/>
    </row>
    <row r="273" spans="1:17" s="39" customFormat="1" ht="30" customHeight="1" x14ac:dyDescent="0.25">
      <c r="A273" s="201" t="s">
        <v>124</v>
      </c>
      <c r="B273" s="202"/>
      <c r="C273" s="202"/>
      <c r="D273" s="202"/>
      <c r="E273" s="203"/>
      <c r="F273" s="37">
        <f>SUM(F272:F272)</f>
        <v>40000</v>
      </c>
      <c r="G273" s="37">
        <f t="shared" ref="G273:P273" si="105">SUM(G272:G272)</f>
        <v>1148</v>
      </c>
      <c r="H273" s="37">
        <f t="shared" si="105"/>
        <v>1216</v>
      </c>
      <c r="I273" s="37">
        <f t="shared" si="105"/>
        <v>0</v>
      </c>
      <c r="J273" s="37">
        <f t="shared" si="105"/>
        <v>2364</v>
      </c>
      <c r="K273" s="37">
        <f t="shared" si="105"/>
        <v>37636</v>
      </c>
      <c r="L273" s="37">
        <f t="shared" si="105"/>
        <v>442.65</v>
      </c>
      <c r="M273" s="37">
        <f t="shared" si="105"/>
        <v>0</v>
      </c>
      <c r="N273" s="37">
        <f t="shared" si="105"/>
        <v>4944.26</v>
      </c>
      <c r="O273" s="37">
        <f t="shared" si="105"/>
        <v>7750.91</v>
      </c>
      <c r="P273" s="37">
        <f t="shared" si="105"/>
        <v>32249.09</v>
      </c>
    </row>
    <row r="274" spans="1:17" s="79" customFormat="1" ht="30" customHeight="1" thickBot="1" x14ac:dyDescent="0.3">
      <c r="A274" s="50"/>
      <c r="B274" s="50"/>
      <c r="C274" s="50"/>
      <c r="D274" s="50"/>
      <c r="E274" s="5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32"/>
    </row>
    <row r="275" spans="1:17" s="79" customFormat="1" ht="30" customHeight="1" thickBot="1" x14ac:dyDescent="0.3">
      <c r="A275" s="204" t="s">
        <v>309</v>
      </c>
      <c r="B275" s="205"/>
      <c r="C275" s="205"/>
      <c r="D275" s="205"/>
      <c r="E275" s="205"/>
      <c r="F275" s="205"/>
      <c r="G275" s="205"/>
      <c r="H275" s="205"/>
      <c r="I275" s="205"/>
      <c r="J275" s="205"/>
      <c r="K275" s="205"/>
      <c r="L275" s="205"/>
      <c r="M275" s="205"/>
      <c r="N275" s="205"/>
      <c r="O275" s="205"/>
      <c r="P275" s="205"/>
      <c r="Q275" s="32"/>
    </row>
    <row r="276" spans="1:17" s="79" customFormat="1" ht="30" customHeight="1" x14ac:dyDescent="0.25">
      <c r="A276" s="80">
        <f>+A272+1</f>
        <v>129</v>
      </c>
      <c r="B276" s="108" t="s">
        <v>24</v>
      </c>
      <c r="C276" s="118" t="s">
        <v>417</v>
      </c>
      <c r="D276" s="119" t="s">
        <v>190</v>
      </c>
      <c r="E276" s="104" t="s">
        <v>121</v>
      </c>
      <c r="F276" s="103">
        <v>90000</v>
      </c>
      <c r="G276" s="103">
        <f>F276*2.87%</f>
        <v>2583</v>
      </c>
      <c r="H276" s="77">
        <f>+F276*3.04%</f>
        <v>2736</v>
      </c>
      <c r="I276" s="77"/>
      <c r="J276" s="77">
        <f t="shared" si="97"/>
        <v>5319</v>
      </c>
      <c r="K276" s="77">
        <f t="shared" si="100"/>
        <v>84681</v>
      </c>
      <c r="L276" s="77">
        <f>+IF(K276*12&lt;=416220.01,0,IF(K276*12&lt;=624329.01,(((K276*12-416220.01)*0.15)/12),IF((K276*12&lt;=867123.01),(31216+0.2*(K276*12-624329.01))/12,((79776+0.25*(K276*12-867123.01))/12))))-M276</f>
        <v>9753.1872916666671</v>
      </c>
      <c r="M276" s="77"/>
      <c r="N276" s="84">
        <v>25</v>
      </c>
      <c r="O276" s="103">
        <f t="shared" si="98"/>
        <v>15097.187291666667</v>
      </c>
      <c r="P276" s="78">
        <f>+F276-O276</f>
        <v>74902.812708333338</v>
      </c>
      <c r="Q276" s="32"/>
    </row>
    <row r="277" spans="1:17" s="79" customFormat="1" ht="30" customHeight="1" x14ac:dyDescent="0.25">
      <c r="A277" s="80">
        <f>+A276+1</f>
        <v>130</v>
      </c>
      <c r="B277" s="104" t="s">
        <v>35</v>
      </c>
      <c r="C277" s="36" t="s">
        <v>417</v>
      </c>
      <c r="D277" s="104" t="s">
        <v>93</v>
      </c>
      <c r="E277" s="104" t="s">
        <v>226</v>
      </c>
      <c r="F277" s="106">
        <v>50000</v>
      </c>
      <c r="G277" s="82">
        <f>F277*2.87%</f>
        <v>1435</v>
      </c>
      <c r="H277" s="77">
        <f>+F277*3.04%</f>
        <v>1520</v>
      </c>
      <c r="I277" s="77">
        <v>1587.38</v>
      </c>
      <c r="J277" s="77">
        <f t="shared" si="97"/>
        <v>4542.38</v>
      </c>
      <c r="K277" s="77">
        <f t="shared" si="100"/>
        <v>45457.62</v>
      </c>
      <c r="L277" s="77">
        <f>+IF(K277*12&lt;=416220.01,0,IF(K277*12&lt;=624329.01,(((K277*12-416220.01)*0.15)/12),IF((K277*12&lt;=867123.01),(31216+0.2*(K277*12-624329.01))/12,((79776+0.25*(K277*12-867123.01))/12))))-M277</f>
        <v>1615.8928750000005</v>
      </c>
      <c r="M277" s="77">
        <v>0</v>
      </c>
      <c r="N277" s="84">
        <v>245</v>
      </c>
      <c r="O277" s="103">
        <f t="shared" si="98"/>
        <v>6403.2728750000006</v>
      </c>
      <c r="P277" s="78">
        <f>+F277-O277</f>
        <v>43596.727124999998</v>
      </c>
      <c r="Q277" s="32"/>
    </row>
    <row r="278" spans="1:17" s="86" customFormat="1" ht="30" customHeight="1" thickBot="1" x14ac:dyDescent="0.3">
      <c r="A278" s="201" t="s">
        <v>124</v>
      </c>
      <c r="B278" s="202"/>
      <c r="C278" s="202"/>
      <c r="D278" s="202"/>
      <c r="E278" s="203"/>
      <c r="F278" s="37">
        <f>SUM(F276:F277)</f>
        <v>140000</v>
      </c>
      <c r="G278" s="37">
        <f t="shared" ref="G278:P278" si="106">SUM(G276:G277)</f>
        <v>4018</v>
      </c>
      <c r="H278" s="37">
        <f t="shared" si="106"/>
        <v>4256</v>
      </c>
      <c r="I278" s="37">
        <f t="shared" si="106"/>
        <v>1587.38</v>
      </c>
      <c r="J278" s="37">
        <f t="shared" si="106"/>
        <v>9861.380000000001</v>
      </c>
      <c r="K278" s="37">
        <f t="shared" si="106"/>
        <v>130138.62</v>
      </c>
      <c r="L278" s="37">
        <f t="shared" si="106"/>
        <v>11369.080166666667</v>
      </c>
      <c r="M278" s="37">
        <f t="shared" si="106"/>
        <v>0</v>
      </c>
      <c r="N278" s="37">
        <f t="shared" si="106"/>
        <v>270</v>
      </c>
      <c r="O278" s="37">
        <f t="shared" si="106"/>
        <v>21500.460166666668</v>
      </c>
      <c r="P278" s="37">
        <f t="shared" si="106"/>
        <v>118499.53983333334</v>
      </c>
      <c r="Q278" s="40"/>
    </row>
    <row r="279" spans="1:17" s="90" customFormat="1" ht="30" customHeight="1" thickBot="1" x14ac:dyDescent="0.3">
      <c r="A279" s="204" t="s">
        <v>310</v>
      </c>
      <c r="B279" s="205"/>
      <c r="C279" s="205"/>
      <c r="D279" s="205"/>
      <c r="E279" s="205"/>
      <c r="F279" s="205"/>
      <c r="G279" s="205"/>
      <c r="H279" s="205"/>
      <c r="I279" s="205"/>
      <c r="J279" s="205"/>
      <c r="K279" s="205"/>
      <c r="L279" s="205"/>
      <c r="M279" s="205"/>
      <c r="N279" s="205"/>
      <c r="O279" s="205"/>
      <c r="P279" s="205"/>
      <c r="Q279" s="235"/>
    </row>
    <row r="280" spans="1:17" s="90" customFormat="1" ht="30" customHeight="1" x14ac:dyDescent="0.25">
      <c r="A280" s="75">
        <f>+A277+1</f>
        <v>131</v>
      </c>
      <c r="B280" s="108" t="s">
        <v>393</v>
      </c>
      <c r="C280" s="118" t="s">
        <v>416</v>
      </c>
      <c r="D280" s="108" t="s">
        <v>311</v>
      </c>
      <c r="E280" s="104" t="s">
        <v>226</v>
      </c>
      <c r="F280" s="103">
        <v>50000</v>
      </c>
      <c r="G280" s="82">
        <f t="shared" ref="G280:G283" si="107">F280*2.87%</f>
        <v>1435</v>
      </c>
      <c r="H280" s="82">
        <f t="shared" ref="H280:H283" si="108">+F280*3.04%</f>
        <v>1520</v>
      </c>
      <c r="I280" s="77"/>
      <c r="J280" s="77">
        <f t="shared" si="97"/>
        <v>2955</v>
      </c>
      <c r="K280" s="77">
        <f t="shared" si="100"/>
        <v>47045</v>
      </c>
      <c r="L280" s="77">
        <f>+IF(K280*12&lt;=416220.01,0,IF(K280*12&lt;=624329.01,(((K280*12-416220.01)*0.15)/12),IF((K280*12&lt;=867123.01),(31216+0.2*(K280*12-624329.01))/12,((79776+0.25*(K280*12-867123.01))/12))))-M280</f>
        <v>1853.9998749999997</v>
      </c>
      <c r="M280" s="77"/>
      <c r="N280" s="78">
        <v>6538.27</v>
      </c>
      <c r="O280" s="103">
        <f>+N280+I280+H280+G280+L280</f>
        <v>11347.269875</v>
      </c>
      <c r="P280" s="78">
        <f t="shared" ref="P280:P310" si="109">+F280-O280</f>
        <v>38652.730125000002</v>
      </c>
      <c r="Q280" s="235"/>
    </row>
    <row r="281" spans="1:17" s="53" customFormat="1" ht="30" customHeight="1" x14ac:dyDescent="0.25">
      <c r="A281" s="75">
        <f>+A280+1</f>
        <v>132</v>
      </c>
      <c r="B281" s="108" t="s">
        <v>148</v>
      </c>
      <c r="C281" s="118" t="s">
        <v>416</v>
      </c>
      <c r="D281" s="108" t="s">
        <v>311</v>
      </c>
      <c r="E281" s="104" t="s">
        <v>226</v>
      </c>
      <c r="F281" s="103">
        <v>35000</v>
      </c>
      <c r="G281" s="82">
        <f t="shared" si="107"/>
        <v>1004.5</v>
      </c>
      <c r="H281" s="82">
        <f t="shared" si="108"/>
        <v>1064</v>
      </c>
      <c r="I281" s="77"/>
      <c r="J281" s="77">
        <f>+G281+H281+I281</f>
        <v>2068.5</v>
      </c>
      <c r="K281" s="77">
        <f t="shared" si="100"/>
        <v>32931.5</v>
      </c>
      <c r="L281" s="77">
        <f t="shared" ref="L281:L310" si="110">+IF(K281*12&lt;=416220.01,0,IF(K281*12&lt;=624329.01,(((K281*12-416220.01)*0.15)/12),IF((K281*12&lt;=867123.01),(31216+0.2*(K281*12-624329.01))/12,((79776+0.25*(K281*12-867123.01))/12))))-M281</f>
        <v>0</v>
      </c>
      <c r="M281" s="77"/>
      <c r="N281" s="78">
        <v>6727.1</v>
      </c>
      <c r="O281" s="103">
        <f t="shared" ref="O281:O310" si="111">+N281+I281+H281+G281+L281</f>
        <v>8795.6</v>
      </c>
      <c r="P281" s="78">
        <f t="shared" si="109"/>
        <v>26204.400000000001</v>
      </c>
      <c r="Q281" s="39"/>
    </row>
    <row r="282" spans="1:17" s="53" customFormat="1" ht="30" customHeight="1" x14ac:dyDescent="0.25">
      <c r="A282" s="75">
        <f>+A281+1</f>
        <v>133</v>
      </c>
      <c r="B282" s="108" t="s">
        <v>473</v>
      </c>
      <c r="C282" s="118" t="s">
        <v>416</v>
      </c>
      <c r="D282" s="108" t="s">
        <v>311</v>
      </c>
      <c r="E282" s="104" t="s">
        <v>226</v>
      </c>
      <c r="F282" s="103">
        <v>45000</v>
      </c>
      <c r="G282" s="82">
        <f>F282*2.87%</f>
        <v>1291.5</v>
      </c>
      <c r="H282" s="82">
        <f t="shared" si="108"/>
        <v>1368</v>
      </c>
      <c r="I282" s="77"/>
      <c r="J282" s="77">
        <f t="shared" si="97"/>
        <v>2659.5</v>
      </c>
      <c r="K282" s="77">
        <f t="shared" si="100"/>
        <v>42340.5</v>
      </c>
      <c r="L282" s="77">
        <v>1148.32</v>
      </c>
      <c r="M282" s="77">
        <v>0</v>
      </c>
      <c r="N282" s="78">
        <v>16952.810000000001</v>
      </c>
      <c r="O282" s="103">
        <f t="shared" si="111"/>
        <v>20760.63</v>
      </c>
      <c r="P282" s="78">
        <f t="shared" si="109"/>
        <v>24239.37</v>
      </c>
      <c r="Q282" s="39"/>
    </row>
    <row r="283" spans="1:17" s="53" customFormat="1" ht="30" customHeight="1" x14ac:dyDescent="0.25">
      <c r="A283" s="75">
        <f t="shared" ref="A283:A310" si="112">+A282+1</f>
        <v>134</v>
      </c>
      <c r="B283" s="104" t="s">
        <v>27</v>
      </c>
      <c r="C283" s="36" t="s">
        <v>417</v>
      </c>
      <c r="D283" s="104" t="s">
        <v>96</v>
      </c>
      <c r="E283" s="104" t="s">
        <v>121</v>
      </c>
      <c r="F283" s="82">
        <v>28875</v>
      </c>
      <c r="G283" s="82">
        <f t="shared" si="107"/>
        <v>828.71249999999998</v>
      </c>
      <c r="H283" s="82">
        <f t="shared" si="108"/>
        <v>877.8</v>
      </c>
      <c r="I283" s="82"/>
      <c r="J283" s="77">
        <f t="shared" si="97"/>
        <v>1706.5124999999998</v>
      </c>
      <c r="K283" s="77">
        <f t="shared" si="100"/>
        <v>27168.487499999999</v>
      </c>
      <c r="L283" s="77">
        <f t="shared" si="110"/>
        <v>0</v>
      </c>
      <c r="M283" s="77"/>
      <c r="N283" s="84">
        <v>3304.71</v>
      </c>
      <c r="O283" s="77">
        <f t="shared" si="111"/>
        <v>5011.2224999999999</v>
      </c>
      <c r="P283" s="78">
        <f t="shared" si="109"/>
        <v>23863.7775</v>
      </c>
      <c r="Q283" s="39"/>
    </row>
    <row r="284" spans="1:17" s="53" customFormat="1" ht="30" customHeight="1" x14ac:dyDescent="0.25">
      <c r="A284" s="75">
        <f t="shared" si="112"/>
        <v>135</v>
      </c>
      <c r="B284" s="104" t="s">
        <v>26</v>
      </c>
      <c r="C284" s="36" t="s">
        <v>417</v>
      </c>
      <c r="D284" s="104" t="s">
        <v>96</v>
      </c>
      <c r="E284" s="104" t="s">
        <v>121</v>
      </c>
      <c r="F284" s="82">
        <v>28000</v>
      </c>
      <c r="G284" s="82">
        <f>F284*2.87%</f>
        <v>803.6</v>
      </c>
      <c r="H284" s="82">
        <f>+F284*3.04%</f>
        <v>851.2</v>
      </c>
      <c r="I284" s="82">
        <v>3174.76</v>
      </c>
      <c r="J284" s="77">
        <f t="shared" si="97"/>
        <v>4829.5600000000004</v>
      </c>
      <c r="K284" s="77">
        <f t="shared" si="100"/>
        <v>23170.44</v>
      </c>
      <c r="L284" s="77">
        <f t="shared" si="110"/>
        <v>0</v>
      </c>
      <c r="M284" s="77"/>
      <c r="N284" s="84">
        <v>2025</v>
      </c>
      <c r="O284" s="77">
        <f t="shared" si="111"/>
        <v>6854.56</v>
      </c>
      <c r="P284" s="78">
        <f t="shared" si="109"/>
        <v>21145.439999999999</v>
      </c>
      <c r="Q284" s="39"/>
    </row>
    <row r="285" spans="1:17" s="53" customFormat="1" ht="30" customHeight="1" x14ac:dyDescent="0.25">
      <c r="A285" s="75">
        <f t="shared" si="112"/>
        <v>136</v>
      </c>
      <c r="B285" s="104" t="s">
        <v>191</v>
      </c>
      <c r="C285" s="36" t="s">
        <v>417</v>
      </c>
      <c r="D285" s="104" t="s">
        <v>96</v>
      </c>
      <c r="E285" s="104" t="s">
        <v>121</v>
      </c>
      <c r="F285" s="82">
        <v>28000</v>
      </c>
      <c r="G285" s="82">
        <f t="shared" ref="G285:G303" si="113">F285*2.87%</f>
        <v>803.6</v>
      </c>
      <c r="H285" s="82">
        <f t="shared" ref="H285:H303" si="114">+F285*3.04%</f>
        <v>851.2</v>
      </c>
      <c r="I285" s="82"/>
      <c r="J285" s="77">
        <f t="shared" si="97"/>
        <v>1654.8000000000002</v>
      </c>
      <c r="K285" s="77">
        <f t="shared" si="100"/>
        <v>26345.200000000001</v>
      </c>
      <c r="L285" s="77">
        <f t="shared" si="110"/>
        <v>0</v>
      </c>
      <c r="M285" s="77"/>
      <c r="N285" s="84">
        <f>2226.54+25</f>
        <v>2251.54</v>
      </c>
      <c r="O285" s="77">
        <f t="shared" si="111"/>
        <v>3906.3399999999997</v>
      </c>
      <c r="P285" s="78">
        <f t="shared" si="109"/>
        <v>24093.66</v>
      </c>
      <c r="Q285" s="39"/>
    </row>
    <row r="286" spans="1:17" s="53" customFormat="1" ht="30" customHeight="1" x14ac:dyDescent="0.25">
      <c r="A286" s="75">
        <f t="shared" si="112"/>
        <v>137</v>
      </c>
      <c r="B286" s="104" t="s">
        <v>312</v>
      </c>
      <c r="C286" s="36" t="s">
        <v>417</v>
      </c>
      <c r="D286" s="104" t="s">
        <v>33</v>
      </c>
      <c r="E286" s="104" t="s">
        <v>121</v>
      </c>
      <c r="F286" s="82">
        <v>28000</v>
      </c>
      <c r="G286" s="82">
        <f t="shared" si="113"/>
        <v>803.6</v>
      </c>
      <c r="H286" s="82">
        <f t="shared" si="114"/>
        <v>851.2</v>
      </c>
      <c r="I286" s="82"/>
      <c r="J286" s="77">
        <f t="shared" si="97"/>
        <v>1654.8000000000002</v>
      </c>
      <c r="K286" s="77">
        <f t="shared" si="100"/>
        <v>26345.200000000001</v>
      </c>
      <c r="L286" s="77">
        <f t="shared" si="110"/>
        <v>0</v>
      </c>
      <c r="M286" s="77"/>
      <c r="N286" s="84">
        <v>3165</v>
      </c>
      <c r="O286" s="77">
        <f t="shared" si="111"/>
        <v>4819.8</v>
      </c>
      <c r="P286" s="78">
        <f t="shared" si="109"/>
        <v>23180.2</v>
      </c>
      <c r="Q286" s="39"/>
    </row>
    <row r="287" spans="1:17" s="53" customFormat="1" ht="30" customHeight="1" x14ac:dyDescent="0.25">
      <c r="A287" s="75">
        <f t="shared" si="112"/>
        <v>138</v>
      </c>
      <c r="B287" s="104" t="s">
        <v>29</v>
      </c>
      <c r="C287" s="36" t="s">
        <v>417</v>
      </c>
      <c r="D287" s="104" t="s">
        <v>33</v>
      </c>
      <c r="E287" s="104" t="s">
        <v>226</v>
      </c>
      <c r="F287" s="82">
        <v>28000</v>
      </c>
      <c r="G287" s="82">
        <f t="shared" si="113"/>
        <v>803.6</v>
      </c>
      <c r="H287" s="82">
        <f t="shared" si="114"/>
        <v>851.2</v>
      </c>
      <c r="I287" s="82">
        <v>3174.76</v>
      </c>
      <c r="J287" s="77">
        <f t="shared" si="97"/>
        <v>4829.5600000000004</v>
      </c>
      <c r="K287" s="77">
        <f t="shared" si="100"/>
        <v>23170.44</v>
      </c>
      <c r="L287" s="77">
        <f t="shared" si="110"/>
        <v>0</v>
      </c>
      <c r="M287" s="77"/>
      <c r="N287" s="84">
        <v>6926.01</v>
      </c>
      <c r="O287" s="77">
        <f t="shared" si="111"/>
        <v>11755.570000000002</v>
      </c>
      <c r="P287" s="78">
        <f t="shared" si="109"/>
        <v>16244.429999999998</v>
      </c>
      <c r="Q287" s="39"/>
    </row>
    <row r="288" spans="1:17" s="53" customFormat="1" ht="30" customHeight="1" x14ac:dyDescent="0.25">
      <c r="A288" s="75">
        <f t="shared" si="112"/>
        <v>139</v>
      </c>
      <c r="B288" s="104" t="s">
        <v>30</v>
      </c>
      <c r="C288" s="36" t="s">
        <v>416</v>
      </c>
      <c r="D288" s="104" t="s">
        <v>33</v>
      </c>
      <c r="E288" s="104" t="s">
        <v>226</v>
      </c>
      <c r="F288" s="82">
        <v>28000</v>
      </c>
      <c r="G288" s="82">
        <f t="shared" si="113"/>
        <v>803.6</v>
      </c>
      <c r="H288" s="82">
        <f t="shared" si="114"/>
        <v>851.2</v>
      </c>
      <c r="I288" s="82"/>
      <c r="J288" s="77">
        <f t="shared" si="97"/>
        <v>1654.8000000000002</v>
      </c>
      <c r="K288" s="77">
        <f t="shared" si="100"/>
        <v>26345.200000000001</v>
      </c>
      <c r="L288" s="77">
        <f t="shared" si="110"/>
        <v>0</v>
      </c>
      <c r="M288" s="77"/>
      <c r="N288" s="84">
        <v>2339.87</v>
      </c>
      <c r="O288" s="77">
        <f t="shared" si="111"/>
        <v>3994.6699999999996</v>
      </c>
      <c r="P288" s="78">
        <f t="shared" si="109"/>
        <v>24005.33</v>
      </c>
      <c r="Q288" s="39"/>
    </row>
    <row r="289" spans="1:17" s="53" customFormat="1" ht="30" customHeight="1" x14ac:dyDescent="0.25">
      <c r="A289" s="75">
        <f t="shared" si="112"/>
        <v>140</v>
      </c>
      <c r="B289" s="104" t="s">
        <v>313</v>
      </c>
      <c r="C289" s="36" t="s">
        <v>417</v>
      </c>
      <c r="D289" s="104" t="s">
        <v>33</v>
      </c>
      <c r="E289" s="104" t="s">
        <v>121</v>
      </c>
      <c r="F289" s="82">
        <v>28000</v>
      </c>
      <c r="G289" s="82">
        <f t="shared" si="113"/>
        <v>803.6</v>
      </c>
      <c r="H289" s="82">
        <f t="shared" si="114"/>
        <v>851.2</v>
      </c>
      <c r="I289" s="82"/>
      <c r="J289" s="77">
        <f t="shared" si="97"/>
        <v>1654.8000000000002</v>
      </c>
      <c r="K289" s="77">
        <f t="shared" si="100"/>
        <v>26345.200000000001</v>
      </c>
      <c r="L289" s="77">
        <f t="shared" si="110"/>
        <v>0</v>
      </c>
      <c r="M289" s="77"/>
      <c r="N289" s="84">
        <v>3125</v>
      </c>
      <c r="O289" s="77">
        <f t="shared" si="111"/>
        <v>4779.8</v>
      </c>
      <c r="P289" s="78">
        <f t="shared" si="109"/>
        <v>23220.2</v>
      </c>
      <c r="Q289" s="39"/>
    </row>
    <row r="290" spans="1:17" s="53" customFormat="1" ht="30" customHeight="1" x14ac:dyDescent="0.25">
      <c r="A290" s="75">
        <f t="shared" si="112"/>
        <v>141</v>
      </c>
      <c r="B290" s="104" t="s">
        <v>31</v>
      </c>
      <c r="C290" s="36" t="s">
        <v>417</v>
      </c>
      <c r="D290" s="104" t="s">
        <v>33</v>
      </c>
      <c r="E290" s="104" t="s">
        <v>121</v>
      </c>
      <c r="F290" s="82">
        <v>28000</v>
      </c>
      <c r="G290" s="82">
        <f t="shared" si="113"/>
        <v>803.6</v>
      </c>
      <c r="H290" s="82">
        <f t="shared" si="114"/>
        <v>851.2</v>
      </c>
      <c r="I290" s="82">
        <v>1587.38</v>
      </c>
      <c r="J290" s="77">
        <f t="shared" si="97"/>
        <v>3242.1800000000003</v>
      </c>
      <c r="K290" s="77">
        <f t="shared" si="100"/>
        <v>24757.82</v>
      </c>
      <c r="L290" s="77">
        <f t="shared" si="110"/>
        <v>0</v>
      </c>
      <c r="M290" s="77"/>
      <c r="N290" s="84">
        <v>4002.71</v>
      </c>
      <c r="O290" s="77">
        <f t="shared" si="111"/>
        <v>7244.89</v>
      </c>
      <c r="P290" s="78">
        <f t="shared" si="109"/>
        <v>20755.11</v>
      </c>
      <c r="Q290" s="39"/>
    </row>
    <row r="291" spans="1:17" s="32" customFormat="1" ht="30" customHeight="1" x14ac:dyDescent="0.25">
      <c r="A291" s="75">
        <f t="shared" si="112"/>
        <v>142</v>
      </c>
      <c r="B291" s="104" t="s">
        <v>32</v>
      </c>
      <c r="C291" s="36" t="s">
        <v>416</v>
      </c>
      <c r="D291" s="104" t="s">
        <v>33</v>
      </c>
      <c r="E291" s="104" t="s">
        <v>121</v>
      </c>
      <c r="F291" s="82">
        <v>28000</v>
      </c>
      <c r="G291" s="82">
        <f t="shared" si="113"/>
        <v>803.6</v>
      </c>
      <c r="H291" s="82">
        <f t="shared" si="114"/>
        <v>851.2</v>
      </c>
      <c r="I291" s="82"/>
      <c r="J291" s="77">
        <f t="shared" si="97"/>
        <v>1654.8000000000002</v>
      </c>
      <c r="K291" s="77">
        <f t="shared" si="100"/>
        <v>26345.200000000001</v>
      </c>
      <c r="L291" s="77">
        <f t="shared" si="110"/>
        <v>0</v>
      </c>
      <c r="M291" s="77"/>
      <c r="N291" s="84">
        <v>2240.48</v>
      </c>
      <c r="O291" s="77">
        <f t="shared" si="111"/>
        <v>3895.28</v>
      </c>
      <c r="P291" s="78">
        <f t="shared" si="109"/>
        <v>24104.720000000001</v>
      </c>
    </row>
    <row r="292" spans="1:17" s="32" customFormat="1" ht="30" customHeight="1" x14ac:dyDescent="0.25">
      <c r="A292" s="75">
        <f t="shared" si="112"/>
        <v>143</v>
      </c>
      <c r="B292" s="104" t="s">
        <v>28</v>
      </c>
      <c r="C292" s="36" t="s">
        <v>416</v>
      </c>
      <c r="D292" s="104" t="s">
        <v>33</v>
      </c>
      <c r="E292" s="104" t="s">
        <v>121</v>
      </c>
      <c r="F292" s="82">
        <v>24000</v>
      </c>
      <c r="G292" s="82">
        <f t="shared" si="113"/>
        <v>688.8</v>
      </c>
      <c r="H292" s="82">
        <f t="shared" si="114"/>
        <v>729.6</v>
      </c>
      <c r="I292" s="82"/>
      <c r="J292" s="77">
        <f t="shared" si="97"/>
        <v>1418.4</v>
      </c>
      <c r="K292" s="77">
        <f t="shared" si="100"/>
        <v>22581.599999999999</v>
      </c>
      <c r="L292" s="77">
        <f t="shared" si="110"/>
        <v>0</v>
      </c>
      <c r="M292" s="77"/>
      <c r="N292" s="84">
        <v>6580.4</v>
      </c>
      <c r="O292" s="77">
        <f t="shared" si="111"/>
        <v>7998.8</v>
      </c>
      <c r="P292" s="78">
        <f t="shared" si="109"/>
        <v>16001.2</v>
      </c>
    </row>
    <row r="293" spans="1:17" s="32" customFormat="1" ht="30" customHeight="1" x14ac:dyDescent="0.25">
      <c r="A293" s="75">
        <f t="shared" si="112"/>
        <v>144</v>
      </c>
      <c r="B293" s="104" t="s">
        <v>314</v>
      </c>
      <c r="C293" s="36" t="s">
        <v>417</v>
      </c>
      <c r="D293" s="104" t="s">
        <v>33</v>
      </c>
      <c r="E293" s="104" t="s">
        <v>121</v>
      </c>
      <c r="F293" s="82">
        <v>24000</v>
      </c>
      <c r="G293" s="82">
        <f t="shared" si="113"/>
        <v>688.8</v>
      </c>
      <c r="H293" s="82">
        <f t="shared" si="114"/>
        <v>729.6</v>
      </c>
      <c r="I293" s="82"/>
      <c r="J293" s="77">
        <f t="shared" si="97"/>
        <v>1418.4</v>
      </c>
      <c r="K293" s="77">
        <f t="shared" si="100"/>
        <v>22581.599999999999</v>
      </c>
      <c r="L293" s="77">
        <f t="shared" si="110"/>
        <v>0</v>
      </c>
      <c r="M293" s="77"/>
      <c r="N293" s="84">
        <v>125</v>
      </c>
      <c r="O293" s="77">
        <f t="shared" si="111"/>
        <v>1543.4</v>
      </c>
      <c r="P293" s="78">
        <f t="shared" si="109"/>
        <v>22456.6</v>
      </c>
    </row>
    <row r="294" spans="1:17" s="32" customFormat="1" ht="30" customHeight="1" x14ac:dyDescent="0.25">
      <c r="A294" s="75">
        <f t="shared" si="112"/>
        <v>145</v>
      </c>
      <c r="B294" s="104" t="s">
        <v>315</v>
      </c>
      <c r="C294" s="36" t="s">
        <v>416</v>
      </c>
      <c r="D294" s="104" t="s">
        <v>33</v>
      </c>
      <c r="E294" s="104" t="s">
        <v>226</v>
      </c>
      <c r="F294" s="82">
        <v>24000</v>
      </c>
      <c r="G294" s="82">
        <f t="shared" si="113"/>
        <v>688.8</v>
      </c>
      <c r="H294" s="82">
        <f t="shared" si="114"/>
        <v>729.6</v>
      </c>
      <c r="I294" s="82"/>
      <c r="J294" s="77">
        <f t="shared" si="97"/>
        <v>1418.4</v>
      </c>
      <c r="K294" s="77">
        <f t="shared" si="100"/>
        <v>22581.599999999999</v>
      </c>
      <c r="L294" s="77">
        <f t="shared" si="110"/>
        <v>0</v>
      </c>
      <c r="M294" s="77"/>
      <c r="N294" s="84">
        <v>4632.72</v>
      </c>
      <c r="O294" s="77">
        <f t="shared" si="111"/>
        <v>6051.1200000000008</v>
      </c>
      <c r="P294" s="78">
        <f t="shared" si="109"/>
        <v>17948.879999999997</v>
      </c>
    </row>
    <row r="295" spans="1:17" s="32" customFormat="1" ht="30" customHeight="1" x14ac:dyDescent="0.25">
      <c r="A295" s="75">
        <f t="shared" si="112"/>
        <v>146</v>
      </c>
      <c r="B295" s="104" t="s">
        <v>316</v>
      </c>
      <c r="C295" s="36" t="s">
        <v>416</v>
      </c>
      <c r="D295" s="104" t="s">
        <v>33</v>
      </c>
      <c r="E295" s="104" t="s">
        <v>226</v>
      </c>
      <c r="F295" s="82">
        <v>24000</v>
      </c>
      <c r="G295" s="82">
        <f t="shared" si="113"/>
        <v>688.8</v>
      </c>
      <c r="H295" s="82">
        <f t="shared" si="114"/>
        <v>729.6</v>
      </c>
      <c r="I295" s="82"/>
      <c r="J295" s="77">
        <f t="shared" si="97"/>
        <v>1418.4</v>
      </c>
      <c r="K295" s="77">
        <f t="shared" si="100"/>
        <v>22581.599999999999</v>
      </c>
      <c r="L295" s="77">
        <f t="shared" si="110"/>
        <v>0</v>
      </c>
      <c r="M295" s="77"/>
      <c r="N295" s="84">
        <v>125</v>
      </c>
      <c r="O295" s="77">
        <f t="shared" si="111"/>
        <v>1543.4</v>
      </c>
      <c r="P295" s="78">
        <f t="shared" si="109"/>
        <v>22456.6</v>
      </c>
    </row>
    <row r="296" spans="1:17" s="32" customFormat="1" ht="30" customHeight="1" x14ac:dyDescent="0.25">
      <c r="A296" s="75">
        <f>+A295+1</f>
        <v>147</v>
      </c>
      <c r="B296" s="109" t="s">
        <v>146</v>
      </c>
      <c r="C296" s="168" t="s">
        <v>417</v>
      </c>
      <c r="D296" s="104" t="s">
        <v>33</v>
      </c>
      <c r="E296" s="104" t="s">
        <v>226</v>
      </c>
      <c r="F296" s="82">
        <v>28000</v>
      </c>
      <c r="G296" s="82">
        <f t="shared" si="113"/>
        <v>803.6</v>
      </c>
      <c r="H296" s="82">
        <f t="shared" si="114"/>
        <v>851.2</v>
      </c>
      <c r="I296" s="82"/>
      <c r="J296" s="77">
        <f t="shared" si="97"/>
        <v>1654.8000000000002</v>
      </c>
      <c r="K296" s="77">
        <f t="shared" si="100"/>
        <v>26345.200000000001</v>
      </c>
      <c r="L296" s="77">
        <f t="shared" si="110"/>
        <v>0</v>
      </c>
      <c r="M296" s="77"/>
      <c r="N296" s="84">
        <v>4125</v>
      </c>
      <c r="O296" s="77">
        <f t="shared" si="111"/>
        <v>5779.8</v>
      </c>
      <c r="P296" s="78">
        <f t="shared" si="109"/>
        <v>22220.2</v>
      </c>
    </row>
    <row r="297" spans="1:17" s="32" customFormat="1" ht="30" customHeight="1" x14ac:dyDescent="0.25">
      <c r="A297" s="75">
        <f t="shared" si="112"/>
        <v>148</v>
      </c>
      <c r="B297" s="104" t="s">
        <v>319</v>
      </c>
      <c r="C297" s="169" t="s">
        <v>417</v>
      </c>
      <c r="D297" s="104" t="s">
        <v>33</v>
      </c>
      <c r="E297" s="104" t="s">
        <v>226</v>
      </c>
      <c r="F297" s="82">
        <v>28000</v>
      </c>
      <c r="G297" s="82">
        <f t="shared" si="113"/>
        <v>803.6</v>
      </c>
      <c r="H297" s="82">
        <f t="shared" si="114"/>
        <v>851.2</v>
      </c>
      <c r="I297" s="82"/>
      <c r="J297" s="77">
        <f t="shared" si="97"/>
        <v>1654.8000000000002</v>
      </c>
      <c r="K297" s="77">
        <f t="shared" si="100"/>
        <v>26345.200000000001</v>
      </c>
      <c r="L297" s="77">
        <f t="shared" si="110"/>
        <v>0</v>
      </c>
      <c r="M297" s="77"/>
      <c r="N297" s="84">
        <v>5170.43</v>
      </c>
      <c r="O297" s="77">
        <f t="shared" si="111"/>
        <v>6825.2300000000005</v>
      </c>
      <c r="P297" s="78">
        <f t="shared" si="109"/>
        <v>21174.77</v>
      </c>
    </row>
    <row r="298" spans="1:17" s="32" customFormat="1" ht="30" customHeight="1" x14ac:dyDescent="0.25">
      <c r="A298" s="75">
        <f t="shared" si="112"/>
        <v>149</v>
      </c>
      <c r="B298" s="104" t="s">
        <v>317</v>
      </c>
      <c r="C298" s="36" t="s">
        <v>417</v>
      </c>
      <c r="D298" s="104" t="s">
        <v>33</v>
      </c>
      <c r="E298" s="104" t="s">
        <v>226</v>
      </c>
      <c r="F298" s="82">
        <v>19200</v>
      </c>
      <c r="G298" s="82">
        <f t="shared" si="113"/>
        <v>551.04</v>
      </c>
      <c r="H298" s="82">
        <f t="shared" si="114"/>
        <v>583.67999999999995</v>
      </c>
      <c r="I298" s="82"/>
      <c r="J298" s="77">
        <f t="shared" si="97"/>
        <v>1134.7199999999998</v>
      </c>
      <c r="K298" s="77">
        <f t="shared" si="100"/>
        <v>18065.28</v>
      </c>
      <c r="L298" s="77">
        <f t="shared" si="110"/>
        <v>0</v>
      </c>
      <c r="M298" s="77"/>
      <c r="N298" s="84">
        <v>245</v>
      </c>
      <c r="O298" s="77">
        <f t="shared" si="111"/>
        <v>1379.7199999999998</v>
      </c>
      <c r="P298" s="78">
        <f t="shared" si="109"/>
        <v>17820.28</v>
      </c>
    </row>
    <row r="299" spans="1:17" s="32" customFormat="1" ht="30" customHeight="1" x14ac:dyDescent="0.25">
      <c r="A299" s="75">
        <f t="shared" si="112"/>
        <v>150</v>
      </c>
      <c r="B299" s="104" t="s">
        <v>318</v>
      </c>
      <c r="C299" s="36" t="s">
        <v>417</v>
      </c>
      <c r="D299" s="104" t="s">
        <v>33</v>
      </c>
      <c r="E299" s="104" t="s">
        <v>226</v>
      </c>
      <c r="F299" s="82">
        <v>24000</v>
      </c>
      <c r="G299" s="82">
        <f t="shared" si="113"/>
        <v>688.8</v>
      </c>
      <c r="H299" s="82">
        <f t="shared" si="114"/>
        <v>729.6</v>
      </c>
      <c r="I299" s="82"/>
      <c r="J299" s="77">
        <f t="shared" si="97"/>
        <v>1418.4</v>
      </c>
      <c r="K299" s="77">
        <f t="shared" si="100"/>
        <v>22581.599999999999</v>
      </c>
      <c r="L299" s="77">
        <f t="shared" si="110"/>
        <v>0</v>
      </c>
      <c r="M299" s="77"/>
      <c r="N299" s="84">
        <v>1125</v>
      </c>
      <c r="O299" s="77">
        <f t="shared" si="111"/>
        <v>2543.3999999999996</v>
      </c>
      <c r="P299" s="78">
        <f t="shared" si="109"/>
        <v>21456.6</v>
      </c>
    </row>
    <row r="300" spans="1:17" s="32" customFormat="1" ht="30" customHeight="1" x14ac:dyDescent="0.25">
      <c r="A300" s="75">
        <f t="shared" si="112"/>
        <v>151</v>
      </c>
      <c r="B300" s="104" t="s">
        <v>209</v>
      </c>
      <c r="C300" s="36" t="s">
        <v>417</v>
      </c>
      <c r="D300" s="104" t="s">
        <v>33</v>
      </c>
      <c r="E300" s="104" t="s">
        <v>226</v>
      </c>
      <c r="F300" s="82">
        <v>24000</v>
      </c>
      <c r="G300" s="82">
        <f t="shared" si="113"/>
        <v>688.8</v>
      </c>
      <c r="H300" s="82">
        <f t="shared" si="114"/>
        <v>729.6</v>
      </c>
      <c r="I300" s="82"/>
      <c r="J300" s="77">
        <f t="shared" si="97"/>
        <v>1418.4</v>
      </c>
      <c r="K300" s="77">
        <f t="shared" si="100"/>
        <v>22581.599999999999</v>
      </c>
      <c r="L300" s="77">
        <f t="shared" si="110"/>
        <v>0</v>
      </c>
      <c r="M300" s="77"/>
      <c r="N300" s="84">
        <v>4125</v>
      </c>
      <c r="O300" s="77">
        <f t="shared" si="111"/>
        <v>5543.4000000000005</v>
      </c>
      <c r="P300" s="78">
        <f t="shared" si="109"/>
        <v>18456.599999999999</v>
      </c>
    </row>
    <row r="301" spans="1:17" s="39" customFormat="1" ht="30" customHeight="1" x14ac:dyDescent="0.25">
      <c r="A301" s="75">
        <f t="shared" si="112"/>
        <v>152</v>
      </c>
      <c r="B301" s="104" t="s">
        <v>470</v>
      </c>
      <c r="C301" s="168" t="s">
        <v>416</v>
      </c>
      <c r="D301" s="104" t="s">
        <v>33</v>
      </c>
      <c r="E301" s="104" t="s">
        <v>226</v>
      </c>
      <c r="F301" s="82">
        <v>24000</v>
      </c>
      <c r="G301" s="82">
        <f t="shared" si="113"/>
        <v>688.8</v>
      </c>
      <c r="H301" s="82">
        <f t="shared" si="114"/>
        <v>729.6</v>
      </c>
      <c r="I301" s="82"/>
      <c r="J301" s="77">
        <f t="shared" si="97"/>
        <v>1418.4</v>
      </c>
      <c r="K301" s="77">
        <f t="shared" si="100"/>
        <v>22581.599999999999</v>
      </c>
      <c r="L301" s="77">
        <f t="shared" si="110"/>
        <v>0</v>
      </c>
      <c r="M301" s="77"/>
      <c r="N301" s="84">
        <v>2248.58</v>
      </c>
      <c r="O301" s="77">
        <f t="shared" si="111"/>
        <v>3666.9799999999996</v>
      </c>
      <c r="P301" s="78">
        <f t="shared" si="109"/>
        <v>20333.02</v>
      </c>
    </row>
    <row r="302" spans="1:17" s="53" customFormat="1" ht="30" customHeight="1" x14ac:dyDescent="0.25">
      <c r="A302" s="75">
        <f t="shared" si="112"/>
        <v>153</v>
      </c>
      <c r="B302" s="104" t="s">
        <v>471</v>
      </c>
      <c r="C302" s="168" t="s">
        <v>417</v>
      </c>
      <c r="D302" s="104" t="s">
        <v>33</v>
      </c>
      <c r="E302" s="104" t="s">
        <v>226</v>
      </c>
      <c r="F302" s="82">
        <v>24000</v>
      </c>
      <c r="G302" s="82">
        <f t="shared" si="113"/>
        <v>688.8</v>
      </c>
      <c r="H302" s="82">
        <f t="shared" si="114"/>
        <v>729.6</v>
      </c>
      <c r="I302" s="82"/>
      <c r="J302" s="77">
        <f t="shared" si="97"/>
        <v>1418.4</v>
      </c>
      <c r="K302" s="77">
        <f t="shared" si="100"/>
        <v>22581.599999999999</v>
      </c>
      <c r="L302" s="77">
        <f t="shared" si="110"/>
        <v>0</v>
      </c>
      <c r="M302" s="77"/>
      <c r="N302" s="84">
        <v>125</v>
      </c>
      <c r="O302" s="77">
        <f t="shared" si="111"/>
        <v>1543.4</v>
      </c>
      <c r="P302" s="78">
        <f t="shared" si="109"/>
        <v>22456.6</v>
      </c>
      <c r="Q302" s="39"/>
    </row>
    <row r="303" spans="1:17" s="53" customFormat="1" ht="30" customHeight="1" x14ac:dyDescent="0.25">
      <c r="A303" s="75">
        <f t="shared" si="112"/>
        <v>154</v>
      </c>
      <c r="B303" s="104" t="s">
        <v>472</v>
      </c>
      <c r="C303" s="168" t="s">
        <v>416</v>
      </c>
      <c r="D303" s="104" t="s">
        <v>33</v>
      </c>
      <c r="E303" s="104" t="s">
        <v>226</v>
      </c>
      <c r="F303" s="82">
        <v>24000</v>
      </c>
      <c r="G303" s="82">
        <f t="shared" si="113"/>
        <v>688.8</v>
      </c>
      <c r="H303" s="82">
        <f t="shared" si="114"/>
        <v>729.6</v>
      </c>
      <c r="I303" s="82">
        <v>1587.38</v>
      </c>
      <c r="J303" s="77">
        <f t="shared" si="97"/>
        <v>3005.78</v>
      </c>
      <c r="K303" s="77">
        <f t="shared" si="100"/>
        <v>20994.22</v>
      </c>
      <c r="L303" s="77">
        <f t="shared" si="110"/>
        <v>0</v>
      </c>
      <c r="M303" s="77"/>
      <c r="N303" s="84">
        <v>4977.8999999999996</v>
      </c>
      <c r="O303" s="77">
        <f t="shared" si="111"/>
        <v>7983.68</v>
      </c>
      <c r="P303" s="78">
        <f t="shared" si="109"/>
        <v>16016.32</v>
      </c>
      <c r="Q303" s="39"/>
    </row>
    <row r="304" spans="1:17" s="53" customFormat="1" ht="30" customHeight="1" x14ac:dyDescent="0.25">
      <c r="A304" s="75">
        <f t="shared" si="112"/>
        <v>155</v>
      </c>
      <c r="B304" s="104" t="s">
        <v>552</v>
      </c>
      <c r="C304" s="36" t="s">
        <v>416</v>
      </c>
      <c r="D304" s="104" t="s">
        <v>311</v>
      </c>
      <c r="E304" s="104" t="s">
        <v>226</v>
      </c>
      <c r="F304" s="82">
        <v>45000</v>
      </c>
      <c r="G304" s="82">
        <f t="shared" ref="G304:G305" si="115">F304*2.87%</f>
        <v>1291.5</v>
      </c>
      <c r="H304" s="82">
        <f t="shared" ref="H304:H305" si="116">+F304*3.04%</f>
        <v>1368</v>
      </c>
      <c r="I304" s="82"/>
      <c r="J304" s="77">
        <f t="shared" si="97"/>
        <v>2659.5</v>
      </c>
      <c r="K304" s="77">
        <f t="shared" si="100"/>
        <v>42340.5</v>
      </c>
      <c r="L304" s="77">
        <f t="shared" si="110"/>
        <v>1148.3248749999998</v>
      </c>
      <c r="M304" s="77"/>
      <c r="N304" s="84">
        <v>4335.6000000000004</v>
      </c>
      <c r="O304" s="77">
        <f t="shared" si="111"/>
        <v>8143.4248750000006</v>
      </c>
      <c r="P304" s="78">
        <f t="shared" si="109"/>
        <v>36856.575125000003</v>
      </c>
      <c r="Q304" s="39"/>
    </row>
    <row r="305" spans="1:17" s="53" customFormat="1" ht="30" customHeight="1" x14ac:dyDescent="0.25">
      <c r="A305" s="75">
        <f t="shared" si="112"/>
        <v>156</v>
      </c>
      <c r="B305" s="104" t="s">
        <v>576</v>
      </c>
      <c r="C305" s="36" t="s">
        <v>416</v>
      </c>
      <c r="D305" s="104" t="s">
        <v>33</v>
      </c>
      <c r="E305" s="104" t="s">
        <v>195</v>
      </c>
      <c r="F305" s="82">
        <v>20000</v>
      </c>
      <c r="G305" s="82">
        <f t="shared" si="115"/>
        <v>574</v>
      </c>
      <c r="H305" s="82">
        <f t="shared" si="116"/>
        <v>608</v>
      </c>
      <c r="I305" s="82">
        <v>1587.38</v>
      </c>
      <c r="J305" s="77">
        <f t="shared" si="97"/>
        <v>2769.38</v>
      </c>
      <c r="K305" s="77">
        <f t="shared" si="100"/>
        <v>17230.62</v>
      </c>
      <c r="L305" s="77">
        <f t="shared" si="110"/>
        <v>0</v>
      </c>
      <c r="M305" s="77"/>
      <c r="N305" s="84">
        <v>7082.17</v>
      </c>
      <c r="O305" s="77">
        <f t="shared" si="111"/>
        <v>9851.5499999999993</v>
      </c>
      <c r="P305" s="78">
        <f t="shared" si="109"/>
        <v>10148.450000000001</v>
      </c>
      <c r="Q305" s="39"/>
    </row>
    <row r="306" spans="1:17" s="53" customFormat="1" ht="30" customHeight="1" x14ac:dyDescent="0.25">
      <c r="A306" s="75">
        <f t="shared" si="112"/>
        <v>157</v>
      </c>
      <c r="B306" s="104" t="s">
        <v>577</v>
      </c>
      <c r="C306" s="36" t="s">
        <v>417</v>
      </c>
      <c r="D306" s="104" t="s">
        <v>33</v>
      </c>
      <c r="E306" s="104" t="s">
        <v>195</v>
      </c>
      <c r="F306" s="82">
        <v>20000</v>
      </c>
      <c r="G306" s="82">
        <f t="shared" ref="G306:G310" si="117">F306*2.87%</f>
        <v>574</v>
      </c>
      <c r="H306" s="82">
        <f t="shared" ref="H306:H310" si="118">+F306*3.04%</f>
        <v>608</v>
      </c>
      <c r="I306" s="82"/>
      <c r="J306" s="77">
        <f t="shared" si="97"/>
        <v>1182</v>
      </c>
      <c r="K306" s="77">
        <f t="shared" si="100"/>
        <v>18818</v>
      </c>
      <c r="L306" s="77">
        <f t="shared" si="110"/>
        <v>0</v>
      </c>
      <c r="M306" s="77"/>
      <c r="N306" s="84">
        <v>1751.74</v>
      </c>
      <c r="O306" s="77">
        <f t="shared" si="111"/>
        <v>2933.74</v>
      </c>
      <c r="P306" s="78">
        <f t="shared" si="109"/>
        <v>17066.260000000002</v>
      </c>
      <c r="Q306" s="39"/>
    </row>
    <row r="307" spans="1:17" s="53" customFormat="1" ht="30" customHeight="1" x14ac:dyDescent="0.25">
      <c r="A307" s="75">
        <f t="shared" si="112"/>
        <v>158</v>
      </c>
      <c r="B307" s="104" t="s">
        <v>578</v>
      </c>
      <c r="C307" s="36" t="s">
        <v>416</v>
      </c>
      <c r="D307" s="104" t="s">
        <v>33</v>
      </c>
      <c r="E307" s="104" t="s">
        <v>195</v>
      </c>
      <c r="F307" s="82">
        <v>20000</v>
      </c>
      <c r="G307" s="82">
        <f t="shared" si="117"/>
        <v>574</v>
      </c>
      <c r="H307" s="82">
        <f t="shared" si="118"/>
        <v>608</v>
      </c>
      <c r="I307" s="82"/>
      <c r="J307" s="77">
        <f t="shared" si="97"/>
        <v>1182</v>
      </c>
      <c r="K307" s="77">
        <f t="shared" si="100"/>
        <v>18818</v>
      </c>
      <c r="L307" s="77">
        <f t="shared" si="110"/>
        <v>0</v>
      </c>
      <c r="M307" s="77"/>
      <c r="N307" s="84">
        <v>125</v>
      </c>
      <c r="O307" s="77">
        <f t="shared" si="111"/>
        <v>1307</v>
      </c>
      <c r="P307" s="78">
        <f t="shared" si="109"/>
        <v>18693</v>
      </c>
      <c r="Q307" s="39"/>
    </row>
    <row r="308" spans="1:17" s="53" customFormat="1" ht="30" customHeight="1" x14ac:dyDescent="0.25">
      <c r="A308" s="75">
        <f t="shared" si="112"/>
        <v>159</v>
      </c>
      <c r="B308" s="104" t="s">
        <v>579</v>
      </c>
      <c r="C308" s="36" t="s">
        <v>416</v>
      </c>
      <c r="D308" s="104" t="s">
        <v>33</v>
      </c>
      <c r="E308" s="104" t="s">
        <v>195</v>
      </c>
      <c r="F308" s="82">
        <v>20000</v>
      </c>
      <c r="G308" s="82">
        <f t="shared" si="117"/>
        <v>574</v>
      </c>
      <c r="H308" s="82">
        <f t="shared" si="118"/>
        <v>608</v>
      </c>
      <c r="I308" s="82"/>
      <c r="J308" s="77">
        <f t="shared" si="97"/>
        <v>1182</v>
      </c>
      <c r="K308" s="77">
        <f t="shared" si="100"/>
        <v>18818</v>
      </c>
      <c r="L308" s="77">
        <f t="shared" si="110"/>
        <v>0</v>
      </c>
      <c r="M308" s="77"/>
      <c r="N308" s="84">
        <v>2125</v>
      </c>
      <c r="O308" s="77">
        <f t="shared" si="111"/>
        <v>3307</v>
      </c>
      <c r="P308" s="78">
        <f t="shared" si="109"/>
        <v>16693</v>
      </c>
      <c r="Q308" s="39"/>
    </row>
    <row r="309" spans="1:17" s="79" customFormat="1" ht="30" customHeight="1" x14ac:dyDescent="0.25">
      <c r="A309" s="75">
        <f t="shared" si="112"/>
        <v>160</v>
      </c>
      <c r="B309" s="104" t="s">
        <v>580</v>
      </c>
      <c r="C309" s="36" t="s">
        <v>417</v>
      </c>
      <c r="D309" s="104" t="s">
        <v>96</v>
      </c>
      <c r="E309" s="104" t="s">
        <v>195</v>
      </c>
      <c r="F309" s="82">
        <v>20000</v>
      </c>
      <c r="G309" s="82">
        <f t="shared" si="117"/>
        <v>574</v>
      </c>
      <c r="H309" s="82">
        <f t="shared" si="118"/>
        <v>608</v>
      </c>
      <c r="I309" s="82"/>
      <c r="J309" s="77">
        <f t="shared" si="97"/>
        <v>1182</v>
      </c>
      <c r="K309" s="77">
        <f t="shared" si="100"/>
        <v>18818</v>
      </c>
      <c r="L309" s="77">
        <f t="shared" si="110"/>
        <v>0</v>
      </c>
      <c r="M309" s="77"/>
      <c r="N309" s="84">
        <v>1025</v>
      </c>
      <c r="O309" s="77">
        <f t="shared" si="111"/>
        <v>2207</v>
      </c>
      <c r="P309" s="78">
        <f t="shared" si="109"/>
        <v>17793</v>
      </c>
      <c r="Q309" s="32"/>
    </row>
    <row r="310" spans="1:17" s="39" customFormat="1" ht="30" customHeight="1" x14ac:dyDescent="0.25">
      <c r="A310" s="75">
        <f t="shared" si="112"/>
        <v>161</v>
      </c>
      <c r="B310" s="104" t="s">
        <v>581</v>
      </c>
      <c r="C310" s="36" t="s">
        <v>417</v>
      </c>
      <c r="D310" s="104" t="s">
        <v>33</v>
      </c>
      <c r="E310" s="104" t="s">
        <v>195</v>
      </c>
      <c r="F310" s="82">
        <v>20000</v>
      </c>
      <c r="G310" s="82">
        <f t="shared" si="117"/>
        <v>574</v>
      </c>
      <c r="H310" s="82">
        <f t="shared" si="118"/>
        <v>608</v>
      </c>
      <c r="I310" s="82"/>
      <c r="J310" s="77">
        <f t="shared" si="97"/>
        <v>1182</v>
      </c>
      <c r="K310" s="77">
        <f t="shared" si="100"/>
        <v>18818</v>
      </c>
      <c r="L310" s="77">
        <f t="shared" si="110"/>
        <v>0</v>
      </c>
      <c r="M310" s="77"/>
      <c r="N310" s="84">
        <v>3949.28</v>
      </c>
      <c r="O310" s="77">
        <f t="shared" si="111"/>
        <v>5131.2800000000007</v>
      </c>
      <c r="P310" s="78">
        <f t="shared" si="109"/>
        <v>14868.72</v>
      </c>
    </row>
    <row r="311" spans="1:17" s="39" customFormat="1" ht="30" customHeight="1" x14ac:dyDescent="0.25">
      <c r="A311" s="201" t="s">
        <v>124</v>
      </c>
      <c r="B311" s="202"/>
      <c r="C311" s="202"/>
      <c r="D311" s="202"/>
      <c r="E311" s="203"/>
      <c r="F311" s="37">
        <f>SUM(F280:F310)</f>
        <v>839075</v>
      </c>
      <c r="G311" s="37">
        <f t="shared" ref="G311:P311" si="119">SUM(G280:G310)</f>
        <v>24081.452499999996</v>
      </c>
      <c r="H311" s="37">
        <f t="shared" si="119"/>
        <v>25507.879999999997</v>
      </c>
      <c r="I311" s="37">
        <f t="shared" si="119"/>
        <v>11111.66</v>
      </c>
      <c r="J311" s="37">
        <f t="shared" si="119"/>
        <v>60700.992500000015</v>
      </c>
      <c r="K311" s="37">
        <f t="shared" si="119"/>
        <v>778374.00749999983</v>
      </c>
      <c r="L311" s="37">
        <f t="shared" si="119"/>
        <v>4150.6447499999995</v>
      </c>
      <c r="M311" s="37">
        <f t="shared" si="119"/>
        <v>0</v>
      </c>
      <c r="N311" s="37">
        <f t="shared" si="119"/>
        <v>113597.32000000002</v>
      </c>
      <c r="O311" s="37">
        <f t="shared" si="119"/>
        <v>178448.95724999995</v>
      </c>
      <c r="P311" s="37">
        <f t="shared" si="119"/>
        <v>660626.04274999979</v>
      </c>
    </row>
    <row r="312" spans="1:17" s="39" customFormat="1" ht="30" customHeight="1" thickBot="1" x14ac:dyDescent="0.3">
      <c r="A312" s="50"/>
      <c r="B312" s="50"/>
      <c r="C312" s="50"/>
      <c r="D312" s="50"/>
      <c r="E312" s="50"/>
      <c r="F312" s="40"/>
      <c r="G312" s="40"/>
      <c r="H312" s="40"/>
      <c r="I312" s="40"/>
      <c r="J312" s="40"/>
      <c r="K312" s="40"/>
      <c r="L312" s="40"/>
      <c r="M312" s="40"/>
      <c r="N312" s="40"/>
      <c r="O312" s="40"/>
      <c r="P312" s="40"/>
    </row>
    <row r="313" spans="1:17" s="39" customFormat="1" ht="30" customHeight="1" thickBot="1" x14ac:dyDescent="0.3">
      <c r="A313" s="204" t="s">
        <v>320</v>
      </c>
      <c r="B313" s="205"/>
      <c r="C313" s="205"/>
      <c r="D313" s="205"/>
      <c r="E313" s="205"/>
      <c r="F313" s="205"/>
      <c r="G313" s="205"/>
      <c r="H313" s="205"/>
      <c r="I313" s="205"/>
      <c r="J313" s="205"/>
      <c r="K313" s="205"/>
      <c r="L313" s="205"/>
      <c r="M313" s="205"/>
      <c r="N313" s="205"/>
      <c r="O313" s="205"/>
      <c r="P313" s="205"/>
    </row>
    <row r="314" spans="1:17" s="39" customFormat="1" ht="30" customHeight="1" x14ac:dyDescent="0.25">
      <c r="A314" s="36">
        <f>+A310+1</f>
        <v>162</v>
      </c>
      <c r="B314" s="104" t="s">
        <v>16</v>
      </c>
      <c r="C314" s="36" t="s">
        <v>417</v>
      </c>
      <c r="D314" s="104" t="s">
        <v>617</v>
      </c>
      <c r="E314" s="104" t="s">
        <v>226</v>
      </c>
      <c r="F314" s="106">
        <v>50000</v>
      </c>
      <c r="G314" s="82">
        <f>F314*2.87%</f>
        <v>1435</v>
      </c>
      <c r="H314" s="82">
        <f>+F314*3.04%</f>
        <v>1520</v>
      </c>
      <c r="I314" s="82">
        <v>1587.38</v>
      </c>
      <c r="J314" s="77">
        <f t="shared" si="97"/>
        <v>4542.38</v>
      </c>
      <c r="K314" s="77">
        <f t="shared" si="100"/>
        <v>45457.62</v>
      </c>
      <c r="L314" s="77">
        <f t="shared" ref="L314:L319" si="120">+IF(K314*12&lt;=416220.01,0,IF(K314*12&lt;=624329.01,(((K314*12-416220.01)*0.15)/12),IF((K314*12&lt;=867123.01),(31216+0.2*(K314*12-624329.01))/12,((79776+0.25*(K314*12-867123.01))/12))))</f>
        <v>1615.8928750000005</v>
      </c>
      <c r="M314" s="77"/>
      <c r="N314" s="84">
        <v>10025</v>
      </c>
      <c r="O314" s="103">
        <f t="shared" si="98"/>
        <v>16183.272875000002</v>
      </c>
      <c r="P314" s="78">
        <f t="shared" ref="P314:P319" si="121">+F314-O314</f>
        <v>33816.727124999998</v>
      </c>
    </row>
    <row r="315" spans="1:17" s="39" customFormat="1" ht="30" customHeight="1" x14ac:dyDescent="0.25">
      <c r="A315" s="36">
        <f>+A314+1</f>
        <v>163</v>
      </c>
      <c r="B315" s="104" t="s">
        <v>321</v>
      </c>
      <c r="C315" s="36" t="s">
        <v>416</v>
      </c>
      <c r="D315" s="104" t="s">
        <v>322</v>
      </c>
      <c r="E315" s="104" t="s">
        <v>226</v>
      </c>
      <c r="F315" s="106">
        <v>50000</v>
      </c>
      <c r="G315" s="82">
        <f>F315*2.87%</f>
        <v>1435</v>
      </c>
      <c r="H315" s="82">
        <f>+F315*3.04%</f>
        <v>1520</v>
      </c>
      <c r="I315" s="82"/>
      <c r="J315" s="77">
        <f t="shared" si="97"/>
        <v>2955</v>
      </c>
      <c r="K315" s="77">
        <f t="shared" si="100"/>
        <v>47045</v>
      </c>
      <c r="L315" s="77">
        <f t="shared" si="120"/>
        <v>1853.9998749999997</v>
      </c>
      <c r="M315" s="77"/>
      <c r="N315" s="84">
        <v>125</v>
      </c>
      <c r="O315" s="103">
        <f t="shared" si="98"/>
        <v>4933.9998749999995</v>
      </c>
      <c r="P315" s="78">
        <f t="shared" si="121"/>
        <v>45066.000124999999</v>
      </c>
    </row>
    <row r="316" spans="1:17" s="53" customFormat="1" ht="30" customHeight="1" x14ac:dyDescent="0.25">
      <c r="A316" s="36">
        <f>+A315+1</f>
        <v>164</v>
      </c>
      <c r="B316" s="104" t="s">
        <v>323</v>
      </c>
      <c r="C316" s="36" t="s">
        <v>416</v>
      </c>
      <c r="D316" s="104" t="s">
        <v>322</v>
      </c>
      <c r="E316" s="104" t="s">
        <v>226</v>
      </c>
      <c r="F316" s="106">
        <v>50000</v>
      </c>
      <c r="G316" s="82">
        <f>F316*2.87%</f>
        <v>1435</v>
      </c>
      <c r="H316" s="82">
        <f>+F316*3.04%</f>
        <v>1520</v>
      </c>
      <c r="I316" s="82">
        <v>1587.38</v>
      </c>
      <c r="J316" s="77">
        <f t="shared" si="97"/>
        <v>4542.38</v>
      </c>
      <c r="K316" s="77">
        <f t="shared" si="100"/>
        <v>45457.62</v>
      </c>
      <c r="L316" s="77">
        <f t="shared" si="120"/>
        <v>1615.8928750000005</v>
      </c>
      <c r="M316" s="77"/>
      <c r="N316" s="84">
        <v>125</v>
      </c>
      <c r="O316" s="103">
        <f t="shared" si="98"/>
        <v>6283.2728750000006</v>
      </c>
      <c r="P316" s="78">
        <f t="shared" si="121"/>
        <v>43716.727124999998</v>
      </c>
      <c r="Q316" s="39"/>
    </row>
    <row r="317" spans="1:17" s="53" customFormat="1" ht="30" customHeight="1" x14ac:dyDescent="0.25">
      <c r="A317" s="36">
        <f>+A316+1</f>
        <v>165</v>
      </c>
      <c r="B317" s="104" t="s">
        <v>394</v>
      </c>
      <c r="C317" s="36" t="s">
        <v>416</v>
      </c>
      <c r="D317" s="104" t="s">
        <v>142</v>
      </c>
      <c r="E317" s="104" t="s">
        <v>226</v>
      </c>
      <c r="F317" s="106">
        <v>28000</v>
      </c>
      <c r="G317" s="82">
        <f t="shared" ref="G317" si="122">F317*2.87%</f>
        <v>803.6</v>
      </c>
      <c r="H317" s="82">
        <f t="shared" ref="H317" si="123">+F317*3.04%</f>
        <v>851.2</v>
      </c>
      <c r="I317" s="82"/>
      <c r="J317" s="77">
        <f t="shared" si="97"/>
        <v>1654.8000000000002</v>
      </c>
      <c r="K317" s="77">
        <f t="shared" si="100"/>
        <v>26345.200000000001</v>
      </c>
      <c r="L317" s="77">
        <f t="shared" si="120"/>
        <v>0</v>
      </c>
      <c r="M317" s="77"/>
      <c r="N317" s="84">
        <v>25</v>
      </c>
      <c r="O317" s="103">
        <f t="shared" si="98"/>
        <v>1679.8000000000002</v>
      </c>
      <c r="P317" s="78">
        <f t="shared" si="121"/>
        <v>26320.2</v>
      </c>
      <c r="Q317" s="39"/>
    </row>
    <row r="318" spans="1:17" s="53" customFormat="1" ht="30" customHeight="1" x14ac:dyDescent="0.25">
      <c r="A318" s="36">
        <f>+A317+1</f>
        <v>166</v>
      </c>
      <c r="B318" s="123" t="s">
        <v>395</v>
      </c>
      <c r="C318" s="148" t="s">
        <v>416</v>
      </c>
      <c r="D318" s="149" t="s">
        <v>142</v>
      </c>
      <c r="E318" s="104" t="s">
        <v>226</v>
      </c>
      <c r="F318" s="84">
        <v>28000</v>
      </c>
      <c r="G318" s="82">
        <f>F318*2.87%</f>
        <v>803.6</v>
      </c>
      <c r="H318" s="82">
        <f>+F318*3.04%</f>
        <v>851.2</v>
      </c>
      <c r="I318" s="82"/>
      <c r="J318" s="77">
        <f t="shared" si="97"/>
        <v>1654.8000000000002</v>
      </c>
      <c r="K318" s="77">
        <f t="shared" si="100"/>
        <v>26345.200000000001</v>
      </c>
      <c r="L318" s="77">
        <f t="shared" si="120"/>
        <v>0</v>
      </c>
      <c r="M318" s="77"/>
      <c r="N318" s="78">
        <v>3125</v>
      </c>
      <c r="O318" s="103">
        <f t="shared" si="98"/>
        <v>4779.8</v>
      </c>
      <c r="P318" s="78">
        <f t="shared" si="121"/>
        <v>23220.2</v>
      </c>
      <c r="Q318" s="39"/>
    </row>
    <row r="319" spans="1:17" s="53" customFormat="1" ht="30" customHeight="1" x14ac:dyDescent="0.25">
      <c r="A319" s="36">
        <f>+A318+1</f>
        <v>167</v>
      </c>
      <c r="B319" s="123" t="s">
        <v>518</v>
      </c>
      <c r="C319" s="148" t="s">
        <v>416</v>
      </c>
      <c r="D319" s="149" t="s">
        <v>142</v>
      </c>
      <c r="E319" s="104" t="s">
        <v>226</v>
      </c>
      <c r="F319" s="84">
        <v>24000</v>
      </c>
      <c r="G319" s="82">
        <f>F319*2.87%</f>
        <v>688.8</v>
      </c>
      <c r="H319" s="82">
        <f>+F319*3.04%</f>
        <v>729.6</v>
      </c>
      <c r="I319" s="82"/>
      <c r="J319" s="77">
        <f t="shared" si="97"/>
        <v>1418.4</v>
      </c>
      <c r="K319" s="77">
        <f t="shared" si="100"/>
        <v>22581.599999999999</v>
      </c>
      <c r="L319" s="77">
        <f t="shared" si="120"/>
        <v>0</v>
      </c>
      <c r="M319" s="77"/>
      <c r="N319" s="84">
        <v>4325</v>
      </c>
      <c r="O319" s="103">
        <f t="shared" si="98"/>
        <v>5743.4000000000005</v>
      </c>
      <c r="P319" s="78">
        <f t="shared" si="121"/>
        <v>18256.599999999999</v>
      </c>
      <c r="Q319" s="39"/>
    </row>
    <row r="320" spans="1:17" s="53" customFormat="1" ht="30" customHeight="1" thickBot="1" x14ac:dyDescent="0.3">
      <c r="A320" s="201" t="s">
        <v>124</v>
      </c>
      <c r="B320" s="202"/>
      <c r="C320" s="202"/>
      <c r="D320" s="202"/>
      <c r="E320" s="203"/>
      <c r="F320" s="37">
        <f>SUM(F314:F319)</f>
        <v>230000</v>
      </c>
      <c r="G320" s="37">
        <f t="shared" ref="G320:P320" si="124">SUM(G314:G319)</f>
        <v>6601.0000000000009</v>
      </c>
      <c r="H320" s="37">
        <f t="shared" si="124"/>
        <v>6992</v>
      </c>
      <c r="I320" s="37">
        <f t="shared" si="124"/>
        <v>3174.76</v>
      </c>
      <c r="J320" s="37">
        <f t="shared" si="124"/>
        <v>16767.760000000002</v>
      </c>
      <c r="K320" s="37">
        <f t="shared" si="124"/>
        <v>213232.24000000002</v>
      </c>
      <c r="L320" s="37">
        <f t="shared" si="124"/>
        <v>5085.7856250000004</v>
      </c>
      <c r="M320" s="37">
        <f t="shared" si="124"/>
        <v>0</v>
      </c>
      <c r="N320" s="37">
        <f t="shared" si="124"/>
        <v>17750</v>
      </c>
      <c r="O320" s="37">
        <f t="shared" si="124"/>
        <v>39603.545625000006</v>
      </c>
      <c r="P320" s="37">
        <f t="shared" si="124"/>
        <v>190396.45437500003</v>
      </c>
      <c r="Q320" s="39"/>
    </row>
    <row r="321" spans="1:17" s="53" customFormat="1" ht="30" customHeight="1" thickBot="1" x14ac:dyDescent="0.3">
      <c r="A321" s="204" t="s">
        <v>324</v>
      </c>
      <c r="B321" s="205"/>
      <c r="C321" s="205"/>
      <c r="D321" s="205"/>
      <c r="E321" s="205"/>
      <c r="F321" s="205"/>
      <c r="G321" s="205"/>
      <c r="H321" s="205"/>
      <c r="I321" s="205"/>
      <c r="J321" s="205"/>
      <c r="K321" s="205"/>
      <c r="L321" s="205"/>
      <c r="M321" s="205"/>
      <c r="N321" s="205"/>
      <c r="O321" s="205"/>
      <c r="P321" s="205"/>
      <c r="Q321" s="39"/>
    </row>
    <row r="322" spans="1:17" s="53" customFormat="1" ht="30" customHeight="1" x14ac:dyDescent="0.25">
      <c r="A322" s="80">
        <f>+A319+1</f>
        <v>168</v>
      </c>
      <c r="B322" s="104" t="s">
        <v>131</v>
      </c>
      <c r="C322" s="36" t="s">
        <v>416</v>
      </c>
      <c r="D322" s="104" t="s">
        <v>133</v>
      </c>
      <c r="E322" s="104" t="s">
        <v>226</v>
      </c>
      <c r="F322" s="106">
        <v>55000</v>
      </c>
      <c r="G322" s="82">
        <f>F322*2.87%</f>
        <v>1578.5</v>
      </c>
      <c r="H322" s="82">
        <f>+F322*3.04%</f>
        <v>1672</v>
      </c>
      <c r="I322" s="82"/>
      <c r="J322" s="77">
        <f t="shared" si="97"/>
        <v>3250.5</v>
      </c>
      <c r="K322" s="77">
        <f t="shared" si="100"/>
        <v>51749.5</v>
      </c>
      <c r="L322" s="77">
        <f>+IF(K322*12&lt;=416220.01,0,IF(K322*12&lt;=624329.01,(((K322*12-416220.01)*0.15)/12),IF((K322*12&lt;=867123.01),(31216+0.2*(K322*12-624329.01))/12,((79776+0.25*(K322*12-867123.01))/12))))-M322</f>
        <v>2559.6748749999997</v>
      </c>
      <c r="M322" s="77"/>
      <c r="N322" s="84">
        <v>25</v>
      </c>
      <c r="O322" s="103">
        <f t="shared" si="98"/>
        <v>5835.1748749999997</v>
      </c>
      <c r="P322" s="84">
        <f t="shared" ref="P322:P340" si="125">+F322-O322</f>
        <v>49164.825125000003</v>
      </c>
      <c r="Q322" s="39"/>
    </row>
    <row r="323" spans="1:17" s="91" customFormat="1" ht="30" customHeight="1" x14ac:dyDescent="0.25">
      <c r="A323" s="80">
        <f>+A322+1</f>
        <v>169</v>
      </c>
      <c r="B323" s="104" t="s">
        <v>34</v>
      </c>
      <c r="C323" s="36" t="s">
        <v>416</v>
      </c>
      <c r="D323" s="104" t="s">
        <v>133</v>
      </c>
      <c r="E323" s="104" t="s">
        <v>121</v>
      </c>
      <c r="F323" s="106">
        <v>55000</v>
      </c>
      <c r="G323" s="82">
        <f t="shared" ref="G323:G340" si="126">F323*2.87%</f>
        <v>1578.5</v>
      </c>
      <c r="H323" s="82">
        <f t="shared" ref="H323:H341" si="127">+F323*3.04%</f>
        <v>1672</v>
      </c>
      <c r="I323" s="82"/>
      <c r="J323" s="77">
        <f t="shared" si="97"/>
        <v>3250.5</v>
      </c>
      <c r="K323" s="77">
        <f t="shared" si="100"/>
        <v>51749.5</v>
      </c>
      <c r="L323" s="77">
        <f t="shared" ref="L323:L340" si="128">+IF(K323*12&lt;=416220.01,0,IF(K323*12&lt;=624329.01,(((K323*12-416220.01)*0.15)/12),IF((K323*12&lt;=867123.01),(31216+0.2*(K323*12-624329.01))/12,((79776+0.25*(K323*12-867123.01))/12))))-M323</f>
        <v>2559.6748749999997</v>
      </c>
      <c r="M323" s="77"/>
      <c r="N323" s="84">
        <v>165</v>
      </c>
      <c r="O323" s="103">
        <f t="shared" si="98"/>
        <v>5975.1748749999997</v>
      </c>
      <c r="P323" s="84">
        <f t="shared" si="125"/>
        <v>49024.825125000003</v>
      </c>
      <c r="Q323" s="236"/>
    </row>
    <row r="324" spans="1:17" s="53" customFormat="1" ht="30" customHeight="1" x14ac:dyDescent="0.25">
      <c r="A324" s="80">
        <f>+A323+1</f>
        <v>170</v>
      </c>
      <c r="B324" s="104" t="s">
        <v>325</v>
      </c>
      <c r="C324" s="36" t="s">
        <v>416</v>
      </c>
      <c r="D324" s="104" t="s">
        <v>36</v>
      </c>
      <c r="E324" s="104" t="s">
        <v>226</v>
      </c>
      <c r="F324" s="106">
        <v>35000</v>
      </c>
      <c r="G324" s="82">
        <f t="shared" si="126"/>
        <v>1004.5</v>
      </c>
      <c r="H324" s="82">
        <f t="shared" si="127"/>
        <v>1064</v>
      </c>
      <c r="I324" s="82"/>
      <c r="J324" s="77">
        <f t="shared" si="97"/>
        <v>2068.5</v>
      </c>
      <c r="K324" s="77">
        <f t="shared" si="100"/>
        <v>32931.5</v>
      </c>
      <c r="L324" s="77">
        <f t="shared" si="128"/>
        <v>0</v>
      </c>
      <c r="M324" s="77"/>
      <c r="N324" s="84">
        <v>245</v>
      </c>
      <c r="O324" s="103">
        <f t="shared" si="98"/>
        <v>2313.5</v>
      </c>
      <c r="P324" s="84">
        <f t="shared" si="125"/>
        <v>32686.5</v>
      </c>
      <c r="Q324" s="39"/>
    </row>
    <row r="325" spans="1:17" s="79" customFormat="1" ht="30" customHeight="1" x14ac:dyDescent="0.25">
      <c r="A325" s="80">
        <f t="shared" ref="A325:A341" si="129">+A324+1</f>
        <v>171</v>
      </c>
      <c r="B325" s="104" t="s">
        <v>39</v>
      </c>
      <c r="C325" s="36" t="s">
        <v>416</v>
      </c>
      <c r="D325" s="104" t="s">
        <v>36</v>
      </c>
      <c r="E325" s="104" t="s">
        <v>226</v>
      </c>
      <c r="F325" s="106">
        <v>35000</v>
      </c>
      <c r="G325" s="82">
        <f t="shared" si="126"/>
        <v>1004.5</v>
      </c>
      <c r="H325" s="82">
        <f t="shared" si="127"/>
        <v>1064</v>
      </c>
      <c r="I325" s="82"/>
      <c r="J325" s="77">
        <f t="shared" si="97"/>
        <v>2068.5</v>
      </c>
      <c r="K325" s="77">
        <f t="shared" si="100"/>
        <v>32931.5</v>
      </c>
      <c r="L325" s="77">
        <f t="shared" si="128"/>
        <v>0</v>
      </c>
      <c r="M325" s="77"/>
      <c r="N325" s="84">
        <v>165</v>
      </c>
      <c r="O325" s="77">
        <f t="shared" si="98"/>
        <v>2233.5</v>
      </c>
      <c r="P325" s="84">
        <f t="shared" si="125"/>
        <v>32766.5</v>
      </c>
      <c r="Q325" s="32"/>
    </row>
    <row r="326" spans="1:17" s="53" customFormat="1" ht="30" customHeight="1" x14ac:dyDescent="0.25">
      <c r="A326" s="80">
        <f t="shared" si="129"/>
        <v>172</v>
      </c>
      <c r="B326" s="104" t="s">
        <v>326</v>
      </c>
      <c r="C326" s="36" t="s">
        <v>416</v>
      </c>
      <c r="D326" s="104" t="s">
        <v>36</v>
      </c>
      <c r="E326" s="104" t="s">
        <v>226</v>
      </c>
      <c r="F326" s="106">
        <v>35000</v>
      </c>
      <c r="G326" s="82">
        <f t="shared" si="126"/>
        <v>1004.5</v>
      </c>
      <c r="H326" s="82">
        <f t="shared" si="127"/>
        <v>1064</v>
      </c>
      <c r="I326" s="82"/>
      <c r="J326" s="77">
        <f t="shared" si="97"/>
        <v>2068.5</v>
      </c>
      <c r="K326" s="77">
        <f t="shared" si="100"/>
        <v>32931.5</v>
      </c>
      <c r="L326" s="77">
        <f t="shared" si="128"/>
        <v>0</v>
      </c>
      <c r="M326" s="77"/>
      <c r="N326" s="84">
        <v>125</v>
      </c>
      <c r="O326" s="77">
        <f t="shared" si="98"/>
        <v>2193.5</v>
      </c>
      <c r="P326" s="84">
        <f t="shared" si="125"/>
        <v>32806.5</v>
      </c>
      <c r="Q326" s="39"/>
    </row>
    <row r="327" spans="1:17" s="79" customFormat="1" ht="30" customHeight="1" x14ac:dyDescent="0.25">
      <c r="A327" s="80">
        <f t="shared" si="129"/>
        <v>173</v>
      </c>
      <c r="B327" s="104" t="s">
        <v>81</v>
      </c>
      <c r="C327" s="36" t="s">
        <v>416</v>
      </c>
      <c r="D327" s="104" t="s">
        <v>36</v>
      </c>
      <c r="E327" s="104" t="s">
        <v>226</v>
      </c>
      <c r="F327" s="106">
        <v>35000</v>
      </c>
      <c r="G327" s="82">
        <f t="shared" si="126"/>
        <v>1004.5</v>
      </c>
      <c r="H327" s="82">
        <f t="shared" si="127"/>
        <v>1064</v>
      </c>
      <c r="I327" s="82"/>
      <c r="J327" s="77">
        <f t="shared" ref="J327:J341" si="130">+G327+H327+I327</f>
        <v>2068.5</v>
      </c>
      <c r="K327" s="77">
        <f t="shared" si="100"/>
        <v>32931.5</v>
      </c>
      <c r="L327" s="77">
        <f t="shared" si="128"/>
        <v>0</v>
      </c>
      <c r="M327" s="77"/>
      <c r="N327" s="84">
        <v>125</v>
      </c>
      <c r="O327" s="77">
        <f t="shared" si="98"/>
        <v>2193.5</v>
      </c>
      <c r="P327" s="84">
        <f t="shared" si="125"/>
        <v>32806.5</v>
      </c>
      <c r="Q327" s="32"/>
    </row>
    <row r="328" spans="1:17" s="91" customFormat="1" ht="30" customHeight="1" x14ac:dyDescent="0.25">
      <c r="A328" s="80">
        <f t="shared" si="129"/>
        <v>174</v>
      </c>
      <c r="B328" s="104" t="s">
        <v>327</v>
      </c>
      <c r="C328" s="36" t="s">
        <v>416</v>
      </c>
      <c r="D328" s="104" t="s">
        <v>36</v>
      </c>
      <c r="E328" s="104" t="s">
        <v>226</v>
      </c>
      <c r="F328" s="106">
        <v>35000</v>
      </c>
      <c r="G328" s="82">
        <f t="shared" si="126"/>
        <v>1004.5</v>
      </c>
      <c r="H328" s="82">
        <f t="shared" si="127"/>
        <v>1064</v>
      </c>
      <c r="I328" s="82">
        <v>1587.38</v>
      </c>
      <c r="J328" s="77">
        <f t="shared" si="130"/>
        <v>3655.88</v>
      </c>
      <c r="K328" s="77">
        <f t="shared" si="100"/>
        <v>31344.12</v>
      </c>
      <c r="L328" s="77">
        <f t="shared" si="128"/>
        <v>0</v>
      </c>
      <c r="M328" s="77"/>
      <c r="N328" s="84">
        <v>5785.86</v>
      </c>
      <c r="O328" s="77">
        <f t="shared" ref="O328:O340" si="131">+N328+I328+H328+G328+L328</f>
        <v>9441.74</v>
      </c>
      <c r="P328" s="84">
        <f t="shared" si="125"/>
        <v>25558.260000000002</v>
      </c>
      <c r="Q328" s="236"/>
    </row>
    <row r="329" spans="1:17" s="53" customFormat="1" ht="30" customHeight="1" x14ac:dyDescent="0.25">
      <c r="A329" s="80">
        <f t="shared" si="129"/>
        <v>175</v>
      </c>
      <c r="B329" s="104" t="s">
        <v>38</v>
      </c>
      <c r="C329" s="36" t="s">
        <v>416</v>
      </c>
      <c r="D329" s="104" t="s">
        <v>36</v>
      </c>
      <c r="E329" s="104" t="s">
        <v>226</v>
      </c>
      <c r="F329" s="106">
        <v>35000</v>
      </c>
      <c r="G329" s="82">
        <f t="shared" si="126"/>
        <v>1004.5</v>
      </c>
      <c r="H329" s="82">
        <f t="shared" si="127"/>
        <v>1064</v>
      </c>
      <c r="I329" s="82"/>
      <c r="J329" s="77">
        <f t="shared" si="130"/>
        <v>2068.5</v>
      </c>
      <c r="K329" s="77">
        <f t="shared" si="100"/>
        <v>32931.5</v>
      </c>
      <c r="L329" s="77">
        <f t="shared" si="128"/>
        <v>0</v>
      </c>
      <c r="M329" s="77"/>
      <c r="N329" s="84">
        <v>665</v>
      </c>
      <c r="O329" s="77">
        <f t="shared" si="131"/>
        <v>2733.5</v>
      </c>
      <c r="P329" s="84">
        <f t="shared" si="125"/>
        <v>32266.5</v>
      </c>
      <c r="Q329" s="39"/>
    </row>
    <row r="330" spans="1:17" s="79" customFormat="1" ht="30" customHeight="1" x14ac:dyDescent="0.25">
      <c r="A330" s="80">
        <f t="shared" si="129"/>
        <v>176</v>
      </c>
      <c r="B330" s="104" t="s">
        <v>132</v>
      </c>
      <c r="C330" s="36" t="s">
        <v>416</v>
      </c>
      <c r="D330" s="122" t="s">
        <v>134</v>
      </c>
      <c r="E330" s="104" t="s">
        <v>226</v>
      </c>
      <c r="F330" s="106">
        <v>35000</v>
      </c>
      <c r="G330" s="82">
        <f>F330*2.87%</f>
        <v>1004.5</v>
      </c>
      <c r="H330" s="82">
        <f>+F330*3.04%</f>
        <v>1064</v>
      </c>
      <c r="I330" s="82"/>
      <c r="J330" s="77">
        <f t="shared" si="130"/>
        <v>2068.5</v>
      </c>
      <c r="K330" s="77">
        <f t="shared" si="100"/>
        <v>32931.5</v>
      </c>
      <c r="L330" s="77">
        <f t="shared" si="128"/>
        <v>0</v>
      </c>
      <c r="M330" s="77"/>
      <c r="N330" s="84">
        <v>25</v>
      </c>
      <c r="O330" s="77">
        <f t="shared" si="131"/>
        <v>2093.5</v>
      </c>
      <c r="P330" s="84">
        <f t="shared" si="125"/>
        <v>32906.5</v>
      </c>
      <c r="Q330" s="32"/>
    </row>
    <row r="331" spans="1:17" s="53" customFormat="1" ht="30" customHeight="1" x14ac:dyDescent="0.25">
      <c r="A331" s="80">
        <f t="shared" si="129"/>
        <v>177</v>
      </c>
      <c r="B331" s="104" t="s">
        <v>332</v>
      </c>
      <c r="C331" s="36" t="s">
        <v>416</v>
      </c>
      <c r="D331" s="104" t="s">
        <v>36</v>
      </c>
      <c r="E331" s="104" t="s">
        <v>121</v>
      </c>
      <c r="F331" s="106">
        <v>35000</v>
      </c>
      <c r="G331" s="82">
        <f>F331*2.87%</f>
        <v>1004.5</v>
      </c>
      <c r="H331" s="82">
        <f>+F331*3.04%</f>
        <v>1064</v>
      </c>
      <c r="I331" s="82"/>
      <c r="J331" s="77">
        <f t="shared" si="130"/>
        <v>2068.5</v>
      </c>
      <c r="K331" s="77">
        <f t="shared" ref="K331:K369" si="132">+F331-J331</f>
        <v>32931.5</v>
      </c>
      <c r="L331" s="77">
        <f t="shared" si="128"/>
        <v>0</v>
      </c>
      <c r="M331" s="77"/>
      <c r="N331" s="84">
        <v>125</v>
      </c>
      <c r="O331" s="77">
        <f t="shared" si="131"/>
        <v>2193.5</v>
      </c>
      <c r="P331" s="84">
        <f t="shared" si="125"/>
        <v>32806.5</v>
      </c>
      <c r="Q331" s="39"/>
    </row>
    <row r="332" spans="1:17" s="53" customFormat="1" ht="30" customHeight="1" x14ac:dyDescent="0.25">
      <c r="A332" s="80">
        <f t="shared" si="129"/>
        <v>178</v>
      </c>
      <c r="B332" s="104" t="s">
        <v>330</v>
      </c>
      <c r="C332" s="36" t="s">
        <v>416</v>
      </c>
      <c r="D332" s="122" t="s">
        <v>140</v>
      </c>
      <c r="E332" s="104" t="s">
        <v>226</v>
      </c>
      <c r="F332" s="106">
        <v>35000</v>
      </c>
      <c r="G332" s="82">
        <f t="shared" si="126"/>
        <v>1004.5</v>
      </c>
      <c r="H332" s="82">
        <f t="shared" si="127"/>
        <v>1064</v>
      </c>
      <c r="I332" s="82">
        <v>1587.38</v>
      </c>
      <c r="J332" s="77">
        <f t="shared" si="130"/>
        <v>3655.88</v>
      </c>
      <c r="K332" s="77">
        <f t="shared" si="132"/>
        <v>31344.12</v>
      </c>
      <c r="L332" s="77">
        <f t="shared" si="128"/>
        <v>0</v>
      </c>
      <c r="M332" s="77"/>
      <c r="N332" s="84">
        <v>125</v>
      </c>
      <c r="O332" s="77">
        <f t="shared" si="131"/>
        <v>3780.88</v>
      </c>
      <c r="P332" s="84">
        <f t="shared" si="125"/>
        <v>31219.119999999999</v>
      </c>
      <c r="Q332" s="39"/>
    </row>
    <row r="333" spans="1:17" s="32" customFormat="1" ht="30" customHeight="1" x14ac:dyDescent="0.25">
      <c r="A333" s="80">
        <f t="shared" si="129"/>
        <v>179</v>
      </c>
      <c r="B333" s="104" t="s">
        <v>328</v>
      </c>
      <c r="C333" s="36" t="s">
        <v>416</v>
      </c>
      <c r="D333" s="104" t="s">
        <v>140</v>
      </c>
      <c r="E333" s="104" t="s">
        <v>226</v>
      </c>
      <c r="F333" s="106">
        <v>35000</v>
      </c>
      <c r="G333" s="82">
        <f>F333*2.87%</f>
        <v>1004.5</v>
      </c>
      <c r="H333" s="82">
        <f>+F333*3.04%</f>
        <v>1064</v>
      </c>
      <c r="I333" s="82"/>
      <c r="J333" s="77">
        <f t="shared" si="130"/>
        <v>2068.5</v>
      </c>
      <c r="K333" s="77">
        <f t="shared" si="132"/>
        <v>32931.5</v>
      </c>
      <c r="L333" s="77">
        <f t="shared" si="128"/>
        <v>0</v>
      </c>
      <c r="M333" s="77"/>
      <c r="N333" s="84">
        <v>125</v>
      </c>
      <c r="O333" s="77">
        <f t="shared" si="131"/>
        <v>2193.5</v>
      </c>
      <c r="P333" s="84">
        <f t="shared" si="125"/>
        <v>32806.5</v>
      </c>
    </row>
    <row r="334" spans="1:17" s="32" customFormat="1" ht="30" customHeight="1" x14ac:dyDescent="0.25">
      <c r="A334" s="80">
        <f t="shared" si="129"/>
        <v>180</v>
      </c>
      <c r="B334" s="104" t="s">
        <v>331</v>
      </c>
      <c r="C334" s="36" t="s">
        <v>416</v>
      </c>
      <c r="D334" s="122" t="s">
        <v>134</v>
      </c>
      <c r="E334" s="81" t="s">
        <v>226</v>
      </c>
      <c r="F334" s="82">
        <v>35000</v>
      </c>
      <c r="G334" s="82">
        <f>F334*2.87%</f>
        <v>1004.5</v>
      </c>
      <c r="H334" s="82">
        <f>+F334*3.04%</f>
        <v>1064</v>
      </c>
      <c r="I334" s="82"/>
      <c r="J334" s="77">
        <f>+G334+H334+I334</f>
        <v>2068.5</v>
      </c>
      <c r="K334" s="77">
        <f>+F334-J334</f>
        <v>32931.5</v>
      </c>
      <c r="L334" s="77">
        <f>+IF(K334*12&lt;=416220.01,0,IF(K334*12&lt;=624329.01,(((K334*12-416220.01)*0.15)/12),IF((K334*12&lt;=867123.01),(31216+0.2*(K334*12-624329.01))/12,((79776+0.25*(K334*12-867123.01))/12))))-M334</f>
        <v>0</v>
      </c>
      <c r="M334" s="77"/>
      <c r="N334" s="84">
        <v>25</v>
      </c>
      <c r="O334" s="77">
        <f>+N334+I334+H334+G334+L334</f>
        <v>2093.5</v>
      </c>
      <c r="P334" s="84">
        <f>+F334-O334</f>
        <v>32906.5</v>
      </c>
    </row>
    <row r="335" spans="1:17" s="32" customFormat="1" ht="30" customHeight="1" x14ac:dyDescent="0.25">
      <c r="A335" s="80">
        <f t="shared" si="129"/>
        <v>181</v>
      </c>
      <c r="B335" s="104" t="s">
        <v>468</v>
      </c>
      <c r="C335" s="36" t="s">
        <v>416</v>
      </c>
      <c r="D335" s="122" t="s">
        <v>469</v>
      </c>
      <c r="E335" s="104" t="s">
        <v>226</v>
      </c>
      <c r="F335" s="106">
        <v>35000</v>
      </c>
      <c r="G335" s="82">
        <f>F335*2.87%</f>
        <v>1004.5</v>
      </c>
      <c r="H335" s="82">
        <f>+F335*3.04%</f>
        <v>1064</v>
      </c>
      <c r="I335" s="82">
        <v>1587.38</v>
      </c>
      <c r="J335" s="77">
        <f>+G335+H335+I335</f>
        <v>3655.88</v>
      </c>
      <c r="K335" s="77">
        <f>+F335-J335</f>
        <v>31344.12</v>
      </c>
      <c r="L335" s="77">
        <f>+IF(K335*12&lt;=416220.01,0,IF(K335*12&lt;=624329.01,(((K335*12-416220.01)*0.15)/12),IF((K335*12&lt;=867123.01),(31216+0.2*(K335*12-624329.01))/12,((79776+0.25*(K335*12-867123.01))/12))))-M335</f>
        <v>0</v>
      </c>
      <c r="M335" s="77"/>
      <c r="N335" s="84">
        <v>5423.92</v>
      </c>
      <c r="O335" s="77">
        <f>+N335+I335+H335+G335+L335</f>
        <v>9079.7999999999993</v>
      </c>
      <c r="P335" s="84">
        <f>+F335-O335</f>
        <v>25920.2</v>
      </c>
    </row>
    <row r="336" spans="1:17" s="32" customFormat="1" ht="30" customHeight="1" x14ac:dyDescent="0.25">
      <c r="A336" s="80">
        <f t="shared" si="129"/>
        <v>182</v>
      </c>
      <c r="B336" s="104" t="s">
        <v>533</v>
      </c>
      <c r="C336" s="36" t="s">
        <v>416</v>
      </c>
      <c r="D336" s="104" t="s">
        <v>134</v>
      </c>
      <c r="E336" s="104" t="s">
        <v>226</v>
      </c>
      <c r="F336" s="106">
        <v>35000</v>
      </c>
      <c r="G336" s="82">
        <f>F336*2.87%</f>
        <v>1004.5</v>
      </c>
      <c r="H336" s="82">
        <f>+F336*3.04%</f>
        <v>1064</v>
      </c>
      <c r="I336" s="82"/>
      <c r="J336" s="77">
        <f>+G336+H336+I336</f>
        <v>2068.5</v>
      </c>
      <c r="K336" s="77">
        <f>+F336-J336</f>
        <v>32931.5</v>
      </c>
      <c r="L336" s="77">
        <f>+IF(K336*12&lt;=416220.01,0,IF(K336*12&lt;=624329.01,(((K336*12-416220.01)*0.15)/12),IF((K336*12&lt;=867123.01),(31216+0.2*(K336*12-624329.01))/12,((79776+0.25*(K336*12-867123.01))/12))))-M336</f>
        <v>0</v>
      </c>
      <c r="M336" s="77"/>
      <c r="N336" s="84">
        <v>3065</v>
      </c>
      <c r="O336" s="77">
        <f>+N336+I336+H336+G336+L336</f>
        <v>5133.5</v>
      </c>
      <c r="P336" s="84">
        <f>+F336-O336</f>
        <v>29866.5</v>
      </c>
    </row>
    <row r="337" spans="1:17" s="32" customFormat="1" ht="30" customHeight="1" x14ac:dyDescent="0.25">
      <c r="A337" s="80">
        <f t="shared" si="129"/>
        <v>183</v>
      </c>
      <c r="B337" s="104" t="s">
        <v>582</v>
      </c>
      <c r="C337" s="36" t="s">
        <v>416</v>
      </c>
      <c r="D337" s="104" t="s">
        <v>134</v>
      </c>
      <c r="E337" s="104" t="s">
        <v>226</v>
      </c>
      <c r="F337" s="106">
        <v>35000</v>
      </c>
      <c r="G337" s="82">
        <f>F337*2.87%</f>
        <v>1004.5</v>
      </c>
      <c r="H337" s="82">
        <f>+F337*3.04%</f>
        <v>1064</v>
      </c>
      <c r="I337" s="82"/>
      <c r="J337" s="77">
        <f>+G337+H337+I337</f>
        <v>2068.5</v>
      </c>
      <c r="K337" s="77">
        <f>+F337-J337</f>
        <v>32931.5</v>
      </c>
      <c r="L337" s="77">
        <f>+IF(K337*12&lt;=416220.01,0,IF(K337*12&lt;=624329.01,(((K337*12-416220.01)*0.15)/12),IF((K337*12&lt;=867123.01),(31216+0.2*(K337*12-624329.01))/12,((79776+0.25*(K337*12-867123.01))/12))))-M337</f>
        <v>0</v>
      </c>
      <c r="M337" s="77"/>
      <c r="N337" s="84">
        <v>525</v>
      </c>
      <c r="O337" s="77">
        <f>+N337+I337+H337+G337+L337</f>
        <v>2593.5</v>
      </c>
      <c r="P337" s="84">
        <f>+F337-O337</f>
        <v>32406.5</v>
      </c>
    </row>
    <row r="338" spans="1:17" s="32" customFormat="1" ht="30" customHeight="1" x14ac:dyDescent="0.25">
      <c r="A338" s="80">
        <f t="shared" si="129"/>
        <v>184</v>
      </c>
      <c r="B338" s="104" t="s">
        <v>37</v>
      </c>
      <c r="C338" s="36" t="s">
        <v>416</v>
      </c>
      <c r="D338" s="104" t="s">
        <v>36</v>
      </c>
      <c r="E338" s="104" t="s">
        <v>121</v>
      </c>
      <c r="F338" s="106">
        <v>30000</v>
      </c>
      <c r="G338" s="82">
        <f t="shared" si="126"/>
        <v>861</v>
      </c>
      <c r="H338" s="82">
        <f t="shared" si="127"/>
        <v>912</v>
      </c>
      <c r="I338" s="82"/>
      <c r="J338" s="77">
        <f t="shared" si="130"/>
        <v>1773</v>
      </c>
      <c r="K338" s="77">
        <f t="shared" si="132"/>
        <v>28227</v>
      </c>
      <c r="L338" s="77">
        <f t="shared" si="128"/>
        <v>0</v>
      </c>
      <c r="M338" s="77"/>
      <c r="N338" s="84">
        <v>25</v>
      </c>
      <c r="O338" s="77">
        <f t="shared" si="131"/>
        <v>1798</v>
      </c>
      <c r="P338" s="84">
        <f t="shared" si="125"/>
        <v>28202</v>
      </c>
    </row>
    <row r="339" spans="1:17" s="39" customFormat="1" ht="30" customHeight="1" x14ac:dyDescent="0.25">
      <c r="A339" s="80">
        <f t="shared" si="129"/>
        <v>185</v>
      </c>
      <c r="B339" s="104" t="s">
        <v>645</v>
      </c>
      <c r="C339" s="36" t="s">
        <v>417</v>
      </c>
      <c r="D339" s="104" t="s">
        <v>21</v>
      </c>
      <c r="E339" s="166" t="s">
        <v>226</v>
      </c>
      <c r="F339" s="106">
        <v>30000</v>
      </c>
      <c r="G339" s="82">
        <f>F339*2.87%</f>
        <v>861</v>
      </c>
      <c r="H339" s="82">
        <f>+F339*3.04%</f>
        <v>912</v>
      </c>
      <c r="I339" s="82"/>
      <c r="J339" s="77">
        <f>+G339+H339+I339</f>
        <v>1773</v>
      </c>
      <c r="K339" s="77">
        <f t="shared" ref="K339" si="133">+F339-J339</f>
        <v>28227</v>
      </c>
      <c r="L339" s="77"/>
      <c r="M339" s="77"/>
      <c r="N339" s="82">
        <v>1065</v>
      </c>
      <c r="O339" s="77">
        <f>+N339+I339+H339+G339+L339</f>
        <v>2838</v>
      </c>
      <c r="P339" s="77">
        <f>+F339-O339</f>
        <v>27162</v>
      </c>
    </row>
    <row r="340" spans="1:17" s="32" customFormat="1" ht="30" customHeight="1" x14ac:dyDescent="0.25">
      <c r="A340" s="80">
        <f t="shared" si="129"/>
        <v>186</v>
      </c>
      <c r="B340" s="104" t="s">
        <v>334</v>
      </c>
      <c r="C340" s="36" t="s">
        <v>416</v>
      </c>
      <c r="D340" s="104" t="s">
        <v>97</v>
      </c>
      <c r="E340" s="104" t="s">
        <v>121</v>
      </c>
      <c r="F340" s="106">
        <v>28000</v>
      </c>
      <c r="G340" s="82">
        <f t="shared" si="126"/>
        <v>803.6</v>
      </c>
      <c r="H340" s="82">
        <f t="shared" si="127"/>
        <v>851.2</v>
      </c>
      <c r="I340" s="82"/>
      <c r="J340" s="77">
        <f t="shared" si="130"/>
        <v>1654.8000000000002</v>
      </c>
      <c r="K340" s="77">
        <f t="shared" si="132"/>
        <v>26345.200000000001</v>
      </c>
      <c r="L340" s="77">
        <f t="shared" si="128"/>
        <v>0</v>
      </c>
      <c r="M340" s="77"/>
      <c r="N340" s="84">
        <v>65</v>
      </c>
      <c r="O340" s="77">
        <f t="shared" si="131"/>
        <v>1719.8000000000002</v>
      </c>
      <c r="P340" s="84">
        <f t="shared" si="125"/>
        <v>26280.2</v>
      </c>
    </row>
    <row r="341" spans="1:17" s="32" customFormat="1" ht="30" customHeight="1" x14ac:dyDescent="0.25">
      <c r="A341" s="80">
        <f t="shared" si="129"/>
        <v>187</v>
      </c>
      <c r="B341" s="109" t="s">
        <v>695</v>
      </c>
      <c r="C341" s="36" t="s">
        <v>416</v>
      </c>
      <c r="D341" s="104" t="s">
        <v>134</v>
      </c>
      <c r="E341" s="104" t="s">
        <v>226</v>
      </c>
      <c r="F341" s="106">
        <v>25000</v>
      </c>
      <c r="G341" s="106">
        <f>F341*2.87%</f>
        <v>717.5</v>
      </c>
      <c r="H341" s="82">
        <f t="shared" si="127"/>
        <v>760</v>
      </c>
      <c r="I341" s="82"/>
      <c r="J341" s="77">
        <f t="shared" si="130"/>
        <v>1477.5</v>
      </c>
      <c r="K341" s="77">
        <f t="shared" si="132"/>
        <v>23522.5</v>
      </c>
      <c r="L341" s="77">
        <f>+IF(K341*12&lt;=416220.01,0,IF(K341*12&lt;=624329.01,(((K341*12-416220.01)*0.15)/12),IF((K341*12&lt;=867123.01),(31216+0.2*(K341*12-624329.01))/12,((79776+0.25*(K341*12-867123.01))/12))))-M341</f>
        <v>0</v>
      </c>
      <c r="M341" s="77"/>
      <c r="N341" s="84">
        <v>25</v>
      </c>
      <c r="O341" s="103">
        <f t="shared" ref="O341" si="134">+N341+I341+H341+G341+L341</f>
        <v>1502.5</v>
      </c>
      <c r="P341" s="84">
        <f t="shared" ref="P341" si="135">+F341-O341</f>
        <v>23497.5</v>
      </c>
    </row>
    <row r="342" spans="1:17" s="39" customFormat="1" ht="30" customHeight="1" x14ac:dyDescent="0.25">
      <c r="A342" s="201" t="s">
        <v>124</v>
      </c>
      <c r="B342" s="202"/>
      <c r="C342" s="202"/>
      <c r="D342" s="202"/>
      <c r="E342" s="203"/>
      <c r="F342" s="37">
        <f>SUM(F322:F341)</f>
        <v>713000</v>
      </c>
      <c r="G342" s="37">
        <f t="shared" ref="G342:P342" si="136">SUM(G322:G341)</f>
        <v>20463.099999999999</v>
      </c>
      <c r="H342" s="37">
        <f t="shared" si="136"/>
        <v>21675.200000000001</v>
      </c>
      <c r="I342" s="37">
        <f t="shared" si="136"/>
        <v>4762.1400000000003</v>
      </c>
      <c r="J342" s="37">
        <f t="shared" si="136"/>
        <v>46900.44</v>
      </c>
      <c r="K342" s="37">
        <f t="shared" si="136"/>
        <v>666099.55999999994</v>
      </c>
      <c r="L342" s="37">
        <f t="shared" si="136"/>
        <v>5119.3497499999994</v>
      </c>
      <c r="M342" s="37">
        <f t="shared" si="136"/>
        <v>0</v>
      </c>
      <c r="N342" s="37">
        <f t="shared" si="136"/>
        <v>17919.78</v>
      </c>
      <c r="O342" s="37">
        <f t="shared" si="136"/>
        <v>69939.569749999995</v>
      </c>
      <c r="P342" s="37">
        <f t="shared" si="136"/>
        <v>643060.43024999998</v>
      </c>
    </row>
    <row r="343" spans="1:17" s="53" customFormat="1" ht="30" customHeight="1" thickBot="1" x14ac:dyDescent="0.3">
      <c r="A343" s="50"/>
      <c r="B343" s="50"/>
      <c r="C343" s="50"/>
      <c r="D343" s="50"/>
      <c r="E343" s="50"/>
      <c r="F343" s="40"/>
      <c r="G343" s="40"/>
      <c r="H343" s="40"/>
      <c r="I343" s="40"/>
      <c r="J343" s="40"/>
      <c r="K343" s="40"/>
      <c r="L343" s="40"/>
      <c r="M343" s="40"/>
      <c r="N343" s="40"/>
      <c r="O343" s="40"/>
      <c r="P343" s="40"/>
      <c r="Q343" s="39"/>
    </row>
    <row r="344" spans="1:17" s="53" customFormat="1" ht="30" customHeight="1" thickBot="1" x14ac:dyDescent="0.3">
      <c r="A344" s="204" t="s">
        <v>442</v>
      </c>
      <c r="B344" s="205"/>
      <c r="C344" s="205"/>
      <c r="D344" s="205"/>
      <c r="E344" s="205"/>
      <c r="F344" s="205"/>
      <c r="G344" s="205"/>
      <c r="H344" s="205"/>
      <c r="I344" s="205"/>
      <c r="J344" s="205"/>
      <c r="K344" s="205"/>
      <c r="L344" s="205"/>
      <c r="M344" s="205"/>
      <c r="N344" s="205"/>
      <c r="O344" s="205"/>
      <c r="P344" s="205"/>
      <c r="Q344" s="39"/>
    </row>
    <row r="345" spans="1:17" s="53" customFormat="1" ht="30" customHeight="1" x14ac:dyDescent="0.25">
      <c r="A345" s="75">
        <f>+A341+1</f>
        <v>188</v>
      </c>
      <c r="B345" s="104" t="s">
        <v>397</v>
      </c>
      <c r="C345" s="36" t="s">
        <v>417</v>
      </c>
      <c r="D345" s="104" t="s">
        <v>223</v>
      </c>
      <c r="E345" s="104" t="s">
        <v>121</v>
      </c>
      <c r="F345" s="106">
        <v>70000</v>
      </c>
      <c r="G345" s="82">
        <f t="shared" ref="G345" si="137">F345*2.87%</f>
        <v>2009</v>
      </c>
      <c r="H345" s="82">
        <f t="shared" ref="H345" si="138">+F345*3.04%</f>
        <v>2128</v>
      </c>
      <c r="I345" s="82">
        <v>1587.38</v>
      </c>
      <c r="J345" s="77">
        <f>+G345+H345+I345</f>
        <v>5724.38</v>
      </c>
      <c r="K345" s="77">
        <f t="shared" si="132"/>
        <v>64275.62</v>
      </c>
      <c r="L345" s="77">
        <f>+IF(K345*12&lt;=416220.01,0,IF(K345*12&lt;=624329.01,(((K345*12-416220.01)*0.15)/12),IF((K345*12&lt;=867123.01),(31216+0.2*(K345*12-624329.01))/12,((79776+0.25*(K345*12-867123.01))/12))))-M345</f>
        <v>5050.9738333333344</v>
      </c>
      <c r="M345" s="77"/>
      <c r="N345" s="84">
        <v>25</v>
      </c>
      <c r="O345" s="103">
        <f>+N345+I345+H345+G345+L345</f>
        <v>10800.353833333334</v>
      </c>
      <c r="P345" s="84">
        <f>+F345-O345</f>
        <v>59199.646166666666</v>
      </c>
      <c r="Q345" s="39"/>
    </row>
    <row r="346" spans="1:17" s="53" customFormat="1" ht="30" customHeight="1" x14ac:dyDescent="0.25">
      <c r="A346" s="75">
        <f>+A345+1</f>
        <v>189</v>
      </c>
      <c r="B346" s="104" t="s">
        <v>646</v>
      </c>
      <c r="C346" s="36" t="s">
        <v>416</v>
      </c>
      <c r="D346" s="104" t="s">
        <v>647</v>
      </c>
      <c r="E346" s="104" t="s">
        <v>195</v>
      </c>
      <c r="F346" s="106">
        <v>35000</v>
      </c>
      <c r="G346" s="82">
        <f t="shared" ref="G346" si="139">F346*2.87%</f>
        <v>1004.5</v>
      </c>
      <c r="H346" s="82">
        <f t="shared" ref="H346" si="140">+F346*3.04%</f>
        <v>1064</v>
      </c>
      <c r="I346" s="82"/>
      <c r="J346" s="77">
        <f>+G346+H346+I346</f>
        <v>2068.5</v>
      </c>
      <c r="K346" s="77">
        <f t="shared" si="132"/>
        <v>32931.5</v>
      </c>
      <c r="L346" s="77">
        <f>+IF(K346*12&lt;=416220.01,0,IF(K346*12&lt;=624329.01,(((K346*12-416220.01)*0.15)/12),IF((K346*12&lt;=867123.01),(31216+0.2*(K346*12-624329.01))/12,((79776+0.25*(K346*12-867123.01))/12))))-M346</f>
        <v>0</v>
      </c>
      <c r="M346" s="77"/>
      <c r="N346" s="84">
        <v>25</v>
      </c>
      <c r="O346" s="103">
        <f>+N346+I346+H346+G346+L346</f>
        <v>2093.5</v>
      </c>
      <c r="P346" s="84">
        <f>+F346-O346</f>
        <v>32906.5</v>
      </c>
      <c r="Q346" s="39"/>
    </row>
    <row r="347" spans="1:17" s="39" customFormat="1" ht="30" customHeight="1" x14ac:dyDescent="0.25">
      <c r="A347" s="201" t="s">
        <v>124</v>
      </c>
      <c r="B347" s="202"/>
      <c r="C347" s="202"/>
      <c r="D347" s="202"/>
      <c r="E347" s="203"/>
      <c r="F347" s="37">
        <f>SUM(F345:F346)</f>
        <v>105000</v>
      </c>
      <c r="G347" s="37">
        <f t="shared" ref="G347:P347" si="141">SUM(G345:G346)</f>
        <v>3013.5</v>
      </c>
      <c r="H347" s="37">
        <f t="shared" si="141"/>
        <v>3192</v>
      </c>
      <c r="I347" s="37">
        <f t="shared" si="141"/>
        <v>1587.38</v>
      </c>
      <c r="J347" s="37">
        <f t="shared" si="141"/>
        <v>7792.88</v>
      </c>
      <c r="K347" s="37">
        <f t="shared" si="141"/>
        <v>97207.12</v>
      </c>
      <c r="L347" s="37">
        <f t="shared" si="141"/>
        <v>5050.9738333333344</v>
      </c>
      <c r="M347" s="37">
        <f t="shared" si="141"/>
        <v>0</v>
      </c>
      <c r="N347" s="37">
        <f t="shared" si="141"/>
        <v>50</v>
      </c>
      <c r="O347" s="37">
        <f t="shared" si="141"/>
        <v>12893.853833333334</v>
      </c>
      <c r="P347" s="37">
        <f t="shared" si="141"/>
        <v>92106.146166666673</v>
      </c>
    </row>
    <row r="348" spans="1:17" s="39" customFormat="1" ht="30" customHeight="1" thickBot="1" x14ac:dyDescent="0.3">
      <c r="A348" s="50"/>
      <c r="B348" s="50"/>
      <c r="C348" s="50"/>
      <c r="D348" s="50"/>
      <c r="E348" s="50"/>
      <c r="F348" s="79"/>
      <c r="G348" s="79"/>
      <c r="H348" s="79"/>
      <c r="I348" s="79"/>
      <c r="J348" s="79"/>
      <c r="K348" s="79"/>
      <c r="L348" s="79"/>
      <c r="M348" s="79"/>
      <c r="N348" s="79"/>
      <c r="O348" s="79"/>
      <c r="P348" s="79"/>
    </row>
    <row r="349" spans="1:17" s="53" customFormat="1" ht="30" customHeight="1" thickBot="1" x14ac:dyDescent="0.3">
      <c r="A349" s="204" t="s">
        <v>335</v>
      </c>
      <c r="B349" s="205"/>
      <c r="C349" s="205"/>
      <c r="D349" s="205"/>
      <c r="E349" s="205"/>
      <c r="F349" s="205"/>
      <c r="G349" s="205"/>
      <c r="H349" s="205"/>
      <c r="I349" s="205"/>
      <c r="J349" s="205"/>
      <c r="K349" s="205"/>
      <c r="L349" s="205"/>
      <c r="M349" s="205"/>
      <c r="N349" s="205"/>
      <c r="O349" s="205"/>
      <c r="P349" s="205"/>
      <c r="Q349" s="39"/>
    </row>
    <row r="350" spans="1:17" s="39" customFormat="1" ht="30" customHeight="1" x14ac:dyDescent="0.25">
      <c r="A350" s="75">
        <f>+A346+1</f>
        <v>190</v>
      </c>
      <c r="B350" s="108" t="s">
        <v>336</v>
      </c>
      <c r="C350" s="118" t="s">
        <v>417</v>
      </c>
      <c r="D350" s="108" t="s">
        <v>337</v>
      </c>
      <c r="E350" s="104" t="s">
        <v>120</v>
      </c>
      <c r="F350" s="77">
        <v>145000</v>
      </c>
      <c r="G350" s="77">
        <f>F350*2.87%</f>
        <v>4161.5</v>
      </c>
      <c r="H350" s="77">
        <f>+F350*3.04%</f>
        <v>4408</v>
      </c>
      <c r="I350" s="77"/>
      <c r="J350" s="77">
        <f>+G350+H350+I350</f>
        <v>8569.5</v>
      </c>
      <c r="K350" s="77">
        <f t="shared" si="132"/>
        <v>136430.5</v>
      </c>
      <c r="L350" s="77">
        <f>+IF(K350*12&lt;=416220.01,0,IF(K350*12&lt;=624329.01,(((K350*12-416220.01)*0.15)/12),IF((K350*12&lt;=867123.01),(31216+0.2*(K350*12-624329.01))/12,((79776+0.25*(K350*12-867123.01))/12))))-M350</f>
        <v>22690.562291666665</v>
      </c>
      <c r="M350" s="77"/>
      <c r="N350" s="84">
        <v>125</v>
      </c>
      <c r="O350" s="103">
        <f>+N350+I350+H350+G350+L350</f>
        <v>31385.062291666665</v>
      </c>
      <c r="P350" s="84">
        <f>+F350-O350</f>
        <v>113614.93770833334</v>
      </c>
    </row>
    <row r="351" spans="1:17" s="39" customFormat="1" ht="30" customHeight="1" x14ac:dyDescent="0.25">
      <c r="A351" s="201" t="s">
        <v>124</v>
      </c>
      <c r="B351" s="202"/>
      <c r="C351" s="202"/>
      <c r="D351" s="202"/>
      <c r="E351" s="203"/>
      <c r="F351" s="37">
        <f>SUM(F350:F350)</f>
        <v>145000</v>
      </c>
      <c r="G351" s="37">
        <f t="shared" ref="G351:P351" si="142">SUM(G350:G350)</f>
        <v>4161.5</v>
      </c>
      <c r="H351" s="37">
        <f t="shared" si="142"/>
        <v>4408</v>
      </c>
      <c r="I351" s="37">
        <f t="shared" si="142"/>
        <v>0</v>
      </c>
      <c r="J351" s="37">
        <f t="shared" si="142"/>
        <v>8569.5</v>
      </c>
      <c r="K351" s="37">
        <f t="shared" si="142"/>
        <v>136430.5</v>
      </c>
      <c r="L351" s="37">
        <f t="shared" si="142"/>
        <v>22690.562291666665</v>
      </c>
      <c r="M351" s="37">
        <f t="shared" si="142"/>
        <v>0</v>
      </c>
      <c r="N351" s="37">
        <f t="shared" si="142"/>
        <v>125</v>
      </c>
      <c r="O351" s="37">
        <f t="shared" si="142"/>
        <v>31385.062291666665</v>
      </c>
      <c r="P351" s="37">
        <f t="shared" si="142"/>
        <v>113614.93770833334</v>
      </c>
    </row>
    <row r="352" spans="1:17" s="53" customFormat="1" ht="30" customHeight="1" thickBot="1" x14ac:dyDescent="0.3">
      <c r="A352" s="50"/>
      <c r="B352" s="50"/>
      <c r="C352" s="50"/>
      <c r="D352" s="50"/>
      <c r="E352" s="50"/>
      <c r="F352" s="40"/>
      <c r="G352" s="40"/>
      <c r="H352" s="40"/>
      <c r="I352" s="40"/>
      <c r="J352" s="40"/>
      <c r="K352" s="40"/>
      <c r="L352" s="40"/>
      <c r="M352" s="40"/>
      <c r="N352" s="40"/>
      <c r="O352" s="40"/>
      <c r="P352" s="40"/>
      <c r="Q352" s="39"/>
    </row>
    <row r="353" spans="1:17" s="53" customFormat="1" ht="30" customHeight="1" thickBot="1" x14ac:dyDescent="0.3">
      <c r="A353" s="204" t="s">
        <v>204</v>
      </c>
      <c r="B353" s="205"/>
      <c r="C353" s="205"/>
      <c r="D353" s="205"/>
      <c r="E353" s="205"/>
      <c r="F353" s="205"/>
      <c r="G353" s="205"/>
      <c r="H353" s="205"/>
      <c r="I353" s="205"/>
      <c r="J353" s="205"/>
      <c r="K353" s="205"/>
      <c r="L353" s="205"/>
      <c r="M353" s="205"/>
      <c r="N353" s="205"/>
      <c r="O353" s="205"/>
      <c r="P353" s="205"/>
      <c r="Q353" s="39"/>
    </row>
    <row r="354" spans="1:17" s="39" customFormat="1" ht="30" customHeight="1" x14ac:dyDescent="0.25">
      <c r="A354" s="80">
        <f>+A350+1</f>
        <v>191</v>
      </c>
      <c r="B354" s="104" t="s">
        <v>338</v>
      </c>
      <c r="C354" s="36" t="s">
        <v>416</v>
      </c>
      <c r="D354" s="104" t="s">
        <v>21</v>
      </c>
      <c r="E354" s="104" t="s">
        <v>121</v>
      </c>
      <c r="F354" s="106">
        <v>40000</v>
      </c>
      <c r="G354" s="106">
        <f>F354*2.87%</f>
        <v>1148</v>
      </c>
      <c r="H354" s="82">
        <f>+F354*3.04%</f>
        <v>1216</v>
      </c>
      <c r="I354" s="82">
        <v>1587.38</v>
      </c>
      <c r="J354" s="77">
        <f>+G354+H354+I354</f>
        <v>3951.38</v>
      </c>
      <c r="K354" s="77">
        <f t="shared" si="132"/>
        <v>36048.620000000003</v>
      </c>
      <c r="L354" s="77">
        <f>+IF(K354*12&lt;=416220.01,0,IF(K354*12&lt;=624329.01,(((K354*12-416220.01)*0.15)/12),IF((K354*12&lt;=867123.01),(31216+0.2*(K354*12-624329.01))/12,((79776+0.25*(K354*12-867123.01))/12))))-M354</f>
        <v>204.54287500000063</v>
      </c>
      <c r="M354" s="77"/>
      <c r="N354" s="84">
        <v>125</v>
      </c>
      <c r="O354" s="103">
        <f>+N354+I354+H354+G354+L354</f>
        <v>4280.9228750000011</v>
      </c>
      <c r="P354" s="84">
        <f>+F354-O354</f>
        <v>35719.077124999996</v>
      </c>
    </row>
    <row r="355" spans="1:17" s="39" customFormat="1" ht="30" customHeight="1" x14ac:dyDescent="0.25">
      <c r="A355" s="201" t="s">
        <v>124</v>
      </c>
      <c r="B355" s="202"/>
      <c r="C355" s="202"/>
      <c r="D355" s="202"/>
      <c r="E355" s="203"/>
      <c r="F355" s="37">
        <f>SUM(F354:F354)</f>
        <v>40000</v>
      </c>
      <c r="G355" s="37">
        <f t="shared" ref="G355:P355" si="143">SUM(G354:G354)</f>
        <v>1148</v>
      </c>
      <c r="H355" s="37">
        <f t="shared" si="143"/>
        <v>1216</v>
      </c>
      <c r="I355" s="37">
        <f t="shared" si="143"/>
        <v>1587.38</v>
      </c>
      <c r="J355" s="37">
        <f t="shared" si="143"/>
        <v>3951.38</v>
      </c>
      <c r="K355" s="37">
        <f t="shared" si="143"/>
        <v>36048.620000000003</v>
      </c>
      <c r="L355" s="37">
        <f t="shared" si="143"/>
        <v>204.54287500000063</v>
      </c>
      <c r="M355" s="37">
        <f t="shared" si="143"/>
        <v>0</v>
      </c>
      <c r="N355" s="37">
        <f t="shared" si="143"/>
        <v>125</v>
      </c>
      <c r="O355" s="37">
        <f t="shared" si="143"/>
        <v>4280.9228750000011</v>
      </c>
      <c r="P355" s="37">
        <f t="shared" si="143"/>
        <v>35719.077124999996</v>
      </c>
    </row>
    <row r="356" spans="1:17" s="39" customFormat="1" ht="30" customHeight="1" thickBot="1" x14ac:dyDescent="0.3">
      <c r="A356" s="50"/>
      <c r="B356" s="50"/>
      <c r="C356" s="50"/>
      <c r="D356" s="50"/>
      <c r="E356" s="50"/>
      <c r="F356" s="40"/>
      <c r="G356" s="40"/>
      <c r="H356" s="40"/>
      <c r="I356" s="40"/>
      <c r="J356" s="40"/>
      <c r="K356" s="40"/>
      <c r="L356" s="40"/>
      <c r="M356" s="40"/>
      <c r="N356" s="40"/>
      <c r="O356" s="40"/>
      <c r="P356" s="40"/>
    </row>
    <row r="357" spans="1:17" s="39" customFormat="1" ht="30" customHeight="1" thickBot="1" x14ac:dyDescent="0.3">
      <c r="A357" s="204" t="s">
        <v>205</v>
      </c>
      <c r="B357" s="205"/>
      <c r="C357" s="205"/>
      <c r="D357" s="205"/>
      <c r="E357" s="205"/>
      <c r="F357" s="205"/>
      <c r="G357" s="205"/>
      <c r="H357" s="205"/>
      <c r="I357" s="205"/>
      <c r="J357" s="205"/>
      <c r="K357" s="205"/>
      <c r="L357" s="205"/>
      <c r="M357" s="205"/>
      <c r="N357" s="205"/>
      <c r="O357" s="205"/>
      <c r="P357" s="205"/>
    </row>
    <row r="358" spans="1:17" s="39" customFormat="1" ht="30" customHeight="1" x14ac:dyDescent="0.25">
      <c r="A358" s="80">
        <f>+A354+1</f>
        <v>192</v>
      </c>
      <c r="B358" s="104" t="s">
        <v>83</v>
      </c>
      <c r="C358" s="36" t="s">
        <v>416</v>
      </c>
      <c r="D358" s="104" t="s">
        <v>104</v>
      </c>
      <c r="E358" s="104" t="s">
        <v>120</v>
      </c>
      <c r="F358" s="106">
        <v>60000</v>
      </c>
      <c r="G358" s="82">
        <f>F358*2.87%</f>
        <v>1722</v>
      </c>
      <c r="H358" s="82">
        <f>+F358*3.04%</f>
        <v>1824</v>
      </c>
      <c r="I358" s="82">
        <v>1587.38</v>
      </c>
      <c r="J358" s="77">
        <f>+G358+H358+I358</f>
        <v>5133.38</v>
      </c>
      <c r="K358" s="77">
        <f t="shared" si="132"/>
        <v>54866.62</v>
      </c>
      <c r="L358" s="77">
        <f>+IF(K358*12&lt;=416220.01,0,IF(K358*12&lt;=624329.01,(((K358*12-416220.01)*0.15)/12),IF((K358*12&lt;=867123.01),(31216+0.2*(K358*12-624329.01))/12,((79776+0.25*(K358*12-867123.01))/12))))-M358</f>
        <v>3169.1738333333342</v>
      </c>
      <c r="M358" s="77"/>
      <c r="N358" s="84">
        <v>25</v>
      </c>
      <c r="O358" s="103">
        <f>+N358+I358+H358+G358+L358</f>
        <v>8327.5538333333352</v>
      </c>
      <c r="P358" s="84">
        <f>+F358-O358</f>
        <v>51672.446166666661</v>
      </c>
    </row>
    <row r="359" spans="1:17" s="39" customFormat="1" ht="30" customHeight="1" x14ac:dyDescent="0.25">
      <c r="A359" s="201" t="s">
        <v>124</v>
      </c>
      <c r="B359" s="202"/>
      <c r="C359" s="202"/>
      <c r="D359" s="202"/>
      <c r="E359" s="203"/>
      <c r="F359" s="37">
        <f>SUM(F358:F358)</f>
        <v>60000</v>
      </c>
      <c r="G359" s="37">
        <f t="shared" ref="G359:P359" si="144">SUM(G358:G358)</f>
        <v>1722</v>
      </c>
      <c r="H359" s="37">
        <f t="shared" si="144"/>
        <v>1824</v>
      </c>
      <c r="I359" s="37">
        <f t="shared" si="144"/>
        <v>1587.38</v>
      </c>
      <c r="J359" s="37">
        <f t="shared" si="144"/>
        <v>5133.38</v>
      </c>
      <c r="K359" s="37">
        <f t="shared" si="144"/>
        <v>54866.62</v>
      </c>
      <c r="L359" s="37">
        <f t="shared" si="144"/>
        <v>3169.1738333333342</v>
      </c>
      <c r="M359" s="37">
        <f t="shared" si="144"/>
        <v>0</v>
      </c>
      <c r="N359" s="37">
        <f t="shared" si="144"/>
        <v>25</v>
      </c>
      <c r="O359" s="37">
        <f t="shared" si="144"/>
        <v>8327.5538333333352</v>
      </c>
      <c r="P359" s="37">
        <f t="shared" si="144"/>
        <v>51672.446166666661</v>
      </c>
    </row>
    <row r="360" spans="1:17" s="39" customFormat="1" ht="30" customHeight="1" thickBot="1" x14ac:dyDescent="0.3">
      <c r="A360" s="50"/>
      <c r="B360" s="50"/>
      <c r="C360" s="50"/>
      <c r="D360" s="50"/>
      <c r="E360" s="50"/>
      <c r="F360" s="40"/>
      <c r="G360" s="40"/>
      <c r="H360" s="40"/>
      <c r="I360" s="40"/>
      <c r="J360" s="40"/>
      <c r="K360" s="40"/>
      <c r="L360" s="40"/>
      <c r="M360" s="40"/>
      <c r="N360" s="40"/>
      <c r="O360" s="40"/>
      <c r="P360" s="40"/>
    </row>
    <row r="361" spans="1:17" s="39" customFormat="1" ht="30" customHeight="1" thickBot="1" x14ac:dyDescent="0.3">
      <c r="A361" s="204" t="s">
        <v>339</v>
      </c>
      <c r="B361" s="205"/>
      <c r="C361" s="205"/>
      <c r="D361" s="205"/>
      <c r="E361" s="205"/>
      <c r="F361" s="205"/>
      <c r="G361" s="205"/>
      <c r="H361" s="205"/>
      <c r="I361" s="205"/>
      <c r="J361" s="205"/>
      <c r="K361" s="205"/>
      <c r="L361" s="205"/>
      <c r="M361" s="205"/>
      <c r="N361" s="205"/>
      <c r="O361" s="205"/>
      <c r="P361" s="205"/>
    </row>
    <row r="362" spans="1:17" s="53" customFormat="1" ht="30" customHeight="1" x14ac:dyDescent="0.25">
      <c r="A362" s="80">
        <f>+A358+1</f>
        <v>193</v>
      </c>
      <c r="B362" s="104" t="s">
        <v>419</v>
      </c>
      <c r="C362" s="36" t="s">
        <v>416</v>
      </c>
      <c r="D362" s="109" t="s">
        <v>340</v>
      </c>
      <c r="E362" s="104" t="s">
        <v>226</v>
      </c>
      <c r="F362" s="106">
        <v>35000</v>
      </c>
      <c r="G362" s="82">
        <f>F362*2.87%</f>
        <v>1004.5</v>
      </c>
      <c r="H362" s="82">
        <f>+F362*3.04%</f>
        <v>1064</v>
      </c>
      <c r="I362" s="82"/>
      <c r="J362" s="77">
        <f>+G362+H362+I362</f>
        <v>2068.5</v>
      </c>
      <c r="K362" s="77">
        <f t="shared" si="132"/>
        <v>32931.5</v>
      </c>
      <c r="L362" s="77">
        <f t="shared" ref="L362:L369" si="145">+IF(K362*12&lt;=416220.01,0,IF(K362*12&lt;=624329.01,(((K362*12-416220.01)*0.15)/12),IF((K362*12&lt;=867123.01),(31216+0.2*(K362*12-624329.01))/12,((79776+0.25*(K362*12-867123.01))/12))))</f>
        <v>0</v>
      </c>
      <c r="M362" s="77"/>
      <c r="N362" s="84">
        <v>25</v>
      </c>
      <c r="O362" s="103">
        <f>+N362+I362+H362+G362+L362</f>
        <v>2093.5</v>
      </c>
      <c r="P362" s="78">
        <f>+F362-O362</f>
        <v>32906.5</v>
      </c>
      <c r="Q362" s="39"/>
    </row>
    <row r="363" spans="1:17" s="39" customFormat="1" ht="30" customHeight="1" x14ac:dyDescent="0.25">
      <c r="A363" s="80">
        <f>+A362+1</f>
        <v>194</v>
      </c>
      <c r="B363" s="104" t="s">
        <v>341</v>
      </c>
      <c r="C363" s="36" t="s">
        <v>416</v>
      </c>
      <c r="D363" s="104" t="s">
        <v>340</v>
      </c>
      <c r="E363" s="104" t="s">
        <v>226</v>
      </c>
      <c r="F363" s="106">
        <v>35000</v>
      </c>
      <c r="G363" s="82">
        <f t="shared" ref="G363:G364" si="146">F363*2.87%</f>
        <v>1004.5</v>
      </c>
      <c r="H363" s="82">
        <f t="shared" ref="H363:H364" si="147">+F363*3.04%</f>
        <v>1064</v>
      </c>
      <c r="I363" s="82"/>
      <c r="J363" s="77">
        <f>+G363+H363+I363</f>
        <v>2068.5</v>
      </c>
      <c r="K363" s="77">
        <f t="shared" si="132"/>
        <v>32931.5</v>
      </c>
      <c r="L363" s="77">
        <f t="shared" si="145"/>
        <v>0</v>
      </c>
      <c r="M363" s="77"/>
      <c r="N363" s="84">
        <v>7277.06</v>
      </c>
      <c r="O363" s="103">
        <f>+N363+I363+H363+G363+L363</f>
        <v>9345.5600000000013</v>
      </c>
      <c r="P363" s="84">
        <f>+F363-O363</f>
        <v>25654.44</v>
      </c>
    </row>
    <row r="364" spans="1:17" s="39" customFormat="1" ht="30" customHeight="1" x14ac:dyDescent="0.25">
      <c r="A364" s="80">
        <f>+A363+1</f>
        <v>195</v>
      </c>
      <c r="B364" s="104" t="s">
        <v>342</v>
      </c>
      <c r="C364" s="36" t="s">
        <v>416</v>
      </c>
      <c r="D364" s="104" t="s">
        <v>340</v>
      </c>
      <c r="E364" s="104" t="s">
        <v>226</v>
      </c>
      <c r="F364" s="106">
        <v>35000</v>
      </c>
      <c r="G364" s="82">
        <f t="shared" si="146"/>
        <v>1004.5</v>
      </c>
      <c r="H364" s="82">
        <f t="shared" si="147"/>
        <v>1064</v>
      </c>
      <c r="I364" s="82"/>
      <c r="J364" s="77">
        <f>+G364+H364+I364</f>
        <v>2068.5</v>
      </c>
      <c r="K364" s="77">
        <f t="shared" si="132"/>
        <v>32931.5</v>
      </c>
      <c r="L364" s="77">
        <f t="shared" si="145"/>
        <v>0</v>
      </c>
      <c r="M364" s="77"/>
      <c r="N364" s="84">
        <v>1025</v>
      </c>
      <c r="O364" s="103">
        <f>+N364+I364+H364+G364+L364</f>
        <v>3093.5</v>
      </c>
      <c r="P364" s="84">
        <f>+F364-O364</f>
        <v>31906.5</v>
      </c>
    </row>
    <row r="365" spans="1:17" s="39" customFormat="1" ht="30" customHeight="1" x14ac:dyDescent="0.25">
      <c r="A365" s="201" t="s">
        <v>124</v>
      </c>
      <c r="B365" s="202"/>
      <c r="C365" s="202"/>
      <c r="D365" s="202"/>
      <c r="E365" s="203"/>
      <c r="F365" s="37">
        <f>SUM(F362:F364)</f>
        <v>105000</v>
      </c>
      <c r="G365" s="37">
        <f t="shared" ref="G365:P365" si="148">SUM(G362:G364)</f>
        <v>3013.5</v>
      </c>
      <c r="H365" s="37">
        <f t="shared" si="148"/>
        <v>3192</v>
      </c>
      <c r="I365" s="37">
        <f t="shared" si="148"/>
        <v>0</v>
      </c>
      <c r="J365" s="37">
        <f t="shared" si="148"/>
        <v>6205.5</v>
      </c>
      <c r="K365" s="37">
        <f t="shared" si="148"/>
        <v>98794.5</v>
      </c>
      <c r="L365" s="37">
        <f t="shared" si="148"/>
        <v>0</v>
      </c>
      <c r="M365" s="37">
        <f t="shared" si="148"/>
        <v>0</v>
      </c>
      <c r="N365" s="37">
        <f t="shared" si="148"/>
        <v>8327.0600000000013</v>
      </c>
      <c r="O365" s="37">
        <f t="shared" si="148"/>
        <v>14532.560000000001</v>
      </c>
      <c r="P365" s="37">
        <f t="shared" si="148"/>
        <v>90467.44</v>
      </c>
    </row>
    <row r="366" spans="1:17" s="39" customFormat="1" ht="30" customHeight="1" thickBot="1" x14ac:dyDescent="0.3">
      <c r="A366" s="50"/>
      <c r="B366" s="50"/>
      <c r="C366" s="50"/>
      <c r="D366" s="50"/>
      <c r="E366" s="50"/>
      <c r="F366" s="40"/>
      <c r="G366" s="40"/>
      <c r="H366" s="40"/>
      <c r="I366" s="40"/>
      <c r="J366" s="40"/>
      <c r="K366" s="40"/>
      <c r="L366" s="40"/>
      <c r="M366" s="40"/>
      <c r="N366" s="40"/>
      <c r="O366" s="40"/>
      <c r="P366" s="40"/>
    </row>
    <row r="367" spans="1:17" s="79" customFormat="1" ht="30" customHeight="1" thickBot="1" x14ac:dyDescent="0.3">
      <c r="A367" s="204" t="s">
        <v>207</v>
      </c>
      <c r="B367" s="205"/>
      <c r="C367" s="205"/>
      <c r="D367" s="205"/>
      <c r="E367" s="205"/>
      <c r="F367" s="205"/>
      <c r="G367" s="205"/>
      <c r="H367" s="205"/>
      <c r="I367" s="205"/>
      <c r="J367" s="205"/>
      <c r="K367" s="205"/>
      <c r="L367" s="205"/>
      <c r="M367" s="205"/>
      <c r="N367" s="205"/>
      <c r="O367" s="205"/>
      <c r="P367" s="205"/>
      <c r="Q367" s="32"/>
    </row>
    <row r="368" spans="1:17" s="79" customFormat="1" ht="30" customHeight="1" x14ac:dyDescent="0.25">
      <c r="A368" s="80">
        <f>+A364+1</f>
        <v>196</v>
      </c>
      <c r="B368" s="81" t="s">
        <v>206</v>
      </c>
      <c r="C368" s="80" t="s">
        <v>416</v>
      </c>
      <c r="D368" s="81" t="s">
        <v>208</v>
      </c>
      <c r="E368" s="81" t="s">
        <v>226</v>
      </c>
      <c r="F368" s="82">
        <v>28000</v>
      </c>
      <c r="G368" s="82">
        <f>F368*2.87%</f>
        <v>803.6</v>
      </c>
      <c r="H368" s="82">
        <f>+F368*3.04%</f>
        <v>851.2</v>
      </c>
      <c r="I368" s="82"/>
      <c r="J368" s="77">
        <f>+G368+H368+I368</f>
        <v>1654.8000000000002</v>
      </c>
      <c r="K368" s="77">
        <f t="shared" si="132"/>
        <v>26345.200000000001</v>
      </c>
      <c r="L368" s="77">
        <f t="shared" si="145"/>
        <v>0</v>
      </c>
      <c r="M368" s="77"/>
      <c r="N368" s="84">
        <v>25</v>
      </c>
      <c r="O368" s="103">
        <f>+N368+I368+H368+G368+L368</f>
        <v>1679.8000000000002</v>
      </c>
      <c r="P368" s="84">
        <f>+F368-O368</f>
        <v>26320.2</v>
      </c>
      <c r="Q368" s="32"/>
    </row>
    <row r="369" spans="1:17" s="79" customFormat="1" ht="30" customHeight="1" x14ac:dyDescent="0.25">
      <c r="A369" s="153">
        <f>+A368+1</f>
        <v>197</v>
      </c>
      <c r="B369" s="109" t="s">
        <v>474</v>
      </c>
      <c r="C369" s="36" t="s">
        <v>416</v>
      </c>
      <c r="D369" s="104" t="s">
        <v>208</v>
      </c>
      <c r="E369" s="104" t="s">
        <v>226</v>
      </c>
      <c r="F369" s="106">
        <v>28000</v>
      </c>
      <c r="G369" s="82">
        <f>F369*2.87%</f>
        <v>803.6</v>
      </c>
      <c r="H369" s="82">
        <f>+F369*3.04%</f>
        <v>851.2</v>
      </c>
      <c r="I369" s="82"/>
      <c r="J369" s="77">
        <f>+G369+H369+I369</f>
        <v>1654.8000000000002</v>
      </c>
      <c r="K369" s="77">
        <f t="shared" si="132"/>
        <v>26345.200000000001</v>
      </c>
      <c r="L369" s="77">
        <f t="shared" si="145"/>
        <v>0</v>
      </c>
      <c r="M369" s="77"/>
      <c r="N369" s="84">
        <v>1025</v>
      </c>
      <c r="O369" s="103">
        <f>+N369+I369+H369+G369+L369</f>
        <v>2679.8</v>
      </c>
      <c r="P369" s="84">
        <f>+F369-O369</f>
        <v>25320.2</v>
      </c>
      <c r="Q369" s="32"/>
    </row>
    <row r="370" spans="1:17" s="53" customFormat="1" ht="30" customHeight="1" x14ac:dyDescent="0.25">
      <c r="A370" s="201" t="s">
        <v>124</v>
      </c>
      <c r="B370" s="202"/>
      <c r="C370" s="202"/>
      <c r="D370" s="202"/>
      <c r="E370" s="203"/>
      <c r="F370" s="37">
        <f>SUM(F368:F369)</f>
        <v>56000</v>
      </c>
      <c r="G370" s="37">
        <f t="shared" ref="G370:P370" si="149">SUM(G368:G369)</f>
        <v>1607.2</v>
      </c>
      <c r="H370" s="37">
        <f t="shared" si="149"/>
        <v>1702.4</v>
      </c>
      <c r="I370" s="37">
        <f t="shared" si="149"/>
        <v>0</v>
      </c>
      <c r="J370" s="37">
        <f t="shared" si="149"/>
        <v>3309.6000000000004</v>
      </c>
      <c r="K370" s="37">
        <f t="shared" si="149"/>
        <v>52690.400000000001</v>
      </c>
      <c r="L370" s="37">
        <f t="shared" si="149"/>
        <v>0</v>
      </c>
      <c r="M370" s="37">
        <f t="shared" si="149"/>
        <v>0</v>
      </c>
      <c r="N370" s="37">
        <f t="shared" si="149"/>
        <v>1050</v>
      </c>
      <c r="O370" s="37">
        <f t="shared" si="149"/>
        <v>4359.6000000000004</v>
      </c>
      <c r="P370" s="37">
        <f t="shared" si="149"/>
        <v>51640.4</v>
      </c>
      <c r="Q370" s="39"/>
    </row>
    <row r="371" spans="1:17" s="53" customFormat="1" ht="30" customHeight="1" thickBot="1" x14ac:dyDescent="0.3">
      <c r="A371" s="50"/>
      <c r="B371" s="50"/>
      <c r="C371" s="50"/>
      <c r="D371" s="50"/>
      <c r="E371" s="50"/>
      <c r="F371" s="40"/>
      <c r="G371" s="40"/>
      <c r="H371" s="40"/>
      <c r="I371" s="40"/>
      <c r="J371" s="40"/>
      <c r="K371" s="40"/>
      <c r="L371" s="40"/>
      <c r="M371" s="40"/>
      <c r="N371" s="40"/>
      <c r="O371" s="40"/>
      <c r="P371" s="40"/>
      <c r="Q371" s="39"/>
    </row>
    <row r="372" spans="1:17" s="53" customFormat="1" ht="30" customHeight="1" thickBot="1" x14ac:dyDescent="0.3">
      <c r="A372" s="204" t="s">
        <v>176</v>
      </c>
      <c r="B372" s="205"/>
      <c r="C372" s="205"/>
      <c r="D372" s="205"/>
      <c r="E372" s="205"/>
      <c r="F372" s="205"/>
      <c r="G372" s="205"/>
      <c r="H372" s="205"/>
      <c r="I372" s="205"/>
      <c r="J372" s="205"/>
      <c r="K372" s="205"/>
      <c r="L372" s="205"/>
      <c r="M372" s="205"/>
      <c r="N372" s="205"/>
      <c r="O372" s="205"/>
      <c r="P372" s="205"/>
      <c r="Q372" s="39"/>
    </row>
    <row r="373" spans="1:17" s="39" customFormat="1" ht="30" customHeight="1" x14ac:dyDescent="0.25">
      <c r="A373" s="75">
        <f>+A369+1</f>
        <v>198</v>
      </c>
      <c r="B373" s="108" t="s">
        <v>343</v>
      </c>
      <c r="C373" s="118" t="s">
        <v>417</v>
      </c>
      <c r="D373" s="119" t="s">
        <v>107</v>
      </c>
      <c r="E373" s="104" t="s">
        <v>121</v>
      </c>
      <c r="F373" s="103">
        <v>77000</v>
      </c>
      <c r="G373" s="77">
        <f>F373*2.87%</f>
        <v>2209.9</v>
      </c>
      <c r="H373" s="77">
        <f t="shared" ref="H373:H381" si="150">+F373*3.04%</f>
        <v>2340.8000000000002</v>
      </c>
      <c r="I373" s="77"/>
      <c r="J373" s="77">
        <f>+G373+H373+I373</f>
        <v>4550.7000000000007</v>
      </c>
      <c r="K373" s="77">
        <f t="shared" ref="K373:K381" si="151">+F373-J373</f>
        <v>72449.3</v>
      </c>
      <c r="L373" s="77">
        <f t="shared" ref="L373:L378" si="152">+IF(K373*12&lt;=416220.01,0,IF(K373*12&lt;=624329.01,(((K373*12-416220.01)*0.15)/12),IF((K373*12&lt;=867123.01),(31216+0.2*(K373*12-624329.01))/12,((79776+0.25*(K373*12-867123.01))/12))))-M373</f>
        <v>6695.2622916666687</v>
      </c>
      <c r="M373" s="77"/>
      <c r="N373" s="84">
        <v>3165</v>
      </c>
      <c r="O373" s="77">
        <f>+N373+I373+H373+G373+L373</f>
        <v>14410.96229166667</v>
      </c>
      <c r="P373" s="238">
        <f t="shared" ref="P373:P378" si="153">+F373-O373</f>
        <v>62589.03770833333</v>
      </c>
    </row>
    <row r="374" spans="1:17" s="79" customFormat="1" ht="30" customHeight="1" x14ac:dyDescent="0.25">
      <c r="A374" s="75">
        <f>+A373+1</f>
        <v>199</v>
      </c>
      <c r="B374" s="104" t="s">
        <v>43</v>
      </c>
      <c r="C374" s="36" t="s">
        <v>417</v>
      </c>
      <c r="D374" s="122" t="s">
        <v>229</v>
      </c>
      <c r="E374" s="104" t="s">
        <v>121</v>
      </c>
      <c r="F374" s="106">
        <v>50000</v>
      </c>
      <c r="G374" s="82">
        <f>F374*2.87%</f>
        <v>1435</v>
      </c>
      <c r="H374" s="77">
        <f>+F374*3.04%</f>
        <v>1520</v>
      </c>
      <c r="I374" s="77"/>
      <c r="J374" s="77">
        <f>+G374+H374+I374</f>
        <v>2955</v>
      </c>
      <c r="K374" s="77">
        <f>+F374-J374</f>
        <v>47045</v>
      </c>
      <c r="L374" s="77">
        <f t="shared" si="152"/>
        <v>1853.9998749999997</v>
      </c>
      <c r="M374" s="77"/>
      <c r="N374" s="84">
        <v>4706.53</v>
      </c>
      <c r="O374" s="77">
        <f>+N374+I374+H374+G374+L374</f>
        <v>9515.5298750000002</v>
      </c>
      <c r="P374" s="238">
        <f>+F374-O374</f>
        <v>40484.470125</v>
      </c>
      <c r="Q374" s="32"/>
    </row>
    <row r="375" spans="1:17" s="79" customFormat="1" ht="30" customHeight="1" x14ac:dyDescent="0.25">
      <c r="A375" s="75">
        <f>+A374+1</f>
        <v>200</v>
      </c>
      <c r="B375" s="104" t="s">
        <v>345</v>
      </c>
      <c r="C375" s="36" t="s">
        <v>416</v>
      </c>
      <c r="D375" s="104" t="s">
        <v>346</v>
      </c>
      <c r="E375" s="104" t="s">
        <v>121</v>
      </c>
      <c r="F375" s="106">
        <v>45000</v>
      </c>
      <c r="G375" s="82">
        <f t="shared" ref="G375:G381" si="154">F375*2.87%</f>
        <v>1291.5</v>
      </c>
      <c r="H375" s="77">
        <f t="shared" si="150"/>
        <v>1368</v>
      </c>
      <c r="I375" s="77"/>
      <c r="J375" s="77">
        <f t="shared" ref="J375:J381" si="155">+G375+H375+I375</f>
        <v>2659.5</v>
      </c>
      <c r="K375" s="77">
        <f t="shared" si="151"/>
        <v>42340.5</v>
      </c>
      <c r="L375" s="77">
        <f t="shared" si="152"/>
        <v>1148.3248749999998</v>
      </c>
      <c r="M375" s="77">
        <v>0</v>
      </c>
      <c r="N375" s="84">
        <v>14340.23</v>
      </c>
      <c r="O375" s="77">
        <f t="shared" ref="O375:O381" si="156">+N375+I375+H375+G375+L375</f>
        <v>18148.054874999998</v>
      </c>
      <c r="P375" s="238">
        <f t="shared" si="153"/>
        <v>26851.945125000002</v>
      </c>
      <c r="Q375" s="32"/>
    </row>
    <row r="376" spans="1:17" s="79" customFormat="1" ht="30" customHeight="1" x14ac:dyDescent="0.25">
      <c r="A376" s="75">
        <f t="shared" ref="A376:A392" si="157">+A375+1</f>
        <v>201</v>
      </c>
      <c r="B376" s="104" t="s">
        <v>347</v>
      </c>
      <c r="C376" s="36" t="s">
        <v>416</v>
      </c>
      <c r="D376" s="104" t="s">
        <v>346</v>
      </c>
      <c r="E376" s="104" t="s">
        <v>121</v>
      </c>
      <c r="F376" s="106">
        <v>45000</v>
      </c>
      <c r="G376" s="82">
        <f t="shared" si="154"/>
        <v>1291.5</v>
      </c>
      <c r="H376" s="77">
        <f t="shared" si="150"/>
        <v>1368</v>
      </c>
      <c r="I376" s="77"/>
      <c r="J376" s="77">
        <f t="shared" si="155"/>
        <v>2659.5</v>
      </c>
      <c r="K376" s="77">
        <f t="shared" si="151"/>
        <v>42340.5</v>
      </c>
      <c r="L376" s="77">
        <f t="shared" si="152"/>
        <v>1148.3248749999998</v>
      </c>
      <c r="M376" s="77"/>
      <c r="N376" s="84">
        <v>8250.43</v>
      </c>
      <c r="O376" s="77">
        <f t="shared" si="156"/>
        <v>12058.254875000001</v>
      </c>
      <c r="P376" s="238">
        <f t="shared" si="153"/>
        <v>32941.745125000001</v>
      </c>
      <c r="Q376" s="32"/>
    </row>
    <row r="377" spans="1:17" s="79" customFormat="1" ht="30" customHeight="1" x14ac:dyDescent="0.25">
      <c r="A377" s="75">
        <f t="shared" si="157"/>
        <v>202</v>
      </c>
      <c r="B377" s="104" t="s">
        <v>8</v>
      </c>
      <c r="C377" s="36" t="s">
        <v>417</v>
      </c>
      <c r="D377" s="104" t="s">
        <v>348</v>
      </c>
      <c r="E377" s="104" t="s">
        <v>121</v>
      </c>
      <c r="F377" s="106">
        <v>45000</v>
      </c>
      <c r="G377" s="82">
        <f t="shared" si="154"/>
        <v>1291.5</v>
      </c>
      <c r="H377" s="77">
        <f t="shared" si="150"/>
        <v>1368</v>
      </c>
      <c r="I377" s="82">
        <v>1587.38</v>
      </c>
      <c r="J377" s="77">
        <f t="shared" si="155"/>
        <v>4246.88</v>
      </c>
      <c r="K377" s="77">
        <f t="shared" si="151"/>
        <v>40753.120000000003</v>
      </c>
      <c r="L377" s="77">
        <f t="shared" si="152"/>
        <v>910.21787500000062</v>
      </c>
      <c r="M377" s="77">
        <v>0</v>
      </c>
      <c r="N377" s="78">
        <v>125</v>
      </c>
      <c r="O377" s="77">
        <f t="shared" si="156"/>
        <v>5282.0978750000004</v>
      </c>
      <c r="P377" s="238">
        <f t="shared" si="153"/>
        <v>39717.902125000001</v>
      </c>
      <c r="Q377" s="32"/>
    </row>
    <row r="378" spans="1:17" s="79" customFormat="1" ht="30" customHeight="1" x14ac:dyDescent="0.25">
      <c r="A378" s="75">
        <f t="shared" si="157"/>
        <v>203</v>
      </c>
      <c r="B378" s="104" t="s">
        <v>42</v>
      </c>
      <c r="C378" s="36" t="s">
        <v>417</v>
      </c>
      <c r="D378" s="104" t="s">
        <v>348</v>
      </c>
      <c r="E378" s="104" t="s">
        <v>121</v>
      </c>
      <c r="F378" s="106">
        <v>45000</v>
      </c>
      <c r="G378" s="82">
        <f t="shared" si="154"/>
        <v>1291.5</v>
      </c>
      <c r="H378" s="77">
        <f t="shared" si="150"/>
        <v>1368</v>
      </c>
      <c r="I378" s="82">
        <v>1587.38</v>
      </c>
      <c r="J378" s="77">
        <f t="shared" si="155"/>
        <v>4246.88</v>
      </c>
      <c r="K378" s="77">
        <f t="shared" si="151"/>
        <v>40753.120000000003</v>
      </c>
      <c r="L378" s="77">
        <f t="shared" si="152"/>
        <v>910.21787500000062</v>
      </c>
      <c r="M378" s="77">
        <v>0</v>
      </c>
      <c r="N378" s="78">
        <v>842</v>
      </c>
      <c r="O378" s="77">
        <f t="shared" si="156"/>
        <v>5999.0978750000004</v>
      </c>
      <c r="P378" s="238">
        <f t="shared" si="153"/>
        <v>39000.902125000001</v>
      </c>
      <c r="Q378" s="32"/>
    </row>
    <row r="379" spans="1:17" s="53" customFormat="1" ht="30" customHeight="1" x14ac:dyDescent="0.25">
      <c r="A379" s="75">
        <f t="shared" si="157"/>
        <v>204</v>
      </c>
      <c r="B379" s="104" t="s">
        <v>355</v>
      </c>
      <c r="C379" s="36" t="s">
        <v>417</v>
      </c>
      <c r="D379" s="104" t="s">
        <v>346</v>
      </c>
      <c r="E379" s="104" t="s">
        <v>121</v>
      </c>
      <c r="F379" s="106">
        <v>45000</v>
      </c>
      <c r="G379" s="82">
        <f t="shared" si="154"/>
        <v>1291.5</v>
      </c>
      <c r="H379" s="77">
        <f t="shared" si="150"/>
        <v>1368</v>
      </c>
      <c r="I379" s="77"/>
      <c r="J379" s="77">
        <f t="shared" si="155"/>
        <v>2659.5</v>
      </c>
      <c r="K379" s="77">
        <f t="shared" si="151"/>
        <v>42340.5</v>
      </c>
      <c r="L379" s="77">
        <v>1148.32</v>
      </c>
      <c r="M379" s="77">
        <v>0</v>
      </c>
      <c r="N379" s="84">
        <v>575</v>
      </c>
      <c r="O379" s="77">
        <f t="shared" si="156"/>
        <v>4382.82</v>
      </c>
      <c r="P379" s="238">
        <f>+F379-O379</f>
        <v>40617.18</v>
      </c>
      <c r="Q379" s="39"/>
    </row>
    <row r="380" spans="1:17" s="32" customFormat="1" ht="30" customHeight="1" x14ac:dyDescent="0.25">
      <c r="A380" s="75">
        <f t="shared" si="157"/>
        <v>205</v>
      </c>
      <c r="B380" s="104" t="s">
        <v>349</v>
      </c>
      <c r="C380" s="36" t="s">
        <v>416</v>
      </c>
      <c r="D380" s="104" t="s">
        <v>346</v>
      </c>
      <c r="E380" s="104" t="s">
        <v>121</v>
      </c>
      <c r="F380" s="106">
        <v>45000</v>
      </c>
      <c r="G380" s="82">
        <f t="shared" si="154"/>
        <v>1291.5</v>
      </c>
      <c r="H380" s="77">
        <f t="shared" si="150"/>
        <v>1368</v>
      </c>
      <c r="I380" s="77"/>
      <c r="J380" s="77">
        <f t="shared" si="155"/>
        <v>2659.5</v>
      </c>
      <c r="K380" s="77">
        <f t="shared" si="151"/>
        <v>42340.5</v>
      </c>
      <c r="L380" s="77">
        <f>+IF(K380*12&lt;=416220.01,0,IF(K380*12&lt;=624329.01,(((K380*12-416220.01)*0.15)/12),IF((K380*12&lt;=867123.01),(31216+0.2*(K380*12-624329.01))/12,((79776+0.25*(K380*12-867123.01))/12))))-M380</f>
        <v>1148.3248749999998</v>
      </c>
      <c r="M380" s="77">
        <v>0</v>
      </c>
      <c r="N380" s="84">
        <v>9883.7199999999993</v>
      </c>
      <c r="O380" s="77">
        <f t="shared" si="156"/>
        <v>13691.544875</v>
      </c>
      <c r="P380" s="238">
        <f>+F380-O380</f>
        <v>31308.455125</v>
      </c>
    </row>
    <row r="381" spans="1:17" s="79" customFormat="1" ht="30" customHeight="1" x14ac:dyDescent="0.25">
      <c r="A381" s="75">
        <f t="shared" si="157"/>
        <v>206</v>
      </c>
      <c r="B381" s="108" t="s">
        <v>351</v>
      </c>
      <c r="C381" s="118" t="s">
        <v>417</v>
      </c>
      <c r="D381" s="108" t="s">
        <v>346</v>
      </c>
      <c r="E381" s="108" t="s">
        <v>121</v>
      </c>
      <c r="F381" s="103">
        <v>45000</v>
      </c>
      <c r="G381" s="82">
        <f t="shared" si="154"/>
        <v>1291.5</v>
      </c>
      <c r="H381" s="77">
        <f t="shared" si="150"/>
        <v>1368</v>
      </c>
      <c r="I381" s="77">
        <v>3174.76</v>
      </c>
      <c r="J381" s="77">
        <f t="shared" si="155"/>
        <v>5834.26</v>
      </c>
      <c r="K381" s="77">
        <f t="shared" si="151"/>
        <v>39165.74</v>
      </c>
      <c r="L381" s="77">
        <v>672.11</v>
      </c>
      <c r="M381" s="77">
        <v>0</v>
      </c>
      <c r="N381" s="78">
        <v>2527.7199999999998</v>
      </c>
      <c r="O381" s="77">
        <f t="shared" si="156"/>
        <v>9034.09</v>
      </c>
      <c r="P381" s="238">
        <f>+F381-O381</f>
        <v>35965.910000000003</v>
      </c>
      <c r="Q381" s="32"/>
    </row>
    <row r="382" spans="1:17" s="79" customFormat="1" ht="30" customHeight="1" x14ac:dyDescent="0.25">
      <c r="A382" s="75">
        <f t="shared" si="157"/>
        <v>207</v>
      </c>
      <c r="B382" s="104" t="s">
        <v>353</v>
      </c>
      <c r="C382" s="36" t="s">
        <v>417</v>
      </c>
      <c r="D382" s="104" t="s">
        <v>346</v>
      </c>
      <c r="E382" s="104" t="s">
        <v>121</v>
      </c>
      <c r="F382" s="106">
        <v>45000</v>
      </c>
      <c r="G382" s="82">
        <f t="shared" ref="G382:G392" si="158">F382*2.87%</f>
        <v>1291.5</v>
      </c>
      <c r="H382" s="77">
        <f t="shared" ref="H382:H392" si="159">+F382*3.04%</f>
        <v>1368</v>
      </c>
      <c r="I382" s="77"/>
      <c r="J382" s="77">
        <f t="shared" ref="J382:J389" si="160">+G382+H382+I382</f>
        <v>2659.5</v>
      </c>
      <c r="K382" s="77">
        <f t="shared" ref="K382:K392" si="161">+F382-J382</f>
        <v>42340.5</v>
      </c>
      <c r="L382" s="77">
        <v>1148.32</v>
      </c>
      <c r="M382" s="77">
        <v>0</v>
      </c>
      <c r="N382" s="84">
        <v>3156.22</v>
      </c>
      <c r="O382" s="77">
        <f t="shared" ref="O382:O391" si="162">+N382+I382+H382+G382+L382</f>
        <v>6964.0399999999991</v>
      </c>
      <c r="P382" s="238">
        <f t="shared" ref="P382:P392" si="163">+F382-O382</f>
        <v>38035.96</v>
      </c>
      <c r="Q382" s="32"/>
    </row>
    <row r="383" spans="1:17" s="79" customFormat="1" ht="30" customHeight="1" x14ac:dyDescent="0.25">
      <c r="A383" s="75">
        <f t="shared" si="157"/>
        <v>208</v>
      </c>
      <c r="B383" s="104" t="s">
        <v>41</v>
      </c>
      <c r="C383" s="36" t="s">
        <v>417</v>
      </c>
      <c r="D383" s="104" t="s">
        <v>346</v>
      </c>
      <c r="E383" s="104" t="s">
        <v>121</v>
      </c>
      <c r="F383" s="106">
        <v>45000</v>
      </c>
      <c r="G383" s="82">
        <f t="shared" si="158"/>
        <v>1291.5</v>
      </c>
      <c r="H383" s="77">
        <f t="shared" si="159"/>
        <v>1368</v>
      </c>
      <c r="I383" s="82">
        <v>1587.38</v>
      </c>
      <c r="J383" s="77">
        <f t="shared" si="160"/>
        <v>4246.88</v>
      </c>
      <c r="K383" s="77">
        <f t="shared" si="161"/>
        <v>40753.120000000003</v>
      </c>
      <c r="L383" s="77">
        <v>910.22</v>
      </c>
      <c r="M383" s="77">
        <v>0</v>
      </c>
      <c r="N383" s="84">
        <v>5125</v>
      </c>
      <c r="O383" s="77">
        <f t="shared" si="162"/>
        <v>10282.1</v>
      </c>
      <c r="P383" s="238">
        <f t="shared" si="163"/>
        <v>34717.9</v>
      </c>
      <c r="Q383" s="32"/>
    </row>
    <row r="384" spans="1:17" s="79" customFormat="1" ht="30" customHeight="1" x14ac:dyDescent="0.25">
      <c r="A384" s="75">
        <f t="shared" si="157"/>
        <v>209</v>
      </c>
      <c r="B384" s="104" t="s">
        <v>22</v>
      </c>
      <c r="C384" s="36" t="s">
        <v>417</v>
      </c>
      <c r="D384" s="104" t="s">
        <v>346</v>
      </c>
      <c r="E384" s="104" t="s">
        <v>120</v>
      </c>
      <c r="F384" s="106">
        <v>40000</v>
      </c>
      <c r="G384" s="82">
        <f t="shared" si="158"/>
        <v>1148</v>
      </c>
      <c r="H384" s="77">
        <f t="shared" si="159"/>
        <v>1216</v>
      </c>
      <c r="I384" s="82">
        <v>1587.38</v>
      </c>
      <c r="J384" s="77">
        <f t="shared" si="160"/>
        <v>3951.38</v>
      </c>
      <c r="K384" s="77">
        <f t="shared" si="161"/>
        <v>36048.620000000003</v>
      </c>
      <c r="L384" s="77">
        <f>+IF(K384*12&lt;=416220.01,0,IF(K384*12&lt;=624329.01,(((K384*12-416220.01)*0.15)/12),IF((K384*12&lt;=867123.01),(31216+0.2*(K384*12-624329.01))/12,((79776+0.25*(K384*12-867123.01))/12))))-M384</f>
        <v>204.54287500000063</v>
      </c>
      <c r="M384" s="77"/>
      <c r="N384" s="84">
        <v>19124.560000000001</v>
      </c>
      <c r="O384" s="77">
        <f t="shared" si="162"/>
        <v>23280.482875000002</v>
      </c>
      <c r="P384" s="238">
        <f t="shared" si="163"/>
        <v>16719.517124999998</v>
      </c>
      <c r="Q384" s="32"/>
    </row>
    <row r="385" spans="1:60" s="32" customFormat="1" ht="30" customHeight="1" x14ac:dyDescent="0.25">
      <c r="A385" s="75">
        <f t="shared" si="157"/>
        <v>210</v>
      </c>
      <c r="B385" s="104" t="s">
        <v>354</v>
      </c>
      <c r="C385" s="36" t="s">
        <v>417</v>
      </c>
      <c r="D385" s="104" t="s">
        <v>25</v>
      </c>
      <c r="E385" s="104" t="s">
        <v>121</v>
      </c>
      <c r="F385" s="106">
        <v>40000</v>
      </c>
      <c r="G385" s="82">
        <f>F385*2.87%</f>
        <v>1148</v>
      </c>
      <c r="H385" s="77">
        <f>+F385*3.04%</f>
        <v>1216</v>
      </c>
      <c r="I385" s="82">
        <v>1587.38</v>
      </c>
      <c r="J385" s="77">
        <f>+G385+H385+I385</f>
        <v>3951.38</v>
      </c>
      <c r="K385" s="77">
        <f>+F385-J385</f>
        <v>36048.620000000003</v>
      </c>
      <c r="L385" s="77">
        <v>204.54</v>
      </c>
      <c r="M385" s="77">
        <v>0</v>
      </c>
      <c r="N385" s="84">
        <v>245</v>
      </c>
      <c r="O385" s="77">
        <f>+N385+I385+H385+G385+L385</f>
        <v>4400.92</v>
      </c>
      <c r="P385" s="238">
        <f>+F385-O385</f>
        <v>35599.08</v>
      </c>
    </row>
    <row r="386" spans="1:60" s="53" customFormat="1" ht="30" customHeight="1" x14ac:dyDescent="0.25">
      <c r="A386" s="75">
        <f t="shared" si="157"/>
        <v>211</v>
      </c>
      <c r="B386" s="108" t="s">
        <v>569</v>
      </c>
      <c r="C386" s="118" t="s">
        <v>416</v>
      </c>
      <c r="D386" s="119" t="s">
        <v>25</v>
      </c>
      <c r="E386" s="104" t="s">
        <v>121</v>
      </c>
      <c r="F386" s="103">
        <v>35750</v>
      </c>
      <c r="G386" s="77">
        <f t="shared" ref="G386" si="164">F386*2.87%</f>
        <v>1026.0250000000001</v>
      </c>
      <c r="H386" s="77">
        <f>+F386*3.04%</f>
        <v>1086.8</v>
      </c>
      <c r="I386" s="82">
        <v>0</v>
      </c>
      <c r="J386" s="77">
        <f t="shared" ref="J386" si="165">+G386+H386+I386</f>
        <v>2112.8249999999998</v>
      </c>
      <c r="K386" s="77">
        <f>+F386-J386</f>
        <v>33637.175000000003</v>
      </c>
      <c r="L386" s="77">
        <v>0</v>
      </c>
      <c r="M386" s="77"/>
      <c r="N386" s="84">
        <v>25</v>
      </c>
      <c r="O386" s="77">
        <f t="shared" ref="O386" si="166">+N386+I386+H386+G386+L386</f>
        <v>2137.8249999999998</v>
      </c>
      <c r="P386" s="238">
        <f>+F386-O386</f>
        <v>33612.175000000003</v>
      </c>
      <c r="Q386" s="39"/>
    </row>
    <row r="387" spans="1:60" s="79" customFormat="1" ht="30" customHeight="1" x14ac:dyDescent="0.25">
      <c r="A387" s="75">
        <f t="shared" si="157"/>
        <v>212</v>
      </c>
      <c r="B387" s="104" t="s">
        <v>45</v>
      </c>
      <c r="C387" s="36" t="s">
        <v>417</v>
      </c>
      <c r="D387" s="104" t="s">
        <v>350</v>
      </c>
      <c r="E387" s="104" t="s">
        <v>121</v>
      </c>
      <c r="F387" s="121">
        <v>35000</v>
      </c>
      <c r="G387" s="82">
        <f t="shared" si="158"/>
        <v>1004.5</v>
      </c>
      <c r="H387" s="77">
        <f t="shared" si="159"/>
        <v>1064</v>
      </c>
      <c r="I387" s="82">
        <v>1587.38</v>
      </c>
      <c r="J387" s="77">
        <f t="shared" si="160"/>
        <v>3655.88</v>
      </c>
      <c r="K387" s="77">
        <f t="shared" si="161"/>
        <v>31344.12</v>
      </c>
      <c r="L387" s="77">
        <f t="shared" ref="L387:L392" si="167">+IF(K387*12&lt;=416220.01,0,IF(K387*12&lt;=624329.01,(((K387*12-416220.01)*0.15)/12),IF((K387*12&lt;=867123.01),(31216+0.2*(K387*12-624329.01))/12,((79776+0.25*(K387*12-867123.01))/12))))-M387</f>
        <v>0</v>
      </c>
      <c r="M387" s="77"/>
      <c r="N387" s="78">
        <v>125</v>
      </c>
      <c r="O387" s="77">
        <f t="shared" si="162"/>
        <v>3780.88</v>
      </c>
      <c r="P387" s="238">
        <f t="shared" si="163"/>
        <v>31219.119999999999</v>
      </c>
      <c r="Q387" s="32"/>
    </row>
    <row r="388" spans="1:60" ht="30" customHeight="1" x14ac:dyDescent="0.25">
      <c r="A388" s="75">
        <f t="shared" si="157"/>
        <v>213</v>
      </c>
      <c r="B388" s="104" t="s">
        <v>357</v>
      </c>
      <c r="C388" s="36" t="s">
        <v>416</v>
      </c>
      <c r="D388" s="104" t="s">
        <v>98</v>
      </c>
      <c r="E388" s="104" t="s">
        <v>121</v>
      </c>
      <c r="F388" s="106">
        <v>30000</v>
      </c>
      <c r="G388" s="82">
        <f>F388*2.87%</f>
        <v>861</v>
      </c>
      <c r="H388" s="77">
        <f>+F388*3.04%</f>
        <v>912</v>
      </c>
      <c r="I388" s="77"/>
      <c r="J388" s="77">
        <f>+G388+H388+I388</f>
        <v>1773</v>
      </c>
      <c r="K388" s="77">
        <f>+F388-J388</f>
        <v>28227</v>
      </c>
      <c r="L388" s="77">
        <f t="shared" si="167"/>
        <v>0</v>
      </c>
      <c r="M388" s="77"/>
      <c r="N388" s="84">
        <v>625</v>
      </c>
      <c r="O388" s="77">
        <f>+N388+I388+H388+G388+L388</f>
        <v>2398</v>
      </c>
      <c r="P388" s="238">
        <f>+F388-O388</f>
        <v>27602</v>
      </c>
      <c r="Q388" s="32"/>
      <c r="R388" s="32"/>
      <c r="S388" s="32"/>
      <c r="T388" s="32"/>
      <c r="U388" s="32"/>
      <c r="V388" s="32"/>
      <c r="W388" s="32"/>
      <c r="X388" s="32"/>
      <c r="Y388" s="32"/>
      <c r="Z388" s="32"/>
      <c r="AA388" s="32"/>
      <c r="AB388" s="32"/>
      <c r="AC388" s="32"/>
      <c r="AD388" s="32"/>
      <c r="AE388" s="32"/>
      <c r="AF388" s="32"/>
      <c r="AG388" s="32"/>
      <c r="AH388" s="32"/>
      <c r="AI388" s="32"/>
      <c r="AJ388" s="32"/>
      <c r="AK388" s="32"/>
      <c r="AL388" s="32"/>
      <c r="AM388" s="32"/>
      <c r="AN388" s="32"/>
      <c r="AO388" s="32"/>
      <c r="AP388" s="32"/>
      <c r="AQ388" s="32"/>
      <c r="AR388" s="32"/>
      <c r="AS388" s="32"/>
      <c r="AT388" s="32"/>
      <c r="AU388" s="32"/>
      <c r="AV388" s="32"/>
      <c r="AW388" s="32"/>
      <c r="AX388" s="32"/>
      <c r="AY388" s="32"/>
      <c r="AZ388" s="32"/>
      <c r="BA388" s="32"/>
      <c r="BB388" s="32"/>
      <c r="BC388" s="32"/>
      <c r="BD388" s="32"/>
      <c r="BE388" s="32"/>
      <c r="BF388" s="32"/>
      <c r="BG388" s="32"/>
      <c r="BH388" s="32"/>
    </row>
    <row r="389" spans="1:60" s="32" customFormat="1" ht="30" customHeight="1" x14ac:dyDescent="0.25">
      <c r="A389" s="75">
        <f t="shared" si="157"/>
        <v>214</v>
      </c>
      <c r="B389" s="109" t="s">
        <v>196</v>
      </c>
      <c r="C389" s="168" t="s">
        <v>416</v>
      </c>
      <c r="D389" s="104" t="s">
        <v>197</v>
      </c>
      <c r="E389" s="104" t="s">
        <v>226</v>
      </c>
      <c r="F389" s="106">
        <v>26000</v>
      </c>
      <c r="G389" s="82">
        <f t="shared" si="158"/>
        <v>746.2</v>
      </c>
      <c r="H389" s="77">
        <f t="shared" si="159"/>
        <v>790.4</v>
      </c>
      <c r="I389" s="77"/>
      <c r="J389" s="77">
        <f t="shared" si="160"/>
        <v>1536.6</v>
      </c>
      <c r="K389" s="77">
        <f t="shared" si="161"/>
        <v>24463.4</v>
      </c>
      <c r="L389" s="77">
        <f t="shared" si="167"/>
        <v>0</v>
      </c>
      <c r="M389" s="77"/>
      <c r="N389" s="84">
        <v>125</v>
      </c>
      <c r="O389" s="77">
        <f t="shared" si="162"/>
        <v>1661.6</v>
      </c>
      <c r="P389" s="238">
        <f t="shared" si="163"/>
        <v>24338.400000000001</v>
      </c>
    </row>
    <row r="390" spans="1:60" ht="30" customHeight="1" x14ac:dyDescent="0.25">
      <c r="A390" s="75">
        <f t="shared" si="157"/>
        <v>215</v>
      </c>
      <c r="B390" s="104" t="s">
        <v>356</v>
      </c>
      <c r="C390" s="36" t="s">
        <v>416</v>
      </c>
      <c r="D390" s="104" t="s">
        <v>98</v>
      </c>
      <c r="E390" s="104" t="s">
        <v>226</v>
      </c>
      <c r="F390" s="106">
        <v>23908.5</v>
      </c>
      <c r="G390" s="82">
        <f t="shared" si="158"/>
        <v>686.17394999999999</v>
      </c>
      <c r="H390" s="77">
        <f t="shared" si="159"/>
        <v>726.8184</v>
      </c>
      <c r="I390" s="77"/>
      <c r="J390" s="77">
        <f t="shared" ref="J390:J392" si="168">+G390+H390+I390</f>
        <v>1412.99235</v>
      </c>
      <c r="K390" s="77">
        <f t="shared" si="161"/>
        <v>22495.50765</v>
      </c>
      <c r="L390" s="77">
        <f t="shared" si="167"/>
        <v>0</v>
      </c>
      <c r="M390" s="77"/>
      <c r="N390" s="84">
        <v>3414.4</v>
      </c>
      <c r="O390" s="77">
        <f t="shared" si="162"/>
        <v>4827.3923500000001</v>
      </c>
      <c r="P390" s="238">
        <f t="shared" si="163"/>
        <v>19081.107649999998</v>
      </c>
      <c r="Q390" s="32"/>
      <c r="R390" s="32"/>
      <c r="S390" s="32"/>
      <c r="T390" s="32"/>
      <c r="U390" s="32"/>
      <c r="V390" s="32"/>
      <c r="W390" s="32"/>
      <c r="X390" s="32"/>
      <c r="Y390" s="32"/>
      <c r="Z390" s="32"/>
      <c r="AA390" s="32"/>
      <c r="AB390" s="32"/>
      <c r="AC390" s="32"/>
      <c r="AD390" s="32"/>
      <c r="AE390" s="32"/>
      <c r="AF390" s="32"/>
      <c r="AG390" s="32"/>
      <c r="AH390" s="32"/>
      <c r="AI390" s="32"/>
      <c r="AJ390" s="32"/>
      <c r="AK390" s="32"/>
      <c r="AL390" s="32"/>
      <c r="AM390" s="32"/>
      <c r="AN390" s="32"/>
      <c r="AO390" s="32"/>
      <c r="AP390" s="32"/>
      <c r="AQ390" s="32"/>
      <c r="AR390" s="32"/>
      <c r="AS390" s="32"/>
      <c r="AT390" s="32"/>
      <c r="AU390" s="32"/>
      <c r="AV390" s="32"/>
      <c r="AW390" s="32"/>
      <c r="AX390" s="32"/>
      <c r="AY390" s="32"/>
      <c r="AZ390" s="32"/>
      <c r="BA390" s="32"/>
      <c r="BB390" s="32"/>
      <c r="BC390" s="32"/>
      <c r="BD390" s="32"/>
      <c r="BE390" s="32"/>
      <c r="BF390" s="32"/>
      <c r="BG390" s="32"/>
      <c r="BH390" s="32"/>
    </row>
    <row r="391" spans="1:60" ht="30" customHeight="1" x14ac:dyDescent="0.25">
      <c r="A391" s="75">
        <f t="shared" si="157"/>
        <v>216</v>
      </c>
      <c r="B391" s="104" t="s">
        <v>44</v>
      </c>
      <c r="C391" s="36" t="s">
        <v>416</v>
      </c>
      <c r="D391" s="104" t="s">
        <v>98</v>
      </c>
      <c r="E391" s="104" t="s">
        <v>121</v>
      </c>
      <c r="F391" s="106">
        <v>23835</v>
      </c>
      <c r="G391" s="82">
        <f t="shared" si="158"/>
        <v>684.06449999999995</v>
      </c>
      <c r="H391" s="77">
        <f t="shared" si="159"/>
        <v>724.58399999999995</v>
      </c>
      <c r="I391" s="77"/>
      <c r="J391" s="77">
        <f t="shared" si="168"/>
        <v>1408.6484999999998</v>
      </c>
      <c r="K391" s="77">
        <f t="shared" si="161"/>
        <v>22426.351500000001</v>
      </c>
      <c r="L391" s="77">
        <f t="shared" si="167"/>
        <v>0</v>
      </c>
      <c r="M391" s="77"/>
      <c r="N391" s="84">
        <v>25</v>
      </c>
      <c r="O391" s="77">
        <f t="shared" si="162"/>
        <v>1433.6484999999998</v>
      </c>
      <c r="P391" s="238">
        <f t="shared" si="163"/>
        <v>22401.351500000001</v>
      </c>
      <c r="Q391" s="32"/>
      <c r="R391" s="32"/>
      <c r="S391" s="32"/>
      <c r="T391" s="32"/>
      <c r="U391" s="32"/>
      <c r="V391" s="32"/>
      <c r="W391" s="32"/>
      <c r="X391" s="32"/>
      <c r="Y391" s="32"/>
      <c r="Z391" s="32"/>
      <c r="AA391" s="32"/>
      <c r="AB391" s="32"/>
      <c r="AC391" s="32"/>
      <c r="AD391" s="32"/>
      <c r="AE391" s="32"/>
      <c r="AF391" s="32"/>
      <c r="AG391" s="32"/>
      <c r="AH391" s="32"/>
      <c r="AI391" s="32"/>
      <c r="AJ391" s="32"/>
      <c r="AK391" s="32"/>
      <c r="AL391" s="32"/>
      <c r="AM391" s="32"/>
      <c r="AN391" s="32"/>
      <c r="AO391" s="32"/>
      <c r="AP391" s="32"/>
      <c r="AQ391" s="32"/>
      <c r="AR391" s="32"/>
      <c r="AS391" s="32"/>
      <c r="AT391" s="32"/>
      <c r="AU391" s="32"/>
      <c r="AV391" s="32"/>
      <c r="AW391" s="32"/>
      <c r="AX391" s="32"/>
      <c r="AY391" s="32"/>
      <c r="AZ391" s="32"/>
      <c r="BA391" s="32"/>
      <c r="BB391" s="32"/>
      <c r="BC391" s="32"/>
      <c r="BD391" s="32"/>
      <c r="BE391" s="32"/>
      <c r="BF391" s="32"/>
      <c r="BG391" s="32"/>
      <c r="BH391" s="32"/>
    </row>
    <row r="392" spans="1:60" ht="30" customHeight="1" x14ac:dyDescent="0.25">
      <c r="A392" s="75">
        <f t="shared" si="157"/>
        <v>217</v>
      </c>
      <c r="B392" s="104" t="s">
        <v>583</v>
      </c>
      <c r="C392" s="36" t="s">
        <v>416</v>
      </c>
      <c r="D392" s="104" t="s">
        <v>197</v>
      </c>
      <c r="E392" s="104" t="s">
        <v>226</v>
      </c>
      <c r="F392" s="106">
        <v>20000</v>
      </c>
      <c r="G392" s="82">
        <f t="shared" si="158"/>
        <v>574</v>
      </c>
      <c r="H392" s="77">
        <f t="shared" si="159"/>
        <v>608</v>
      </c>
      <c r="I392" s="77"/>
      <c r="J392" s="77">
        <f t="shared" si="168"/>
        <v>1182</v>
      </c>
      <c r="K392" s="77">
        <f t="shared" si="161"/>
        <v>18818</v>
      </c>
      <c r="L392" s="103">
        <f t="shared" si="167"/>
        <v>0</v>
      </c>
      <c r="M392" s="103"/>
      <c r="N392" s="84">
        <v>2295.6</v>
      </c>
      <c r="O392" s="103">
        <f t="shared" ref="O392" si="169">+N392+I392+H392+G392+L392</f>
        <v>3477.6</v>
      </c>
      <c r="P392" s="238">
        <f t="shared" si="163"/>
        <v>16522.400000000001</v>
      </c>
      <c r="Q392" s="38">
        <f>+P394+N394</f>
        <v>0</v>
      </c>
      <c r="R392" s="32"/>
      <c r="S392" s="32"/>
      <c r="T392" s="32"/>
      <c r="U392" s="32"/>
      <c r="V392" s="32"/>
      <c r="W392" s="32"/>
      <c r="X392" s="32"/>
      <c r="Y392" s="32"/>
      <c r="Z392" s="32"/>
      <c r="AA392" s="32"/>
      <c r="AB392" s="32"/>
      <c r="AC392" s="32"/>
      <c r="AD392" s="32"/>
      <c r="AE392" s="32"/>
      <c r="AF392" s="32"/>
      <c r="AG392" s="32"/>
      <c r="AH392" s="32"/>
      <c r="AI392" s="32"/>
      <c r="AJ392" s="32"/>
      <c r="AK392" s="32"/>
      <c r="AL392" s="32"/>
      <c r="AM392" s="32"/>
      <c r="AN392" s="32"/>
      <c r="AO392" s="32"/>
      <c r="AP392" s="32"/>
      <c r="AQ392" s="32"/>
      <c r="AR392" s="32"/>
      <c r="AS392" s="32"/>
      <c r="AT392" s="32"/>
      <c r="AU392" s="32"/>
      <c r="AV392" s="32"/>
      <c r="AW392" s="32"/>
      <c r="AX392" s="32"/>
      <c r="AY392" s="32"/>
      <c r="AZ392" s="32"/>
      <c r="BA392" s="32"/>
      <c r="BB392" s="32"/>
      <c r="BC392" s="32"/>
      <c r="BD392" s="32"/>
      <c r="BE392" s="32"/>
      <c r="BF392" s="32"/>
      <c r="BG392" s="32"/>
      <c r="BH392" s="32"/>
    </row>
    <row r="393" spans="1:60" ht="30" customHeight="1" x14ac:dyDescent="0.25">
      <c r="A393" s="201" t="s">
        <v>124</v>
      </c>
      <c r="B393" s="202"/>
      <c r="C393" s="202"/>
      <c r="D393" s="202"/>
      <c r="E393" s="203"/>
      <c r="F393" s="37">
        <f t="shared" ref="F393:P393" si="170">SUM(F373:F392)</f>
        <v>806493.5</v>
      </c>
      <c r="G393" s="37">
        <f t="shared" si="170"/>
        <v>23146.363450000004</v>
      </c>
      <c r="H393" s="37">
        <f t="shared" si="170"/>
        <v>24517.402399999999</v>
      </c>
      <c r="I393" s="37">
        <f t="shared" si="170"/>
        <v>12699.04</v>
      </c>
      <c r="J393" s="37">
        <f t="shared" si="170"/>
        <v>60362.80584999999</v>
      </c>
      <c r="K393" s="37">
        <f t="shared" si="170"/>
        <v>746130.69415000011</v>
      </c>
      <c r="L393" s="37">
        <f t="shared" si="170"/>
        <v>18102.725416666672</v>
      </c>
      <c r="M393" s="37">
        <f t="shared" si="170"/>
        <v>0</v>
      </c>
      <c r="N393" s="37">
        <f>SUM(N373:N392)</f>
        <v>78701.41</v>
      </c>
      <c r="O393" s="37">
        <f t="shared" si="170"/>
        <v>157166.94126666672</v>
      </c>
      <c r="P393" s="37">
        <f t="shared" si="170"/>
        <v>649326.55873333348</v>
      </c>
      <c r="Q393" s="32"/>
      <c r="R393" s="32"/>
      <c r="S393" s="32"/>
      <c r="T393" s="32"/>
      <c r="U393" s="32"/>
      <c r="V393" s="32"/>
      <c r="W393" s="32"/>
      <c r="X393" s="32"/>
      <c r="Y393" s="32"/>
      <c r="Z393" s="32"/>
      <c r="AA393" s="32"/>
      <c r="AB393" s="32"/>
      <c r="AC393" s="32"/>
      <c r="AD393" s="32"/>
      <c r="AE393" s="32"/>
      <c r="AF393" s="32"/>
      <c r="AG393" s="32"/>
      <c r="AH393" s="32"/>
      <c r="AI393" s="32"/>
      <c r="AJ393" s="32"/>
      <c r="AK393" s="32"/>
      <c r="AL393" s="32"/>
      <c r="AM393" s="32"/>
      <c r="AN393" s="32"/>
      <c r="AO393" s="32"/>
      <c r="AP393" s="32"/>
      <c r="AQ393" s="32"/>
      <c r="AR393" s="32"/>
      <c r="AS393" s="32"/>
      <c r="AT393" s="32"/>
      <c r="AU393" s="32"/>
      <c r="AV393" s="32"/>
      <c r="AW393" s="32"/>
      <c r="AX393" s="32"/>
      <c r="AY393" s="32"/>
      <c r="AZ393" s="32"/>
      <c r="BA393" s="32"/>
      <c r="BB393" s="32"/>
      <c r="BC393" s="32"/>
      <c r="BD393" s="32"/>
      <c r="BE393" s="32"/>
      <c r="BF393" s="32"/>
      <c r="BG393" s="32"/>
      <c r="BH393" s="32"/>
    </row>
    <row r="394" spans="1:60" ht="30" customHeight="1" thickBot="1" x14ac:dyDescent="0.3">
      <c r="A394" s="41"/>
      <c r="B394" s="48"/>
      <c r="C394" s="135"/>
      <c r="D394" s="48"/>
      <c r="E394" s="48"/>
      <c r="F394" s="49"/>
      <c r="G394" s="49"/>
      <c r="H394" s="49"/>
      <c r="I394" s="49"/>
      <c r="J394" s="49"/>
      <c r="K394" s="49"/>
      <c r="L394" s="49"/>
      <c r="M394" s="49"/>
      <c r="N394" s="49"/>
      <c r="O394" s="49"/>
      <c r="P394" s="49"/>
      <c r="Q394" s="32"/>
      <c r="R394" s="32"/>
      <c r="S394" s="32"/>
      <c r="T394" s="32"/>
      <c r="U394" s="32"/>
      <c r="V394" s="32"/>
      <c r="W394" s="32"/>
      <c r="X394" s="32"/>
      <c r="Y394" s="32"/>
      <c r="Z394" s="32"/>
      <c r="AA394" s="32"/>
      <c r="AB394" s="32"/>
      <c r="AC394" s="32"/>
      <c r="AD394" s="32"/>
      <c r="AE394" s="32"/>
      <c r="AF394" s="32"/>
      <c r="AG394" s="32"/>
      <c r="AH394" s="32"/>
      <c r="AI394" s="32"/>
      <c r="AJ394" s="32"/>
      <c r="AK394" s="32"/>
      <c r="AL394" s="32"/>
      <c r="AM394" s="32"/>
      <c r="AN394" s="32"/>
      <c r="AO394" s="32"/>
      <c r="AP394" s="32"/>
      <c r="AQ394" s="32"/>
      <c r="AR394" s="32"/>
      <c r="AS394" s="32"/>
      <c r="AT394" s="32"/>
      <c r="AU394" s="32"/>
      <c r="AV394" s="32"/>
      <c r="AW394" s="32"/>
      <c r="AX394" s="32"/>
      <c r="AY394" s="32"/>
      <c r="AZ394" s="32"/>
      <c r="BA394" s="32"/>
      <c r="BB394" s="32"/>
      <c r="BC394" s="32"/>
      <c r="BD394" s="32"/>
      <c r="BE394" s="32"/>
      <c r="BF394" s="32"/>
      <c r="BG394" s="32"/>
      <c r="BH394" s="32"/>
    </row>
    <row r="395" spans="1:60" ht="30" customHeight="1" thickBot="1" x14ac:dyDescent="0.3">
      <c r="A395" s="54"/>
      <c r="B395" s="55" t="s">
        <v>410</v>
      </c>
      <c r="C395" s="136"/>
      <c r="D395" s="56"/>
      <c r="E395" s="57"/>
      <c r="F395" s="58">
        <f>+F19+F24+F28+F40+F48+F52+F60+F66+F75+F79+F85+F91+F98+F102+F106+F114+F120+F127+F133+F142+F147+F155+F160+F164+F171+F177+F181+F186+F193+F202+F206+F211+F216+F220+F225+F229+F234+F238+F244+F249+F253+F258+F263+F269+F273+F278+F311+F320+F342+F347+F351+F355+F359+F365+F370+F393+F33</f>
        <v>15564818.5</v>
      </c>
      <c r="G395" s="58">
        <f t="shared" ref="G395:P395" si="171">+G19+G24+G28+G40+G48+G52+G60+G66+G75+G79+G85+G91+G98+G102+G106+G114+G120+G127+G133+G142+G147+G155+G160+G164+G171+G177+G181+G186+G193+G202+G206+G211+G216+G220+G225+G229+G234+G238+G244+G249+G253+G258+G263+G269+G273+G278+G311+G320+G342+G347+G351+G355+G359+G365+G370+G393+G33</f>
        <v>446710.29094999994</v>
      </c>
      <c r="H395" s="58">
        <f t="shared" si="171"/>
        <v>470832.11640000006</v>
      </c>
      <c r="I395" s="58">
        <f t="shared" si="171"/>
        <v>122228.26</v>
      </c>
      <c r="J395" s="58">
        <f t="shared" si="171"/>
        <v>1039770.6673500002</v>
      </c>
      <c r="K395" s="58">
        <f t="shared" si="171"/>
        <v>14525047.832649998</v>
      </c>
      <c r="L395" s="58">
        <f t="shared" si="171"/>
        <v>1463840.6643750002</v>
      </c>
      <c r="M395" s="58">
        <f t="shared" si="171"/>
        <v>0</v>
      </c>
      <c r="N395" s="58">
        <f t="shared" si="171"/>
        <v>770965.36000000022</v>
      </c>
      <c r="O395" s="58">
        <f t="shared" si="171"/>
        <v>3274576.6944333343</v>
      </c>
      <c r="P395" s="58">
        <f t="shared" si="171"/>
        <v>12290241.805566663</v>
      </c>
      <c r="Q395" s="32"/>
      <c r="R395" s="32"/>
      <c r="S395" s="32"/>
      <c r="T395" s="32"/>
      <c r="U395" s="32"/>
      <c r="V395" s="32"/>
      <c r="W395" s="32"/>
      <c r="X395" s="32"/>
      <c r="Y395" s="32"/>
      <c r="Z395" s="32"/>
      <c r="AA395" s="32"/>
      <c r="AB395" s="32"/>
      <c r="AC395" s="32"/>
      <c r="AD395" s="32"/>
      <c r="AE395" s="32"/>
      <c r="AF395" s="32"/>
      <c r="AG395" s="32"/>
      <c r="AH395" s="32"/>
      <c r="AI395" s="32"/>
      <c r="AJ395" s="32"/>
      <c r="AK395" s="32"/>
      <c r="AL395" s="32"/>
      <c r="AM395" s="32"/>
      <c r="AN395" s="32"/>
      <c r="AO395" s="32"/>
      <c r="AP395" s="32"/>
      <c r="AQ395" s="32"/>
      <c r="AR395" s="32"/>
      <c r="AS395" s="32"/>
      <c r="AT395" s="32"/>
      <c r="AU395" s="32"/>
      <c r="AV395" s="32"/>
      <c r="AW395" s="32"/>
      <c r="AX395" s="32"/>
      <c r="AY395" s="32"/>
      <c r="AZ395" s="32"/>
      <c r="BA395" s="32"/>
      <c r="BB395" s="32"/>
      <c r="BC395" s="32"/>
      <c r="BD395" s="32"/>
      <c r="BE395" s="32"/>
      <c r="BF395" s="32"/>
      <c r="BG395" s="32"/>
      <c r="BH395" s="32"/>
    </row>
    <row r="396" spans="1:60" ht="30" customHeight="1" x14ac:dyDescent="0.25">
      <c r="A396" s="44"/>
      <c r="B396" s="42"/>
      <c r="C396" s="44"/>
      <c r="D396" s="42"/>
      <c r="E396" s="42"/>
      <c r="F396" s="258"/>
      <c r="G396" s="32"/>
      <c r="H396" s="32"/>
      <c r="I396" s="32"/>
      <c r="J396" s="32"/>
      <c r="K396" s="38"/>
      <c r="L396" s="32"/>
      <c r="M396" s="32"/>
      <c r="N396" s="32"/>
      <c r="O396" s="32"/>
      <c r="P396" s="38"/>
      <c r="Q396" s="32"/>
      <c r="R396" s="32"/>
      <c r="S396" s="32"/>
      <c r="T396" s="32"/>
      <c r="U396" s="32"/>
      <c r="V396" s="32"/>
      <c r="W396" s="32"/>
      <c r="X396" s="32"/>
      <c r="Y396" s="32"/>
      <c r="Z396" s="32"/>
      <c r="AA396" s="32"/>
      <c r="AB396" s="32"/>
      <c r="AC396" s="32"/>
      <c r="AD396" s="32"/>
      <c r="AE396" s="32"/>
      <c r="AF396" s="32"/>
      <c r="AG396" s="32"/>
      <c r="AH396" s="32"/>
      <c r="AI396" s="32"/>
      <c r="AJ396" s="32"/>
      <c r="AK396" s="32"/>
      <c r="AL396" s="32"/>
      <c r="AM396" s="32"/>
      <c r="AN396" s="32"/>
      <c r="AO396" s="32"/>
      <c r="AP396" s="32"/>
      <c r="AQ396" s="32"/>
      <c r="AR396" s="32"/>
      <c r="AS396" s="32"/>
      <c r="AT396" s="32"/>
      <c r="AU396" s="32"/>
      <c r="AV396" s="32"/>
      <c r="AW396" s="32"/>
      <c r="AX396" s="32"/>
      <c r="AY396" s="32"/>
      <c r="AZ396" s="32"/>
      <c r="BA396" s="32"/>
      <c r="BB396" s="32"/>
      <c r="BC396" s="32"/>
      <c r="BD396" s="32"/>
      <c r="BE396" s="32"/>
      <c r="BF396" s="32"/>
      <c r="BG396" s="32"/>
      <c r="BH396" s="32"/>
    </row>
    <row r="397" spans="1:60" ht="30" customHeight="1" x14ac:dyDescent="0.25">
      <c r="A397" s="44"/>
      <c r="B397" s="21"/>
      <c r="C397" s="138"/>
      <c r="D397" s="20"/>
      <c r="E397" s="21" t="s">
        <v>481</v>
      </c>
      <c r="F397" s="32"/>
      <c r="G397" s="32"/>
      <c r="H397" s="32"/>
      <c r="I397" s="38"/>
      <c r="J397" s="32"/>
      <c r="K397" s="32"/>
      <c r="L397" s="32"/>
      <c r="M397" s="32"/>
      <c r="N397" s="32"/>
      <c r="O397" s="32"/>
      <c r="P397" s="49"/>
      <c r="Q397" s="32"/>
      <c r="R397" s="32"/>
      <c r="S397" s="32"/>
      <c r="T397" s="32"/>
      <c r="U397" s="32"/>
      <c r="V397" s="32"/>
      <c r="W397" s="32"/>
      <c r="X397" s="32"/>
      <c r="Y397" s="32"/>
      <c r="Z397" s="32"/>
      <c r="AA397" s="32"/>
      <c r="AB397" s="32"/>
      <c r="AC397" s="32"/>
      <c r="AD397" s="32"/>
      <c r="AE397" s="32"/>
      <c r="AF397" s="32"/>
      <c r="AG397" s="32"/>
      <c r="AH397" s="32"/>
      <c r="AI397" s="32"/>
      <c r="AJ397" s="32"/>
      <c r="AK397" s="32"/>
      <c r="AL397" s="32"/>
      <c r="AM397" s="32"/>
      <c r="AN397" s="32"/>
      <c r="AO397" s="32"/>
      <c r="AP397" s="32"/>
      <c r="AQ397" s="32"/>
      <c r="AR397" s="32"/>
      <c r="AS397" s="32"/>
      <c r="AT397" s="32"/>
      <c r="AU397" s="32"/>
      <c r="AV397" s="32"/>
      <c r="AW397" s="32"/>
      <c r="AX397" s="32"/>
      <c r="AY397" s="32"/>
      <c r="AZ397" s="32"/>
      <c r="BA397" s="32"/>
      <c r="BB397" s="32"/>
      <c r="BC397" s="32"/>
      <c r="BD397" s="32"/>
      <c r="BE397" s="32"/>
      <c r="BF397" s="32"/>
      <c r="BG397" s="32"/>
      <c r="BH397" s="32"/>
    </row>
    <row r="398" spans="1:60" ht="30" customHeight="1" x14ac:dyDescent="0.25">
      <c r="A398" s="44"/>
      <c r="B398" s="21" t="s">
        <v>482</v>
      </c>
      <c r="C398" s="138"/>
      <c r="D398" s="20"/>
      <c r="E398" s="21" t="s">
        <v>483</v>
      </c>
      <c r="F398" s="32"/>
      <c r="G398" s="32"/>
      <c r="H398" s="32"/>
      <c r="I398" s="32"/>
      <c r="J398" s="32"/>
      <c r="K398" s="32"/>
      <c r="L398" s="32"/>
      <c r="M398" s="32"/>
      <c r="N398" s="32"/>
      <c r="O398" s="32"/>
      <c r="P398" s="32"/>
      <c r="Q398" s="32"/>
      <c r="R398" s="32"/>
      <c r="S398" s="32"/>
      <c r="T398" s="32"/>
      <c r="U398" s="32"/>
      <c r="V398" s="32"/>
      <c r="W398" s="32"/>
      <c r="X398" s="32"/>
      <c r="Y398" s="32"/>
      <c r="Z398" s="32"/>
      <c r="AA398" s="32"/>
      <c r="AB398" s="32"/>
      <c r="AC398" s="32"/>
      <c r="AD398" s="32"/>
      <c r="AE398" s="32"/>
      <c r="AF398" s="32"/>
      <c r="AG398" s="32"/>
      <c r="AH398" s="32"/>
      <c r="AI398" s="32"/>
      <c r="AJ398" s="32"/>
      <c r="AK398" s="32"/>
      <c r="AL398" s="32"/>
      <c r="AM398" s="32"/>
      <c r="AN398" s="32"/>
      <c r="AO398" s="32"/>
      <c r="AP398" s="32"/>
      <c r="AQ398" s="32"/>
      <c r="AR398" s="32"/>
      <c r="AS398" s="32"/>
      <c r="AT398" s="32"/>
      <c r="AU398" s="32"/>
      <c r="AV398" s="32"/>
      <c r="AW398" s="32"/>
      <c r="AX398" s="32"/>
      <c r="AY398" s="32"/>
      <c r="AZ398" s="32"/>
      <c r="BA398" s="32"/>
      <c r="BB398" s="32"/>
      <c r="BC398" s="32"/>
      <c r="BD398" s="32"/>
      <c r="BE398" s="32"/>
      <c r="BF398" s="32"/>
      <c r="BG398" s="32"/>
      <c r="BH398" s="32"/>
    </row>
    <row r="399" spans="1:60" ht="30" customHeight="1" x14ac:dyDescent="0.25">
      <c r="A399" s="44"/>
      <c r="B399" s="42"/>
      <c r="C399" s="44"/>
      <c r="D399" s="42"/>
      <c r="E399" s="42"/>
      <c r="F399" s="39"/>
      <c r="G399" s="32"/>
      <c r="H399" s="32"/>
      <c r="I399" s="32"/>
      <c r="J399" s="32"/>
      <c r="K399" s="32"/>
      <c r="L399" s="32"/>
      <c r="M399" s="32"/>
      <c r="N399" s="32"/>
      <c r="O399" s="32"/>
      <c r="P399" s="32"/>
      <c r="Q399" s="32"/>
      <c r="R399" s="32"/>
      <c r="S399" s="32"/>
      <c r="T399" s="32"/>
      <c r="U399" s="32"/>
      <c r="V399" s="32"/>
      <c r="W399" s="32"/>
      <c r="X399" s="32"/>
      <c r="Y399" s="32"/>
      <c r="Z399" s="32"/>
      <c r="AA399" s="32"/>
      <c r="AB399" s="32"/>
      <c r="AC399" s="32"/>
      <c r="AD399" s="32"/>
      <c r="AE399" s="32"/>
      <c r="AF399" s="32"/>
      <c r="AG399" s="32"/>
      <c r="AH399" s="32"/>
      <c r="AI399" s="32"/>
      <c r="AJ399" s="32"/>
      <c r="AK399" s="32"/>
      <c r="AL399" s="32"/>
      <c r="AM399" s="32"/>
      <c r="AN399" s="32"/>
      <c r="AO399" s="32"/>
      <c r="AP399" s="32"/>
      <c r="AQ399" s="32"/>
      <c r="AR399" s="32"/>
      <c r="AS399" s="32"/>
      <c r="AT399" s="32"/>
      <c r="AU399" s="32"/>
      <c r="AV399" s="32"/>
      <c r="AW399" s="32"/>
      <c r="AX399" s="32"/>
      <c r="AY399" s="32"/>
      <c r="AZ399" s="32"/>
      <c r="BA399" s="32"/>
      <c r="BB399" s="32"/>
      <c r="BC399" s="32"/>
      <c r="BD399" s="32"/>
      <c r="BE399" s="32"/>
      <c r="BF399" s="32"/>
      <c r="BG399" s="32"/>
      <c r="BH399" s="32"/>
    </row>
    <row r="400" spans="1:60" ht="30" customHeight="1" x14ac:dyDescent="0.25">
      <c r="A400" s="44"/>
      <c r="B400" s="42"/>
      <c r="C400" s="44"/>
      <c r="D400" s="42"/>
      <c r="E400" s="42"/>
      <c r="F400" s="39"/>
      <c r="G400" s="32"/>
      <c r="H400" s="32"/>
      <c r="I400" s="32"/>
      <c r="J400" s="32"/>
      <c r="K400" s="32"/>
      <c r="L400" s="32"/>
      <c r="M400" s="32"/>
      <c r="N400" s="32"/>
      <c r="O400" s="32"/>
      <c r="P400" s="32"/>
      <c r="Q400" s="32"/>
      <c r="R400" s="32"/>
      <c r="S400" s="32"/>
      <c r="T400" s="32"/>
      <c r="U400" s="32"/>
      <c r="V400" s="32"/>
      <c r="W400" s="32"/>
      <c r="X400" s="32"/>
      <c r="Y400" s="32"/>
      <c r="Z400" s="32"/>
      <c r="AA400" s="32"/>
      <c r="AB400" s="32"/>
      <c r="AC400" s="32"/>
      <c r="AD400" s="32"/>
      <c r="AE400" s="32"/>
      <c r="AF400" s="32"/>
      <c r="AG400" s="32"/>
      <c r="AH400" s="32"/>
      <c r="AI400" s="32"/>
      <c r="AJ400" s="32"/>
      <c r="AK400" s="32"/>
      <c r="AL400" s="32"/>
      <c r="AM400" s="32"/>
      <c r="AN400" s="32"/>
      <c r="AO400" s="32"/>
      <c r="AP400" s="32"/>
      <c r="AQ400" s="32"/>
      <c r="AR400" s="32"/>
      <c r="AS400" s="32"/>
      <c r="AT400" s="32"/>
      <c r="AU400" s="32"/>
      <c r="AV400" s="32"/>
      <c r="AW400" s="32"/>
      <c r="AX400" s="32"/>
      <c r="AY400" s="32"/>
      <c r="AZ400" s="32"/>
      <c r="BA400" s="32"/>
      <c r="BB400" s="32"/>
      <c r="BC400" s="32"/>
      <c r="BD400" s="32"/>
      <c r="BE400" s="32"/>
      <c r="BF400" s="32"/>
      <c r="BG400" s="32"/>
      <c r="BH400" s="32"/>
    </row>
    <row r="401" spans="1:60" ht="30" customHeight="1" x14ac:dyDescent="0.25">
      <c r="A401" s="44"/>
      <c r="B401" s="42"/>
      <c r="C401" s="44"/>
      <c r="D401" s="42"/>
      <c r="E401" s="42"/>
      <c r="F401" s="39"/>
      <c r="G401" s="32"/>
      <c r="H401" s="32"/>
      <c r="I401" s="32"/>
      <c r="J401" s="32"/>
      <c r="K401" s="32"/>
      <c r="L401" s="32"/>
      <c r="M401" s="32"/>
      <c r="N401" s="32"/>
      <c r="O401" s="32"/>
      <c r="P401" s="32"/>
      <c r="Q401" s="32"/>
      <c r="R401" s="32"/>
      <c r="S401" s="32"/>
      <c r="T401" s="32"/>
      <c r="U401" s="32"/>
      <c r="V401" s="32"/>
      <c r="W401" s="32"/>
      <c r="X401" s="32"/>
      <c r="Y401" s="32"/>
      <c r="Z401" s="32"/>
      <c r="AA401" s="32"/>
      <c r="AB401" s="32"/>
      <c r="AC401" s="32"/>
      <c r="AD401" s="32"/>
      <c r="AE401" s="32"/>
      <c r="AF401" s="32"/>
      <c r="AG401" s="32"/>
      <c r="AH401" s="32"/>
      <c r="AI401" s="32"/>
      <c r="AJ401" s="32"/>
      <c r="AK401" s="32"/>
      <c r="AL401" s="32"/>
      <c r="AM401" s="32"/>
      <c r="AN401" s="32"/>
      <c r="AO401" s="32"/>
      <c r="AP401" s="32"/>
      <c r="AQ401" s="32"/>
      <c r="AR401" s="32"/>
      <c r="AS401" s="32"/>
      <c r="AT401" s="32"/>
      <c r="AU401" s="32"/>
      <c r="AV401" s="32"/>
      <c r="AW401" s="32"/>
      <c r="AX401" s="32"/>
      <c r="AY401" s="32"/>
      <c r="AZ401" s="32"/>
      <c r="BA401" s="32"/>
      <c r="BB401" s="32"/>
      <c r="BC401" s="32"/>
      <c r="BD401" s="32"/>
      <c r="BE401" s="32"/>
      <c r="BF401" s="32"/>
      <c r="BG401" s="32"/>
      <c r="BH401" s="32"/>
    </row>
    <row r="402" spans="1:60" ht="30" customHeight="1" x14ac:dyDescent="0.25">
      <c r="A402" s="44"/>
      <c r="B402" s="42"/>
      <c r="C402" s="44"/>
      <c r="D402" s="42"/>
      <c r="E402" s="42"/>
      <c r="F402" s="39"/>
      <c r="G402" s="32"/>
      <c r="H402" s="32"/>
      <c r="I402" s="32"/>
      <c r="J402" s="32"/>
      <c r="K402" s="32"/>
      <c r="L402" s="32"/>
      <c r="M402" s="32"/>
      <c r="N402" s="32"/>
      <c r="O402" s="32"/>
      <c r="P402" s="32"/>
      <c r="Q402" s="32"/>
      <c r="R402" s="32"/>
      <c r="S402" s="32"/>
      <c r="T402" s="32"/>
      <c r="U402" s="32"/>
      <c r="V402" s="32"/>
      <c r="W402" s="32"/>
      <c r="X402" s="32"/>
      <c r="Y402" s="32"/>
      <c r="Z402" s="32"/>
      <c r="AA402" s="32"/>
      <c r="AB402" s="32"/>
      <c r="AC402" s="32"/>
      <c r="AD402" s="32"/>
      <c r="AE402" s="32"/>
      <c r="AF402" s="32"/>
      <c r="AG402" s="32"/>
      <c r="AH402" s="32"/>
      <c r="AI402" s="32"/>
      <c r="AJ402" s="32"/>
      <c r="AK402" s="32"/>
      <c r="AL402" s="32"/>
      <c r="AM402" s="32"/>
      <c r="AN402" s="32"/>
      <c r="AO402" s="32"/>
      <c r="AP402" s="32"/>
      <c r="AQ402" s="32"/>
      <c r="AR402" s="32"/>
      <c r="AS402" s="32"/>
      <c r="AT402" s="32"/>
      <c r="AU402" s="32"/>
      <c r="AV402" s="32"/>
      <c r="AW402" s="32"/>
      <c r="AX402" s="32"/>
      <c r="AY402" s="32"/>
      <c r="AZ402" s="32"/>
      <c r="BA402" s="32"/>
      <c r="BB402" s="32"/>
      <c r="BC402" s="32"/>
      <c r="BD402" s="32"/>
      <c r="BE402" s="32"/>
      <c r="BF402" s="32"/>
      <c r="BG402" s="32"/>
      <c r="BH402" s="32"/>
    </row>
    <row r="403" spans="1:60" ht="30" customHeight="1" x14ac:dyDescent="0.25">
      <c r="A403" s="44"/>
      <c r="B403" s="42"/>
      <c r="C403" s="44"/>
      <c r="D403" s="42"/>
      <c r="E403" s="42"/>
      <c r="F403" s="39"/>
      <c r="G403" s="32"/>
      <c r="H403" s="32"/>
      <c r="I403" s="32"/>
      <c r="J403" s="32"/>
      <c r="K403" s="32"/>
      <c r="L403" s="32"/>
      <c r="M403" s="32"/>
      <c r="N403" s="32"/>
      <c r="O403" s="32"/>
      <c r="P403" s="32"/>
      <c r="Q403" s="32"/>
      <c r="R403" s="32"/>
      <c r="S403" s="32"/>
      <c r="T403" s="32"/>
      <c r="U403" s="32"/>
      <c r="V403" s="32"/>
      <c r="W403" s="32"/>
      <c r="X403" s="32"/>
      <c r="Y403" s="32"/>
      <c r="Z403" s="32"/>
      <c r="AA403" s="32"/>
      <c r="AB403" s="32"/>
      <c r="AC403" s="32"/>
      <c r="AD403" s="32"/>
      <c r="AE403" s="32"/>
      <c r="AF403" s="32"/>
      <c r="AG403" s="32"/>
      <c r="AH403" s="32"/>
      <c r="AI403" s="32"/>
      <c r="AJ403" s="32"/>
      <c r="AK403" s="32"/>
      <c r="AL403" s="32"/>
      <c r="AM403" s="32"/>
      <c r="AN403" s="32"/>
      <c r="AO403" s="32"/>
      <c r="AP403" s="32"/>
      <c r="AQ403" s="32"/>
      <c r="AR403" s="32"/>
      <c r="AS403" s="32"/>
      <c r="AT403" s="32"/>
      <c r="AU403" s="32"/>
      <c r="AV403" s="32"/>
      <c r="AW403" s="32"/>
      <c r="AX403" s="32"/>
      <c r="AY403" s="32"/>
      <c r="AZ403" s="32"/>
      <c r="BA403" s="32"/>
      <c r="BB403" s="32"/>
      <c r="BC403" s="32"/>
      <c r="BD403" s="32"/>
      <c r="BE403" s="32"/>
      <c r="BF403" s="32"/>
      <c r="BG403" s="32"/>
      <c r="BH403" s="32"/>
    </row>
    <row r="404" spans="1:60" ht="30" customHeight="1" x14ac:dyDescent="0.25">
      <c r="A404" s="44"/>
      <c r="B404" s="42"/>
      <c r="C404" s="44"/>
      <c r="D404" s="42"/>
      <c r="E404" s="42"/>
      <c r="F404" s="39"/>
      <c r="G404" s="32"/>
      <c r="H404" s="32"/>
      <c r="I404" s="32"/>
      <c r="J404" s="32"/>
      <c r="K404" s="32"/>
      <c r="L404" s="32"/>
      <c r="M404" s="32"/>
      <c r="N404" s="32"/>
      <c r="O404" s="32"/>
      <c r="P404" s="32"/>
      <c r="Q404" s="32"/>
      <c r="R404" s="32"/>
      <c r="S404" s="32"/>
      <c r="T404" s="32"/>
      <c r="U404" s="32"/>
      <c r="V404" s="32"/>
      <c r="W404" s="32"/>
      <c r="X404" s="32"/>
      <c r="Y404" s="32"/>
      <c r="Z404" s="32"/>
      <c r="AA404" s="32"/>
      <c r="AB404" s="32"/>
      <c r="AC404" s="32"/>
      <c r="AD404" s="32"/>
      <c r="AE404" s="32"/>
      <c r="AF404" s="32"/>
      <c r="AG404" s="32"/>
      <c r="AH404" s="32"/>
      <c r="AI404" s="32"/>
      <c r="AJ404" s="32"/>
      <c r="AK404" s="32"/>
      <c r="AL404" s="32"/>
      <c r="AM404" s="32"/>
      <c r="AN404" s="32"/>
      <c r="AO404" s="32"/>
      <c r="AP404" s="32"/>
      <c r="AQ404" s="32"/>
      <c r="AR404" s="32"/>
      <c r="AS404" s="32"/>
      <c r="AT404" s="32"/>
      <c r="AU404" s="32"/>
      <c r="AV404" s="32"/>
      <c r="AW404" s="32"/>
      <c r="AX404" s="32"/>
      <c r="AY404" s="32"/>
      <c r="AZ404" s="32"/>
      <c r="BA404" s="32"/>
      <c r="BB404" s="32"/>
      <c r="BC404" s="32"/>
      <c r="BD404" s="32"/>
      <c r="BE404" s="32"/>
      <c r="BF404" s="32"/>
      <c r="BG404" s="32"/>
      <c r="BH404" s="32"/>
    </row>
    <row r="405" spans="1:60" ht="30" customHeight="1" x14ac:dyDescent="0.25">
      <c r="A405" s="44"/>
      <c r="B405" s="42"/>
      <c r="C405" s="44"/>
      <c r="D405" s="42"/>
      <c r="E405" s="42"/>
      <c r="F405" s="39"/>
      <c r="G405" s="32"/>
      <c r="H405" s="32"/>
      <c r="I405" s="32"/>
      <c r="J405" s="32"/>
      <c r="K405" s="32"/>
      <c r="L405" s="32"/>
      <c r="M405" s="32"/>
      <c r="N405" s="32"/>
      <c r="O405" s="32"/>
      <c r="P405" s="32"/>
      <c r="Q405" s="32"/>
      <c r="R405" s="32"/>
      <c r="S405" s="32"/>
      <c r="T405" s="32"/>
      <c r="U405" s="32"/>
      <c r="V405" s="32"/>
      <c r="W405" s="32"/>
      <c r="X405" s="32"/>
      <c r="Y405" s="32"/>
      <c r="Z405" s="32"/>
      <c r="AA405" s="32"/>
      <c r="AB405" s="32"/>
      <c r="AC405" s="32"/>
      <c r="AD405" s="32"/>
      <c r="AE405" s="32"/>
      <c r="AF405" s="32"/>
      <c r="AG405" s="32"/>
      <c r="AH405" s="32"/>
      <c r="AI405" s="32"/>
      <c r="AJ405" s="32"/>
      <c r="AK405" s="32"/>
      <c r="AL405" s="32"/>
      <c r="AM405" s="32"/>
      <c r="AN405" s="32"/>
      <c r="AO405" s="32"/>
      <c r="AP405" s="32"/>
      <c r="AQ405" s="32"/>
      <c r="AR405" s="32"/>
      <c r="AS405" s="32"/>
      <c r="AT405" s="32"/>
      <c r="AU405" s="32"/>
      <c r="AV405" s="32"/>
      <c r="AW405" s="32"/>
      <c r="AX405" s="32"/>
      <c r="AY405" s="32"/>
      <c r="AZ405" s="32"/>
      <c r="BA405" s="32"/>
      <c r="BB405" s="32"/>
      <c r="BC405" s="32"/>
      <c r="BD405" s="32"/>
      <c r="BE405" s="32"/>
      <c r="BF405" s="32"/>
      <c r="BG405" s="32"/>
      <c r="BH405" s="32"/>
    </row>
    <row r="406" spans="1:60" ht="30" customHeight="1" x14ac:dyDescent="0.25">
      <c r="A406" s="44"/>
      <c r="B406" s="42"/>
      <c r="C406" s="44"/>
      <c r="D406" s="42"/>
      <c r="E406" s="42"/>
      <c r="F406" s="39"/>
      <c r="G406" s="32"/>
      <c r="H406" s="32"/>
      <c r="I406" s="32"/>
      <c r="J406" s="32"/>
      <c r="K406" s="32"/>
      <c r="L406" s="32"/>
      <c r="M406" s="32"/>
      <c r="N406" s="32"/>
      <c r="O406" s="32"/>
      <c r="P406" s="32"/>
      <c r="Q406" s="32"/>
      <c r="R406" s="32"/>
      <c r="S406" s="32"/>
      <c r="T406" s="32"/>
      <c r="U406" s="32"/>
      <c r="V406" s="32"/>
      <c r="W406" s="32"/>
      <c r="X406" s="32"/>
      <c r="Y406" s="32"/>
      <c r="Z406" s="32"/>
      <c r="AA406" s="32"/>
      <c r="AB406" s="32"/>
      <c r="AC406" s="32"/>
      <c r="AD406" s="32"/>
      <c r="AE406" s="32"/>
      <c r="AF406" s="32"/>
      <c r="AG406" s="32"/>
      <c r="AH406" s="32"/>
      <c r="AI406" s="32"/>
      <c r="AJ406" s="32"/>
      <c r="AK406" s="32"/>
      <c r="AL406" s="32"/>
      <c r="AM406" s="32"/>
      <c r="AN406" s="32"/>
      <c r="AO406" s="32"/>
      <c r="AP406" s="32"/>
      <c r="AQ406" s="32"/>
      <c r="AR406" s="32"/>
      <c r="AS406" s="32"/>
      <c r="AT406" s="32"/>
      <c r="AU406" s="32"/>
      <c r="AV406" s="32"/>
      <c r="AW406" s="32"/>
      <c r="AX406" s="32"/>
      <c r="AY406" s="32"/>
      <c r="AZ406" s="32"/>
      <c r="BA406" s="32"/>
      <c r="BB406" s="32"/>
      <c r="BC406" s="32"/>
      <c r="BD406" s="32"/>
      <c r="BE406" s="32"/>
      <c r="BF406" s="32"/>
      <c r="BG406" s="32"/>
      <c r="BH406" s="32"/>
    </row>
    <row r="407" spans="1:60" ht="30" customHeight="1" x14ac:dyDescent="0.25">
      <c r="A407" s="44"/>
      <c r="B407" s="42"/>
      <c r="C407" s="44"/>
      <c r="D407" s="42"/>
      <c r="E407" s="42"/>
      <c r="F407" s="39"/>
      <c r="G407" s="32"/>
      <c r="H407" s="32"/>
      <c r="I407" s="32"/>
      <c r="J407" s="32"/>
      <c r="K407" s="32"/>
      <c r="L407" s="32"/>
      <c r="M407" s="32"/>
      <c r="N407" s="32"/>
      <c r="O407" s="32"/>
      <c r="P407" s="32"/>
      <c r="Q407" s="32"/>
      <c r="R407" s="32"/>
      <c r="S407" s="32"/>
      <c r="T407" s="32"/>
      <c r="U407" s="32"/>
      <c r="V407" s="32"/>
      <c r="W407" s="32"/>
      <c r="X407" s="32"/>
      <c r="Y407" s="32"/>
      <c r="Z407" s="32"/>
      <c r="AA407" s="32"/>
      <c r="AB407" s="32"/>
      <c r="AC407" s="32"/>
      <c r="AD407" s="32"/>
      <c r="AE407" s="32"/>
      <c r="AF407" s="32"/>
      <c r="AG407" s="32"/>
      <c r="AH407" s="32"/>
      <c r="AI407" s="32"/>
      <c r="AJ407" s="32"/>
      <c r="AK407" s="32"/>
      <c r="AL407" s="32"/>
      <c r="AM407" s="32"/>
      <c r="AN407" s="32"/>
      <c r="AO407" s="32"/>
      <c r="AP407" s="32"/>
      <c r="AQ407" s="32"/>
      <c r="AR407" s="32"/>
      <c r="AS407" s="32"/>
      <c r="AT407" s="32"/>
      <c r="AU407" s="32"/>
      <c r="AV407" s="32"/>
      <c r="AW407" s="32"/>
      <c r="AX407" s="32"/>
      <c r="AY407" s="32"/>
      <c r="AZ407" s="32"/>
      <c r="BA407" s="32"/>
      <c r="BB407" s="32"/>
      <c r="BC407" s="32"/>
      <c r="BD407" s="32"/>
      <c r="BE407" s="32"/>
      <c r="BF407" s="32"/>
      <c r="BG407" s="32"/>
      <c r="BH407" s="32"/>
    </row>
    <row r="408" spans="1:60" ht="30" customHeight="1" x14ac:dyDescent="0.25">
      <c r="A408" s="44"/>
      <c r="B408" s="42"/>
      <c r="C408" s="44"/>
      <c r="D408" s="42"/>
      <c r="E408" s="42"/>
      <c r="F408" s="39"/>
      <c r="G408" s="32"/>
      <c r="H408" s="32"/>
      <c r="I408" s="32"/>
      <c r="J408" s="32"/>
      <c r="K408" s="32"/>
      <c r="L408" s="32"/>
      <c r="M408" s="32"/>
      <c r="N408" s="32"/>
      <c r="O408" s="32"/>
      <c r="P408" s="32"/>
      <c r="Q408" s="32"/>
      <c r="R408" s="32"/>
      <c r="S408" s="32"/>
      <c r="T408" s="32"/>
      <c r="U408" s="32"/>
      <c r="V408" s="32"/>
      <c r="W408" s="32"/>
      <c r="X408" s="32"/>
      <c r="Y408" s="32"/>
      <c r="Z408" s="32"/>
      <c r="AA408" s="32"/>
      <c r="AB408" s="32"/>
      <c r="AC408" s="32"/>
      <c r="AD408" s="32"/>
      <c r="AE408" s="32"/>
      <c r="AF408" s="32"/>
      <c r="AG408" s="32"/>
      <c r="AH408" s="32"/>
      <c r="AI408" s="32"/>
      <c r="AJ408" s="32"/>
      <c r="AK408" s="32"/>
      <c r="AL408" s="32"/>
      <c r="AM408" s="32"/>
      <c r="AN408" s="32"/>
      <c r="AO408" s="32"/>
      <c r="AP408" s="32"/>
      <c r="AQ408" s="32"/>
      <c r="AR408" s="32"/>
      <c r="AS408" s="32"/>
      <c r="AT408" s="32"/>
      <c r="AU408" s="32"/>
      <c r="AV408" s="32"/>
      <c r="AW408" s="32"/>
      <c r="AX408" s="32"/>
      <c r="AY408" s="32"/>
      <c r="AZ408" s="32"/>
      <c r="BA408" s="32"/>
      <c r="BB408" s="32"/>
      <c r="BC408" s="32"/>
      <c r="BD408" s="32"/>
      <c r="BE408" s="32"/>
      <c r="BF408" s="32"/>
      <c r="BG408" s="32"/>
      <c r="BH408" s="32"/>
    </row>
    <row r="409" spans="1:60" ht="30" customHeight="1" x14ac:dyDescent="0.25">
      <c r="A409" s="44"/>
      <c r="B409" s="42"/>
      <c r="C409" s="44"/>
      <c r="D409" s="42"/>
      <c r="E409" s="42"/>
      <c r="F409" s="39"/>
      <c r="G409" s="32"/>
      <c r="H409" s="32"/>
      <c r="I409" s="32"/>
      <c r="J409" s="32"/>
      <c r="K409" s="32"/>
      <c r="L409" s="32"/>
      <c r="M409" s="32"/>
      <c r="N409" s="32"/>
      <c r="O409" s="32"/>
      <c r="P409" s="32"/>
      <c r="Q409" s="32"/>
      <c r="R409" s="32"/>
      <c r="S409" s="32"/>
      <c r="T409" s="32"/>
      <c r="U409" s="32"/>
      <c r="V409" s="32"/>
      <c r="W409" s="32"/>
      <c r="X409" s="32"/>
      <c r="Y409" s="32"/>
      <c r="Z409" s="32"/>
      <c r="AA409" s="32"/>
      <c r="AB409" s="32"/>
      <c r="AC409" s="32"/>
      <c r="AD409" s="32"/>
      <c r="AE409" s="32"/>
      <c r="AF409" s="32"/>
      <c r="AG409" s="32"/>
      <c r="AH409" s="32"/>
      <c r="AI409" s="32"/>
      <c r="AJ409" s="32"/>
      <c r="AK409" s="32"/>
      <c r="AL409" s="32"/>
      <c r="AM409" s="32"/>
      <c r="AN409" s="32"/>
      <c r="AO409" s="32"/>
      <c r="AP409" s="32"/>
      <c r="AQ409" s="32"/>
      <c r="AR409" s="32"/>
      <c r="AS409" s="32"/>
      <c r="AT409" s="32"/>
      <c r="AU409" s="32"/>
      <c r="AV409" s="32"/>
      <c r="AW409" s="32"/>
      <c r="AX409" s="32"/>
      <c r="AY409" s="32"/>
      <c r="AZ409" s="32"/>
      <c r="BA409" s="32"/>
      <c r="BB409" s="32"/>
      <c r="BC409" s="32"/>
      <c r="BD409" s="32"/>
      <c r="BE409" s="32"/>
      <c r="BF409" s="32"/>
      <c r="BG409" s="32"/>
      <c r="BH409" s="32"/>
    </row>
    <row r="410" spans="1:60" ht="30" customHeight="1" x14ac:dyDescent="0.25">
      <c r="A410" s="44"/>
      <c r="B410" s="42"/>
      <c r="C410" s="44"/>
      <c r="D410" s="42"/>
      <c r="E410" s="42"/>
      <c r="F410" s="39"/>
      <c r="G410" s="32"/>
      <c r="H410" s="32"/>
      <c r="I410" s="32"/>
      <c r="J410" s="32"/>
      <c r="K410" s="32"/>
      <c r="L410" s="32"/>
      <c r="M410" s="32"/>
      <c r="N410" s="32"/>
      <c r="O410" s="32"/>
      <c r="P410" s="32"/>
      <c r="Q410" s="32"/>
      <c r="R410" s="32"/>
      <c r="S410" s="32"/>
      <c r="T410" s="32"/>
      <c r="U410" s="32"/>
      <c r="V410" s="32"/>
      <c r="W410" s="32"/>
      <c r="X410" s="32"/>
      <c r="Y410" s="32"/>
      <c r="Z410" s="32"/>
      <c r="AA410" s="32"/>
      <c r="AB410" s="32"/>
      <c r="AC410" s="32"/>
      <c r="AD410" s="32"/>
      <c r="AE410" s="32"/>
      <c r="AF410" s="32"/>
      <c r="AG410" s="32"/>
      <c r="AH410" s="32"/>
      <c r="AI410" s="32"/>
      <c r="AJ410" s="32"/>
      <c r="AK410" s="32"/>
      <c r="AL410" s="32"/>
      <c r="AM410" s="32"/>
      <c r="AN410" s="32"/>
      <c r="AO410" s="32"/>
      <c r="AP410" s="32"/>
      <c r="AQ410" s="32"/>
      <c r="AR410" s="32"/>
      <c r="AS410" s="32"/>
      <c r="AT410" s="32"/>
      <c r="AU410" s="32"/>
      <c r="AV410" s="32"/>
      <c r="AW410" s="32"/>
      <c r="AX410" s="32"/>
      <c r="AY410" s="32"/>
      <c r="AZ410" s="32"/>
      <c r="BA410" s="32"/>
      <c r="BB410" s="32"/>
      <c r="BC410" s="32"/>
      <c r="BD410" s="32"/>
      <c r="BE410" s="32"/>
      <c r="BF410" s="32"/>
      <c r="BG410" s="32"/>
      <c r="BH410" s="32"/>
    </row>
    <row r="411" spans="1:60" ht="30" customHeight="1" x14ac:dyDescent="0.25">
      <c r="A411" s="44"/>
      <c r="B411" s="42"/>
      <c r="C411" s="44"/>
      <c r="D411" s="42"/>
      <c r="E411" s="42"/>
      <c r="F411" s="39"/>
      <c r="G411" s="32"/>
      <c r="H411" s="32"/>
      <c r="I411" s="32"/>
      <c r="J411" s="32"/>
      <c r="K411" s="32"/>
      <c r="L411" s="32"/>
      <c r="M411" s="32"/>
      <c r="N411" s="32"/>
      <c r="O411" s="32"/>
      <c r="P411" s="32"/>
      <c r="Q411" s="32"/>
      <c r="R411" s="32"/>
      <c r="S411" s="32"/>
      <c r="T411" s="32"/>
      <c r="U411" s="32"/>
      <c r="V411" s="32"/>
      <c r="W411" s="32"/>
      <c r="X411" s="32"/>
      <c r="Y411" s="32"/>
      <c r="Z411" s="32"/>
      <c r="AA411" s="32"/>
      <c r="AB411" s="32"/>
      <c r="AC411" s="32"/>
      <c r="AD411" s="32"/>
      <c r="AE411" s="32"/>
      <c r="AF411" s="32"/>
      <c r="AG411" s="32"/>
      <c r="AH411" s="32"/>
      <c r="AI411" s="32"/>
      <c r="AJ411" s="32"/>
      <c r="AK411" s="32"/>
      <c r="AL411" s="32"/>
      <c r="AM411" s="32"/>
      <c r="AN411" s="32"/>
      <c r="AO411" s="32"/>
      <c r="AP411" s="32"/>
      <c r="AQ411" s="32"/>
      <c r="AR411" s="32"/>
      <c r="AS411" s="32"/>
      <c r="AT411" s="32"/>
      <c r="AU411" s="32"/>
      <c r="AV411" s="32"/>
      <c r="AW411" s="32"/>
      <c r="AX411" s="32"/>
      <c r="AY411" s="32"/>
      <c r="AZ411" s="32"/>
      <c r="BA411" s="32"/>
      <c r="BB411" s="32"/>
      <c r="BC411" s="32"/>
      <c r="BD411" s="32"/>
      <c r="BE411" s="32"/>
      <c r="BF411" s="32"/>
      <c r="BG411" s="32"/>
      <c r="BH411" s="32"/>
    </row>
    <row r="412" spans="1:60" ht="30" customHeight="1" x14ac:dyDescent="0.25">
      <c r="A412" s="44"/>
      <c r="B412" s="42"/>
      <c r="C412" s="44"/>
      <c r="D412" s="42"/>
      <c r="E412" s="42"/>
      <c r="F412" s="39"/>
      <c r="G412" s="32"/>
      <c r="H412" s="32"/>
      <c r="I412" s="32"/>
      <c r="J412" s="32"/>
      <c r="K412" s="32"/>
      <c r="L412" s="32"/>
      <c r="M412" s="32"/>
      <c r="N412" s="32"/>
      <c r="O412" s="32"/>
      <c r="P412" s="32"/>
      <c r="Q412" s="32"/>
      <c r="R412" s="32"/>
      <c r="S412" s="32"/>
      <c r="T412" s="32"/>
      <c r="U412" s="32"/>
      <c r="V412" s="32"/>
      <c r="W412" s="32"/>
      <c r="X412" s="32"/>
      <c r="Y412" s="32"/>
      <c r="Z412" s="32"/>
      <c r="AA412" s="32"/>
      <c r="AB412" s="32"/>
      <c r="AC412" s="32"/>
      <c r="AD412" s="32"/>
      <c r="AE412" s="32"/>
      <c r="AF412" s="32"/>
      <c r="AG412" s="32"/>
      <c r="AH412" s="32"/>
      <c r="AI412" s="32"/>
      <c r="AJ412" s="32"/>
      <c r="AK412" s="32"/>
      <c r="AL412" s="32"/>
      <c r="AM412" s="32"/>
      <c r="AN412" s="32"/>
      <c r="AO412" s="32"/>
      <c r="AP412" s="32"/>
      <c r="AQ412" s="32"/>
      <c r="AR412" s="32"/>
      <c r="AS412" s="32"/>
      <c r="AT412" s="32"/>
      <c r="AU412" s="32"/>
      <c r="AV412" s="32"/>
      <c r="AW412" s="32"/>
      <c r="AX412" s="32"/>
      <c r="AY412" s="32"/>
      <c r="AZ412" s="32"/>
      <c r="BA412" s="32"/>
      <c r="BB412" s="32"/>
      <c r="BC412" s="32"/>
      <c r="BD412" s="32"/>
      <c r="BE412" s="32"/>
      <c r="BF412" s="32"/>
      <c r="BG412" s="32"/>
      <c r="BH412" s="32"/>
    </row>
    <row r="16874" spans="2:16" s="4" customFormat="1" ht="30" customHeight="1" x14ac:dyDescent="0.2">
      <c r="B16874" s="23"/>
      <c r="D16874" s="23"/>
      <c r="E16874" s="23"/>
      <c r="F16874" s="2"/>
      <c r="G16874" s="1"/>
      <c r="H16874" s="1"/>
      <c r="I16874" s="1"/>
      <c r="J16874" s="1"/>
      <c r="K16874" s="1"/>
      <c r="L16874" s="1"/>
      <c r="M16874" s="1"/>
      <c r="N16874" s="1"/>
      <c r="O16874" s="1"/>
      <c r="P16874" s="1"/>
    </row>
    <row r="16876" spans="2:16" s="4" customFormat="1" ht="30" customHeight="1" x14ac:dyDescent="0.2">
      <c r="B16876" s="23"/>
      <c r="D16876" s="23"/>
      <c r="E16876" s="23"/>
      <c r="F16876" s="2"/>
      <c r="G16876" s="1"/>
      <c r="H16876" s="1"/>
      <c r="I16876" s="1"/>
      <c r="J16876" s="1"/>
      <c r="K16876" s="1"/>
      <c r="L16876" s="1"/>
      <c r="M16876" s="1"/>
      <c r="N16876" s="1"/>
      <c r="O16876" s="1"/>
      <c r="P16876" s="1"/>
    </row>
    <row r="16897" spans="7:16" ht="30" customHeight="1" x14ac:dyDescent="0.2">
      <c r="G16897" s="4"/>
      <c r="H16897" s="4"/>
      <c r="I16897" s="4"/>
      <c r="J16897" s="4"/>
      <c r="K16897" s="4"/>
    </row>
    <row r="16899" spans="7:16" ht="30" customHeight="1" x14ac:dyDescent="0.2">
      <c r="G16899" s="4"/>
      <c r="H16899" s="4"/>
      <c r="I16899" s="4"/>
      <c r="J16899" s="4"/>
      <c r="K16899" s="4"/>
    </row>
    <row r="16909" spans="7:16" ht="30" customHeight="1" x14ac:dyDescent="0.2">
      <c r="N16909" s="4"/>
      <c r="O16909" s="4"/>
      <c r="P16909" s="4"/>
    </row>
    <row r="16911" spans="7:16" ht="30" customHeight="1" x14ac:dyDescent="0.2">
      <c r="N16911" s="4"/>
      <c r="O16911" s="4"/>
      <c r="P16911" s="4"/>
    </row>
    <row r="16912" spans="7:16" ht="30" customHeight="1" x14ac:dyDescent="0.2">
      <c r="L16912" s="4"/>
      <c r="M16912" s="4"/>
    </row>
    <row r="16913" spans="2:13" ht="30" customHeight="1" x14ac:dyDescent="0.2">
      <c r="B16913" s="23">
        <f>SUM(B6:B16912)</f>
        <v>0</v>
      </c>
    </row>
    <row r="16914" spans="2:13" ht="30" customHeight="1" x14ac:dyDescent="0.2">
      <c r="L16914" s="4"/>
      <c r="M16914" s="4"/>
    </row>
    <row r="16915" spans="2:13" ht="30" customHeight="1" x14ac:dyDescent="0.2">
      <c r="B16915" s="23">
        <f>SUM(B16913)</f>
        <v>0</v>
      </c>
    </row>
    <row r="1000238" spans="15:15" ht="30" customHeight="1" x14ac:dyDescent="0.2">
      <c r="O1000238" s="11" t="e">
        <f>SUM(#REF!)</f>
        <v>#REF!</v>
      </c>
    </row>
  </sheetData>
  <mergeCells count="22">
    <mergeCell ref="A135:E135"/>
    <mergeCell ref="A1:P1"/>
    <mergeCell ref="A2:P2"/>
    <mergeCell ref="A3:P3"/>
    <mergeCell ref="A93:D93"/>
    <mergeCell ref="A100:E100"/>
    <mergeCell ref="A144:E144"/>
    <mergeCell ref="A149:E149"/>
    <mergeCell ref="A166:E166"/>
    <mergeCell ref="A251:D251"/>
    <mergeCell ref="G5:J5"/>
    <mergeCell ref="A54:B54"/>
    <mergeCell ref="A62:B62"/>
    <mergeCell ref="A68:B68"/>
    <mergeCell ref="A76:C76"/>
    <mergeCell ref="A81:D81"/>
    <mergeCell ref="A87:D87"/>
    <mergeCell ref="A103:E103"/>
    <mergeCell ref="A108:E108"/>
    <mergeCell ref="A116:E116"/>
    <mergeCell ref="A122:E122"/>
    <mergeCell ref="A128:E128"/>
  </mergeCells>
  <pageMargins left="0.23622047244094488" right="0.23622047244094488" top="0.88" bottom="0.74803149606299213" header="0.31496062992125984" footer="0.31496062992125984"/>
  <pageSetup paperSize="5" scale="46" fitToHeight="0" orientation="landscape" r:id="rId1"/>
  <rowBreaks count="14" manualBreakCount="14">
    <brk id="34" max="15" man="1"/>
    <brk id="61" max="15" man="1"/>
    <brk id="86" max="15" man="1"/>
    <brk id="115" max="15" man="1"/>
    <brk id="143" max="15" man="1"/>
    <brk id="165" max="15" man="1"/>
    <brk id="194" max="15" man="1"/>
    <brk id="217" max="15" man="1"/>
    <brk id="239" max="15" man="1"/>
    <brk id="264" max="15" man="1"/>
    <brk id="291" max="15" man="1"/>
    <brk id="320" max="15" man="1"/>
    <brk id="343" max="15" man="1"/>
    <brk id="371" max="15" man="1"/>
  </rowBreaks>
  <ignoredErrors>
    <ignoredError sqref="A58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1048211"/>
  <sheetViews>
    <sheetView showGridLines="0" zoomScale="60" zoomScaleNormal="60" workbookViewId="0">
      <pane xSplit="2" ySplit="8" topLeftCell="C267" activePane="bottomRight" state="frozen"/>
      <selection pane="topRight" activeCell="C1" sqref="C1"/>
      <selection pane="bottomLeft" activeCell="A9" sqref="A9"/>
      <selection pane="bottomRight" activeCell="L1" sqref="L1"/>
    </sheetView>
  </sheetViews>
  <sheetFormatPr baseColWidth="10" defaultColWidth="11.42578125" defaultRowHeight="30" customHeight="1" x14ac:dyDescent="0.2"/>
  <cols>
    <col min="1" max="1" width="6.42578125" style="4" customWidth="1"/>
    <col min="2" max="2" width="38.85546875" style="23" customWidth="1"/>
    <col min="3" max="3" width="11.7109375" style="4" customWidth="1"/>
    <col min="4" max="4" width="38.5703125" style="23" customWidth="1"/>
    <col min="5" max="5" width="20.42578125" style="23" customWidth="1"/>
    <col min="6" max="6" width="36.85546875" style="23" customWidth="1"/>
    <col min="7" max="7" width="26.5703125" style="23" customWidth="1"/>
    <col min="8" max="8" width="19.85546875" style="2" bestFit="1" customWidth="1"/>
    <col min="9" max="9" width="17.140625" style="1" customWidth="1"/>
    <col min="10" max="10" width="16.85546875" style="1" bestFit="1" customWidth="1"/>
    <col min="11" max="11" width="15.5703125" style="1" customWidth="1"/>
    <col min="12" max="12" width="17.28515625" style="1" bestFit="1" customWidth="1"/>
    <col min="13" max="13" width="26.140625" style="1" bestFit="1" customWidth="1"/>
    <col min="14" max="14" width="26.7109375" style="1" bestFit="1" customWidth="1"/>
    <col min="15" max="15" width="14.140625" style="1" bestFit="1" customWidth="1"/>
    <col min="16" max="16" width="19" style="1" bestFit="1" customWidth="1"/>
    <col min="17" max="17" width="20" style="1" customWidth="1"/>
    <col min="18" max="18" width="18.42578125" style="1" bestFit="1" customWidth="1"/>
    <col min="19" max="16384" width="11.42578125" style="1"/>
  </cols>
  <sheetData>
    <row r="1" spans="1:19" ht="30" customHeight="1" x14ac:dyDescent="0.2">
      <c r="B1" s="22"/>
      <c r="C1" s="132"/>
    </row>
    <row r="2" spans="1:19" ht="30" customHeight="1" x14ac:dyDescent="0.35">
      <c r="A2" s="277" t="s">
        <v>405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77"/>
      <c r="P2" s="277"/>
      <c r="Q2" s="277"/>
      <c r="R2" s="277"/>
    </row>
    <row r="3" spans="1:19" ht="30" customHeight="1" x14ac:dyDescent="0.35">
      <c r="A3" s="278" t="s">
        <v>408</v>
      </c>
      <c r="B3" s="278"/>
      <c r="C3" s="278"/>
      <c r="D3" s="278"/>
      <c r="E3" s="278"/>
      <c r="F3" s="278"/>
      <c r="G3" s="278"/>
      <c r="H3" s="278"/>
      <c r="I3" s="278"/>
      <c r="J3" s="278"/>
      <c r="K3" s="278"/>
      <c r="L3" s="278"/>
      <c r="M3" s="278"/>
      <c r="N3" s="278"/>
      <c r="O3" s="278"/>
      <c r="P3" s="278"/>
      <c r="Q3" s="278"/>
      <c r="R3" s="278"/>
    </row>
    <row r="4" spans="1:19" ht="30" customHeight="1" x14ac:dyDescent="0.3">
      <c r="A4" s="283" t="s">
        <v>711</v>
      </c>
      <c r="B4" s="283"/>
      <c r="C4" s="283"/>
      <c r="D4" s="283"/>
      <c r="E4" s="283"/>
      <c r="F4" s="283"/>
      <c r="G4" s="283"/>
      <c r="H4" s="283"/>
      <c r="I4" s="283"/>
      <c r="J4" s="283"/>
      <c r="K4" s="283"/>
      <c r="L4" s="283"/>
      <c r="M4" s="283"/>
      <c r="N4" s="283"/>
      <c r="O4" s="283"/>
      <c r="P4" s="283"/>
      <c r="Q4" s="283"/>
      <c r="R4" s="283"/>
    </row>
    <row r="5" spans="1:19" ht="30" customHeight="1" thickBot="1" x14ac:dyDescent="0.35">
      <c r="A5" s="193"/>
      <c r="B5" s="193"/>
      <c r="C5" s="15"/>
      <c r="D5" s="22"/>
      <c r="E5" s="22"/>
      <c r="F5" s="22"/>
      <c r="G5" s="22"/>
      <c r="H5" s="15"/>
    </row>
    <row r="6" spans="1:19" ht="30" customHeight="1" thickBot="1" x14ac:dyDescent="0.3">
      <c r="A6" s="215"/>
      <c r="B6" s="215"/>
      <c r="C6" s="50"/>
      <c r="D6" s="42"/>
      <c r="E6" s="42"/>
      <c r="F6" s="42"/>
      <c r="G6" s="42"/>
      <c r="H6" s="39"/>
      <c r="I6" s="284" t="s">
        <v>119</v>
      </c>
      <c r="J6" s="285"/>
      <c r="K6" s="285"/>
      <c r="L6" s="286"/>
      <c r="M6" s="257"/>
      <c r="N6" s="32"/>
      <c r="O6" s="32"/>
      <c r="P6" s="32"/>
      <c r="Q6" s="32"/>
      <c r="R6" s="32"/>
    </row>
    <row r="7" spans="1:19" s="2" customFormat="1" ht="30" customHeight="1" thickBot="1" x14ac:dyDescent="0.25">
      <c r="A7" s="33" t="s">
        <v>0</v>
      </c>
      <c r="B7" s="33" t="s">
        <v>414</v>
      </c>
      <c r="C7" s="33" t="s">
        <v>418</v>
      </c>
      <c r="D7" s="33" t="s">
        <v>438</v>
      </c>
      <c r="E7" s="33" t="s">
        <v>113</v>
      </c>
      <c r="F7" s="33" t="s">
        <v>117</v>
      </c>
      <c r="G7" s="33" t="s">
        <v>118</v>
      </c>
      <c r="H7" s="35" t="s">
        <v>123</v>
      </c>
      <c r="I7" s="33" t="s">
        <v>1</v>
      </c>
      <c r="J7" s="33" t="s">
        <v>2</v>
      </c>
      <c r="K7" s="35" t="s">
        <v>570</v>
      </c>
      <c r="L7" s="33" t="s">
        <v>567</v>
      </c>
      <c r="M7" s="35" t="s">
        <v>568</v>
      </c>
      <c r="N7" s="35" t="s">
        <v>114</v>
      </c>
      <c r="O7" s="35" t="s">
        <v>603</v>
      </c>
      <c r="P7" s="35" t="s">
        <v>116</v>
      </c>
      <c r="Q7" s="35" t="s">
        <v>3</v>
      </c>
      <c r="R7" s="35" t="s">
        <v>115</v>
      </c>
    </row>
    <row r="8" spans="1:19" s="2" customFormat="1" ht="30" customHeight="1" thickBot="1" x14ac:dyDescent="0.25">
      <c r="A8" s="224" t="s">
        <v>364</v>
      </c>
      <c r="B8" s="225"/>
      <c r="C8" s="225"/>
      <c r="D8" s="225"/>
      <c r="E8" s="225"/>
      <c r="F8" s="225"/>
      <c r="G8" s="225"/>
      <c r="H8" s="225"/>
      <c r="I8" s="225"/>
      <c r="J8" s="225"/>
      <c r="K8" s="225"/>
      <c r="L8" s="225"/>
      <c r="M8" s="225"/>
      <c r="N8" s="225"/>
      <c r="O8" s="225"/>
      <c r="P8" s="225"/>
      <c r="Q8" s="225"/>
      <c r="R8" s="225"/>
    </row>
    <row r="9" spans="1:19" s="68" customFormat="1" ht="30" customHeight="1" x14ac:dyDescent="0.2">
      <c r="A9" s="12">
        <v>1</v>
      </c>
      <c r="B9" s="8" t="s">
        <v>365</v>
      </c>
      <c r="C9" s="141" t="s">
        <v>416</v>
      </c>
      <c r="D9" s="111" t="s">
        <v>701</v>
      </c>
      <c r="E9" s="111" t="s">
        <v>211</v>
      </c>
      <c r="F9" s="95" t="s">
        <v>595</v>
      </c>
      <c r="G9" s="95" t="s">
        <v>679</v>
      </c>
      <c r="H9" s="96">
        <v>190000</v>
      </c>
      <c r="I9" s="97">
        <f>H9*2.87%</f>
        <v>5453</v>
      </c>
      <c r="J9" s="8">
        <v>5685.41</v>
      </c>
      <c r="K9" s="8"/>
      <c r="L9" s="8">
        <f>+J9+I9+K9</f>
        <v>11138.41</v>
      </c>
      <c r="M9" s="8">
        <f>+H9-L9</f>
        <v>178861.59</v>
      </c>
      <c r="N9" s="8">
        <f>+IF(M9*12&lt;=416220.01,0,IF(M9*12&lt;=624329.01,(((M9*12-416220.01)*0.15)/12),IF((M9*12&lt;=867123.01),(31216+0.2*(M9*12-624329.01))/12,((79776+0.25*(M9*12-867123.01))/12))))-O9</f>
        <v>33298.334791666668</v>
      </c>
      <c r="O9" s="8"/>
      <c r="P9" s="96">
        <v>25</v>
      </c>
      <c r="Q9" s="8">
        <f>+P9+N9+L9</f>
        <v>44461.744791666672</v>
      </c>
      <c r="R9" s="96">
        <f>+H9-Q9</f>
        <v>145538.25520833331</v>
      </c>
      <c r="S9" s="2"/>
    </row>
    <row r="10" spans="1:19" s="68" customFormat="1" ht="30" customHeight="1" x14ac:dyDescent="0.2">
      <c r="A10" s="93">
        <v>2</v>
      </c>
      <c r="B10" s="59" t="s">
        <v>366</v>
      </c>
      <c r="C10" s="141" t="s">
        <v>416</v>
      </c>
      <c r="D10" s="111" t="s">
        <v>415</v>
      </c>
      <c r="E10" s="111" t="s">
        <v>211</v>
      </c>
      <c r="F10" s="185" t="s">
        <v>584</v>
      </c>
      <c r="G10" s="185" t="s">
        <v>669</v>
      </c>
      <c r="H10" s="159">
        <v>130000</v>
      </c>
      <c r="I10" s="8">
        <f>H10*2.87%</f>
        <v>3731</v>
      </c>
      <c r="J10" s="8">
        <f>+H10*3.04%</f>
        <v>3952</v>
      </c>
      <c r="K10" s="8"/>
      <c r="L10" s="8">
        <f>+J10+I10+K10</f>
        <v>7683</v>
      </c>
      <c r="M10" s="8">
        <f>+H10-L10</f>
        <v>122317</v>
      </c>
      <c r="N10" s="8">
        <f>+IF(M10*12&lt;=416220.01,0,IF(M10*12&lt;=624329.01,(((M10*12-416220.01)*0.15)/12),IF((M10*12&lt;=867123.01),(31216+0.2*(M10*12-624329.01))/12,((79776+0.25*(M10*12-867123.01))/12))))-O10</f>
        <v>19162.187291666665</v>
      </c>
      <c r="O10" s="8"/>
      <c r="P10" s="96">
        <v>25</v>
      </c>
      <c r="Q10" s="8">
        <f>+P10+N10+L10</f>
        <v>26870.187291666665</v>
      </c>
      <c r="R10" s="9">
        <f>+H10-Q10</f>
        <v>103129.81270833334</v>
      </c>
      <c r="S10" s="2"/>
    </row>
    <row r="11" spans="1:19" s="68" customFormat="1" ht="30" customHeight="1" x14ac:dyDescent="0.2">
      <c r="A11" s="66">
        <v>3</v>
      </c>
      <c r="B11" s="182" t="s">
        <v>535</v>
      </c>
      <c r="C11" s="140" t="s">
        <v>416</v>
      </c>
      <c r="D11" s="114" t="s">
        <v>130</v>
      </c>
      <c r="E11" s="111" t="s">
        <v>211</v>
      </c>
      <c r="F11" s="185" t="s">
        <v>670</v>
      </c>
      <c r="G11" s="185" t="s">
        <v>671</v>
      </c>
      <c r="H11" s="10">
        <v>50000</v>
      </c>
      <c r="I11" s="5">
        <f>H11*2.87%</f>
        <v>1435</v>
      </c>
      <c r="J11" s="5">
        <f>+H11*3.04%</f>
        <v>1520</v>
      </c>
      <c r="K11" s="5"/>
      <c r="L11" s="8">
        <f t="shared" ref="L11:L17" si="0">+J11+I11+K11</f>
        <v>2955</v>
      </c>
      <c r="M11" s="8">
        <f t="shared" ref="M11:M17" si="1">+H11-L11</f>
        <v>47045</v>
      </c>
      <c r="N11" s="8">
        <v>1854</v>
      </c>
      <c r="O11" s="8">
        <v>0</v>
      </c>
      <c r="P11" s="67">
        <v>1098.01</v>
      </c>
      <c r="Q11" s="8">
        <f>+P11+N11+L11</f>
        <v>5907.01</v>
      </c>
      <c r="R11" s="110">
        <f>H11-Q11</f>
        <v>44092.99</v>
      </c>
      <c r="S11" s="2"/>
    </row>
    <row r="12" spans="1:19" s="2" customFormat="1" ht="30" customHeight="1" x14ac:dyDescent="0.2">
      <c r="A12" s="280" t="s">
        <v>124</v>
      </c>
      <c r="B12" s="281"/>
      <c r="C12" s="218"/>
      <c r="D12" s="218"/>
      <c r="E12" s="218"/>
      <c r="F12" s="218"/>
      <c r="G12" s="218"/>
      <c r="H12" s="14">
        <f>SUM(H9:H11)</f>
        <v>370000</v>
      </c>
      <c r="I12" s="14">
        <f t="shared" ref="I12:R12" si="2">SUM(I9:I11)</f>
        <v>10619</v>
      </c>
      <c r="J12" s="14">
        <f t="shared" si="2"/>
        <v>11157.41</v>
      </c>
      <c r="K12" s="14">
        <f t="shared" si="2"/>
        <v>0</v>
      </c>
      <c r="L12" s="14">
        <f t="shared" si="2"/>
        <v>21776.41</v>
      </c>
      <c r="M12" s="14">
        <f t="shared" si="2"/>
        <v>348223.58999999997</v>
      </c>
      <c r="N12" s="14">
        <f t="shared" si="2"/>
        <v>54314.52208333333</v>
      </c>
      <c r="O12" s="14">
        <f t="shared" si="2"/>
        <v>0</v>
      </c>
      <c r="P12" s="14">
        <f t="shared" si="2"/>
        <v>1148.01</v>
      </c>
      <c r="Q12" s="14">
        <f>SUM(Q9:Q11)</f>
        <v>77238.942083333328</v>
      </c>
      <c r="R12" s="14">
        <f t="shared" si="2"/>
        <v>292761.05791666667</v>
      </c>
      <c r="S12"/>
    </row>
    <row r="13" spans="1:19" s="2" customFormat="1" ht="30" customHeight="1" thickBot="1" x14ac:dyDescent="0.25">
      <c r="A13"/>
      <c r="B13"/>
      <c r="C13" s="132"/>
      <c r="D13"/>
      <c r="E13"/>
      <c r="F13"/>
      <c r="G13"/>
      <c r="H13"/>
      <c r="I13"/>
      <c r="J13"/>
      <c r="K13"/>
      <c r="L13"/>
      <c r="M13"/>
      <c r="N13"/>
      <c r="O13"/>
      <c r="P13"/>
      <c r="Q13" s="8">
        <f>+P13+N13+L13</f>
        <v>0</v>
      </c>
      <c r="R13"/>
    </row>
    <row r="14" spans="1:19" s="2" customFormat="1" ht="30" customHeight="1" thickBot="1" x14ac:dyDescent="0.25">
      <c r="A14" s="224" t="s">
        <v>289</v>
      </c>
      <c r="B14" s="225"/>
      <c r="C14" s="225"/>
      <c r="D14" s="225"/>
      <c r="E14" s="225"/>
      <c r="F14" s="225"/>
      <c r="G14" s="225"/>
      <c r="H14" s="225"/>
      <c r="I14" s="225"/>
      <c r="J14" s="225"/>
      <c r="K14" s="225"/>
      <c r="L14" s="225"/>
      <c r="M14" s="225"/>
      <c r="N14" s="225"/>
      <c r="O14" s="225"/>
      <c r="P14" s="225"/>
      <c r="Q14" s="225"/>
      <c r="R14" s="225"/>
    </row>
    <row r="15" spans="1:19" s="68" customFormat="1" ht="30" customHeight="1" x14ac:dyDescent="0.2">
      <c r="A15" s="66">
        <f>+A11+1</f>
        <v>4</v>
      </c>
      <c r="B15" s="182" t="s">
        <v>562</v>
      </c>
      <c r="C15" s="140" t="s">
        <v>417</v>
      </c>
      <c r="D15" s="114" t="s">
        <v>675</v>
      </c>
      <c r="E15" s="111" t="s">
        <v>211</v>
      </c>
      <c r="F15" s="185" t="s">
        <v>638</v>
      </c>
      <c r="G15" s="185" t="s">
        <v>642</v>
      </c>
      <c r="H15" s="101">
        <v>180000</v>
      </c>
      <c r="I15" s="5">
        <f>H15*2.87%</f>
        <v>5166</v>
      </c>
      <c r="J15" s="5">
        <f>+H15*3.04%</f>
        <v>5472</v>
      </c>
      <c r="K15" s="5"/>
      <c r="L15" s="8">
        <f>+J15+I15+K15</f>
        <v>10638</v>
      </c>
      <c r="M15" s="8">
        <f>+H15-L15</f>
        <v>169362</v>
      </c>
      <c r="N15" s="8">
        <f>+IF(M15*12&lt;=416220.01,0,IF(M15*12&lt;=624329.01,(((M15*12-416220.01)*0.15)/12),IF((M15*12&lt;=867123.01),(31216+0.2*(M15*12-624329.01))/12,((79776+0.25*(M15*12-867123.01))/12))))-O15</f>
        <v>30923.437291666665</v>
      </c>
      <c r="O15" s="8"/>
      <c r="P15" s="67">
        <v>25</v>
      </c>
      <c r="Q15" s="8">
        <f>+P15+N15+L15</f>
        <v>41586.437291666662</v>
      </c>
      <c r="R15" s="110">
        <f>H15-Q15</f>
        <v>138413.56270833334</v>
      </c>
      <c r="S15" s="2"/>
    </row>
    <row r="16" spans="1:19" s="74" customFormat="1" ht="30" customHeight="1" x14ac:dyDescent="0.2">
      <c r="A16" s="66">
        <f>+A15+1</f>
        <v>5</v>
      </c>
      <c r="B16" s="182" t="s">
        <v>368</v>
      </c>
      <c r="C16" s="140" t="s">
        <v>417</v>
      </c>
      <c r="D16" s="114" t="s">
        <v>212</v>
      </c>
      <c r="E16" s="111" t="s">
        <v>211</v>
      </c>
      <c r="F16" s="185" t="s">
        <v>585</v>
      </c>
      <c r="G16" s="185" t="s">
        <v>674</v>
      </c>
      <c r="H16" s="9">
        <v>70000</v>
      </c>
      <c r="I16" s="97">
        <f>H16*2.87%</f>
        <v>2009</v>
      </c>
      <c r="J16" s="97">
        <f>+H16*3.04%</f>
        <v>2128</v>
      </c>
      <c r="K16" s="97"/>
      <c r="L16" s="8">
        <f t="shared" si="0"/>
        <v>4137</v>
      </c>
      <c r="M16" s="8">
        <f t="shared" si="1"/>
        <v>65863</v>
      </c>
      <c r="N16" s="8">
        <f>+IF(M16*12&lt;=416220.01,0,IF(M16*12&lt;=624329.01,(((M16*12-416220.01)*0.15)/12),IF((M16*12&lt;=867123.01),(31216+0.2*(M16*12-624329.01))/12,((79776+0.25*(M16*12-867123.01))/12))))-O16</f>
        <v>5368.4498333333331</v>
      </c>
      <c r="O16" s="8"/>
      <c r="P16" s="96">
        <v>25</v>
      </c>
      <c r="Q16" s="8">
        <f>+P16+N16+L16</f>
        <v>9530.4498333333322</v>
      </c>
      <c r="R16" s="96">
        <f>+H16-Q16</f>
        <v>60469.550166666668</v>
      </c>
      <c r="S16" s="6"/>
    </row>
    <row r="17" spans="1:19" s="68" customFormat="1" ht="30" customHeight="1" x14ac:dyDescent="0.2">
      <c r="A17" s="66">
        <f>+A16+1</f>
        <v>6</v>
      </c>
      <c r="B17" s="182" t="s">
        <v>563</v>
      </c>
      <c r="C17" s="140" t="s">
        <v>416</v>
      </c>
      <c r="D17" s="114" t="s">
        <v>545</v>
      </c>
      <c r="E17" s="111" t="s">
        <v>211</v>
      </c>
      <c r="F17" s="185" t="s">
        <v>586</v>
      </c>
      <c r="G17" s="185" t="s">
        <v>705</v>
      </c>
      <c r="H17" s="10">
        <v>70000</v>
      </c>
      <c r="I17" s="5">
        <f>H17*2.87%</f>
        <v>2009</v>
      </c>
      <c r="J17" s="5">
        <f>+H17*3.04%</f>
        <v>2128</v>
      </c>
      <c r="K17" s="5"/>
      <c r="L17" s="8">
        <f t="shared" si="0"/>
        <v>4137</v>
      </c>
      <c r="M17" s="8">
        <f t="shared" si="1"/>
        <v>65863</v>
      </c>
      <c r="N17" s="8">
        <v>5368.45</v>
      </c>
      <c r="O17" s="8">
        <v>0</v>
      </c>
      <c r="P17" s="67">
        <v>25</v>
      </c>
      <c r="Q17" s="8">
        <f>+P17+N17+L17</f>
        <v>9530.4500000000007</v>
      </c>
      <c r="R17" s="110">
        <f>H17-Q17</f>
        <v>60469.55</v>
      </c>
      <c r="S17" s="2"/>
    </row>
    <row r="18" spans="1:19" s="68" customFormat="1" ht="30" customHeight="1" x14ac:dyDescent="0.2">
      <c r="A18" s="66">
        <f>+A17+1</f>
        <v>7</v>
      </c>
      <c r="B18" s="182" t="s">
        <v>544</v>
      </c>
      <c r="C18" s="140" t="s">
        <v>416</v>
      </c>
      <c r="D18" s="114" t="s">
        <v>545</v>
      </c>
      <c r="E18" s="111" t="s">
        <v>211</v>
      </c>
      <c r="F18" s="185" t="s">
        <v>586</v>
      </c>
      <c r="G18" s="185" t="s">
        <v>705</v>
      </c>
      <c r="H18" s="10">
        <v>70000</v>
      </c>
      <c r="I18" s="5">
        <f>H18*2.87%</f>
        <v>2009</v>
      </c>
      <c r="J18" s="5">
        <f>+H18*3.04%</f>
        <v>2128</v>
      </c>
      <c r="K18" s="5"/>
      <c r="L18" s="8">
        <f>+J18+I18+K18</f>
        <v>4137</v>
      </c>
      <c r="M18" s="8">
        <f>+H18-L18</f>
        <v>65863</v>
      </c>
      <c r="N18" s="8">
        <f>+IF(M18*12&lt;=416220.01,0,IF(M18*12&lt;=624329.01,(((M18*12-416220.01)*0.15)/12),IF((M18*12&lt;=867123.01),(31216+0.2*(M18*12-624329.01))/12,((79776+0.25*(M18*12-867123.01))/12))))-O18</f>
        <v>5368.4498333333331</v>
      </c>
      <c r="O18" s="8"/>
      <c r="P18" s="67">
        <v>25</v>
      </c>
      <c r="Q18" s="8">
        <f>+P18+N18+L18</f>
        <v>9530.4498333333322</v>
      </c>
      <c r="R18" s="110">
        <f>H18-Q18</f>
        <v>60469.550166666668</v>
      </c>
      <c r="S18" s="2"/>
    </row>
    <row r="19" spans="1:19" s="2" customFormat="1" ht="30" customHeight="1" x14ac:dyDescent="0.2">
      <c r="A19" s="280" t="s">
        <v>124</v>
      </c>
      <c r="B19" s="281"/>
      <c r="C19" s="218"/>
      <c r="D19" s="218"/>
      <c r="E19" s="218"/>
      <c r="F19" s="218"/>
      <c r="G19" s="218"/>
      <c r="H19" s="14">
        <f>SUM(H15:H18)</f>
        <v>390000</v>
      </c>
      <c r="I19" s="14">
        <f t="shared" ref="I19:R19" si="3">SUM(I15:I18)</f>
        <v>11193</v>
      </c>
      <c r="J19" s="14">
        <f t="shared" si="3"/>
        <v>11856</v>
      </c>
      <c r="K19" s="14">
        <f t="shared" si="3"/>
        <v>0</v>
      </c>
      <c r="L19" s="14">
        <f t="shared" si="3"/>
        <v>23049</v>
      </c>
      <c r="M19" s="14">
        <f t="shared" si="3"/>
        <v>366951</v>
      </c>
      <c r="N19" s="14">
        <f t="shared" si="3"/>
        <v>47028.78695833333</v>
      </c>
      <c r="O19" s="14">
        <f t="shared" si="3"/>
        <v>0</v>
      </c>
      <c r="P19" s="14">
        <f t="shared" si="3"/>
        <v>100</v>
      </c>
      <c r="Q19" s="14">
        <f t="shared" si="3"/>
        <v>70177.786958333323</v>
      </c>
      <c r="R19" s="14">
        <f t="shared" si="3"/>
        <v>319822.21304166666</v>
      </c>
    </row>
    <row r="20" spans="1:19" s="2" customFormat="1" ht="30" customHeight="1" thickBot="1" x14ac:dyDescent="0.25">
      <c r="A20" s="62"/>
      <c r="B20" s="62"/>
      <c r="C20" s="62"/>
      <c r="D20" s="62"/>
      <c r="E20" s="62"/>
      <c r="F20" s="62"/>
      <c r="G20" s="62"/>
      <c r="H20"/>
      <c r="I20"/>
      <c r="J20"/>
      <c r="K20"/>
      <c r="L20"/>
      <c r="M20"/>
      <c r="N20"/>
      <c r="O20"/>
      <c r="P20"/>
      <c r="Q20"/>
      <c r="R20"/>
    </row>
    <row r="21" spans="1:19" s="2" customFormat="1" ht="30" customHeight="1" thickBot="1" x14ac:dyDescent="0.25">
      <c r="A21" s="224" t="s">
        <v>89</v>
      </c>
      <c r="B21" s="225"/>
      <c r="C21" s="225"/>
      <c r="D21" s="225"/>
      <c r="E21" s="225"/>
      <c r="F21" s="225"/>
      <c r="G21" s="225"/>
      <c r="H21" s="225"/>
      <c r="I21" s="225"/>
      <c r="J21" s="225"/>
      <c r="K21" s="225"/>
      <c r="L21" s="225"/>
      <c r="M21" s="225"/>
      <c r="N21" s="225"/>
      <c r="O21" s="225"/>
      <c r="P21" s="225"/>
      <c r="Q21" s="225"/>
      <c r="R21" s="225"/>
    </row>
    <row r="22" spans="1:19" s="74" customFormat="1" ht="30" customHeight="1" x14ac:dyDescent="0.2">
      <c r="A22" s="93">
        <f>+A18+1</f>
        <v>8</v>
      </c>
      <c r="B22" s="59" t="s">
        <v>367</v>
      </c>
      <c r="C22" s="141" t="s">
        <v>416</v>
      </c>
      <c r="D22" s="114" t="s">
        <v>515</v>
      </c>
      <c r="E22" s="111" t="s">
        <v>211</v>
      </c>
      <c r="F22" s="24" t="s">
        <v>587</v>
      </c>
      <c r="G22" s="24" t="s">
        <v>691</v>
      </c>
      <c r="H22" s="96">
        <v>180000</v>
      </c>
      <c r="I22" s="97">
        <f>H22*2.87%</f>
        <v>5166</v>
      </c>
      <c r="J22" s="266">
        <f>+H22*3.04%</f>
        <v>5472</v>
      </c>
      <c r="K22" s="97"/>
      <c r="L22" s="8">
        <f>+J22+I22+K22</f>
        <v>10638</v>
      </c>
      <c r="M22" s="8">
        <f>+H22-L22</f>
        <v>169362</v>
      </c>
      <c r="N22" s="8">
        <f>+IF(M22*12&lt;=416220.01,0,IF(M22*12&lt;=624329.01,(((M22*12-416220.01)*0.15)/12),IF((M22*12&lt;=867123.01),(31216+0.2*(M22*12-624329.01))/12,((79776+0.25*(M22*12-867123.01))/12))))-O22</f>
        <v>30923.437291666665</v>
      </c>
      <c r="O22" s="8"/>
      <c r="P22" s="96">
        <v>7525</v>
      </c>
      <c r="Q22" s="8">
        <f>+P22+N22+L22</f>
        <v>49086.437291666662</v>
      </c>
      <c r="R22" s="96">
        <f>+H22-Q22</f>
        <v>130913.56270833334</v>
      </c>
      <c r="S22" s="6"/>
    </row>
    <row r="23" spans="1:19" s="68" customFormat="1" ht="30" customHeight="1" x14ac:dyDescent="0.2">
      <c r="A23" s="174">
        <f>+A22+1</f>
        <v>9</v>
      </c>
      <c r="B23" s="189" t="s">
        <v>370</v>
      </c>
      <c r="C23" s="186" t="s">
        <v>416</v>
      </c>
      <c r="D23" s="175" t="s">
        <v>141</v>
      </c>
      <c r="E23" s="175" t="s">
        <v>211</v>
      </c>
      <c r="F23" s="61" t="s">
        <v>585</v>
      </c>
      <c r="G23" s="61" t="s">
        <v>674</v>
      </c>
      <c r="H23" s="9">
        <v>90000</v>
      </c>
      <c r="I23" s="187">
        <f>H23*2.87%</f>
        <v>2583</v>
      </c>
      <c r="J23" s="187">
        <f>+H23*3.04%</f>
        <v>2736</v>
      </c>
      <c r="K23" s="187"/>
      <c r="L23" s="8">
        <f>+J23+I23+K23</f>
        <v>5319</v>
      </c>
      <c r="M23" s="8">
        <f>+H23-L23</f>
        <v>84681</v>
      </c>
      <c r="N23" s="8">
        <f t="shared" ref="N23" si="4">+IF(M23*12&lt;=416220.01,0,IF(M23*12&lt;=624329.01,(((M23*12-416220.01)*0.15)/12),IF((M23*12&lt;=867123.01),(31216+0.2*(M23*12-624329.01))/12,((79776+0.25*(M23*12-867123.01))/12))))-O23</f>
        <v>9753.1872916666671</v>
      </c>
      <c r="O23" s="8"/>
      <c r="P23" s="188">
        <v>25</v>
      </c>
      <c r="Q23" s="8">
        <f>+P23+N23+L23</f>
        <v>15097.187291666667</v>
      </c>
      <c r="R23" s="188">
        <f>+H23-Q23</f>
        <v>74902.812708333338</v>
      </c>
      <c r="S23" s="2"/>
    </row>
    <row r="24" spans="1:19" s="68" customFormat="1" ht="30" customHeight="1" x14ac:dyDescent="0.2">
      <c r="A24" s="115">
        <f>A23+1</f>
        <v>10</v>
      </c>
      <c r="B24" s="5" t="s">
        <v>536</v>
      </c>
      <c r="C24" s="140" t="s">
        <v>416</v>
      </c>
      <c r="D24" s="114" t="s">
        <v>141</v>
      </c>
      <c r="E24" s="175" t="s">
        <v>211</v>
      </c>
      <c r="F24" s="61" t="s">
        <v>588</v>
      </c>
      <c r="G24" s="61" t="s">
        <v>676</v>
      </c>
      <c r="H24" s="110">
        <v>70000</v>
      </c>
      <c r="I24" s="61">
        <f>H24*2.87%</f>
        <v>2009</v>
      </c>
      <c r="J24" s="61">
        <f>+H24*3.04%</f>
        <v>2128</v>
      </c>
      <c r="K24" s="61"/>
      <c r="L24" s="8">
        <f>+J24+I24+K24</f>
        <v>4137</v>
      </c>
      <c r="M24" s="8">
        <f>+H24-L24</f>
        <v>65863</v>
      </c>
      <c r="N24" s="8">
        <v>5368.45</v>
      </c>
      <c r="O24" s="8">
        <v>0</v>
      </c>
      <c r="P24" s="67">
        <v>1044.96</v>
      </c>
      <c r="Q24" s="8">
        <f>+P24+N24+L24</f>
        <v>10550.41</v>
      </c>
      <c r="R24" s="67">
        <f>H24-Q24</f>
        <v>59449.59</v>
      </c>
      <c r="S24" s="2"/>
    </row>
    <row r="25" spans="1:19" s="2" customFormat="1" ht="30" customHeight="1" x14ac:dyDescent="0.2">
      <c r="A25" s="280" t="s">
        <v>124</v>
      </c>
      <c r="B25" s="281"/>
      <c r="C25" s="218"/>
      <c r="D25" s="218"/>
      <c r="E25" s="218"/>
      <c r="F25" s="218"/>
      <c r="G25" s="218"/>
      <c r="H25" s="14">
        <f>SUM(H22:H24)</f>
        <v>340000</v>
      </c>
      <c r="I25" s="14">
        <f t="shared" ref="I25:R25" si="5">SUM(I22:I24)</f>
        <v>9758</v>
      </c>
      <c r="J25" s="14">
        <f t="shared" si="5"/>
        <v>10336</v>
      </c>
      <c r="K25" s="14">
        <f t="shared" si="5"/>
        <v>0</v>
      </c>
      <c r="L25" s="14">
        <f t="shared" si="5"/>
        <v>20094</v>
      </c>
      <c r="M25" s="14">
        <f t="shared" si="5"/>
        <v>319906</v>
      </c>
      <c r="N25" s="14">
        <f t="shared" si="5"/>
        <v>46045.074583333328</v>
      </c>
      <c r="O25" s="14">
        <f t="shared" si="5"/>
        <v>0</v>
      </c>
      <c r="P25" s="14">
        <f t="shared" si="5"/>
        <v>8594.9599999999991</v>
      </c>
      <c r="Q25" s="14">
        <f t="shared" si="5"/>
        <v>74734.034583333327</v>
      </c>
      <c r="R25" s="14">
        <f t="shared" si="5"/>
        <v>265265.9654166667</v>
      </c>
    </row>
    <row r="26" spans="1:19" s="2" customFormat="1" ht="30" customHeight="1" thickBot="1" x14ac:dyDescent="0.25">
      <c r="A26" s="62"/>
      <c r="B26" s="62"/>
      <c r="C26" s="62"/>
      <c r="D26" s="62"/>
      <c r="E26" s="62"/>
      <c r="F26" s="62"/>
      <c r="G26" s="62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</row>
    <row r="27" spans="1:19" s="2" customFormat="1" ht="30" customHeight="1" thickBot="1" x14ac:dyDescent="0.25">
      <c r="A27" s="216" t="s">
        <v>426</v>
      </c>
      <c r="B27" s="217"/>
      <c r="C27" s="217"/>
      <c r="D27" s="217"/>
      <c r="E27" s="217"/>
      <c r="F27" s="217"/>
      <c r="G27" s="217"/>
      <c r="H27" s="217"/>
      <c r="I27" s="217"/>
      <c r="J27" s="217"/>
      <c r="K27" s="217"/>
      <c r="L27" s="217"/>
      <c r="M27" s="217"/>
      <c r="N27" s="217"/>
      <c r="O27" s="217"/>
      <c r="P27" s="217"/>
      <c r="Q27" s="217"/>
      <c r="R27" s="217"/>
    </row>
    <row r="28" spans="1:19" s="74" customFormat="1" ht="30" customHeight="1" x14ac:dyDescent="0.2">
      <c r="A28" s="98">
        <f>A24+1</f>
        <v>11</v>
      </c>
      <c r="B28" s="173" t="s">
        <v>427</v>
      </c>
      <c r="C28" s="174" t="s">
        <v>417</v>
      </c>
      <c r="D28" s="175" t="s">
        <v>428</v>
      </c>
      <c r="E28" s="111" t="s">
        <v>211</v>
      </c>
      <c r="F28" s="24" t="s">
        <v>589</v>
      </c>
      <c r="G28" s="24" t="s">
        <v>696</v>
      </c>
      <c r="H28" s="10">
        <v>130000</v>
      </c>
      <c r="I28" s="8">
        <f>H28*2.87%</f>
        <v>3731</v>
      </c>
      <c r="J28" s="8">
        <f>+H28*3.04%</f>
        <v>3952</v>
      </c>
      <c r="K28" s="8"/>
      <c r="L28" s="8">
        <f>+J28+I28+K28</f>
        <v>7683</v>
      </c>
      <c r="M28" s="8">
        <f>+H28-L28</f>
        <v>122317</v>
      </c>
      <c r="N28" s="8">
        <f>+IF(M28*12&lt;=416220.01,0,IF(M28*12&lt;=624329.01,(((M28*12-416220.01)*0.15)/12),IF((M28*12&lt;=867123.01),(31216+0.2*(M28*12-624329.01))/12,((79776+0.25*(M28*12-867123.01))/12))))</f>
        <v>19162.187291666665</v>
      </c>
      <c r="O28" s="8"/>
      <c r="P28" s="96">
        <v>25</v>
      </c>
      <c r="Q28" s="8">
        <f>+P28+N28+L28</f>
        <v>26870.187291666665</v>
      </c>
      <c r="R28" s="9">
        <f>+H28-Q28</f>
        <v>103129.81270833334</v>
      </c>
      <c r="S28" s="6"/>
    </row>
    <row r="29" spans="1:19" s="6" customFormat="1" ht="30" customHeight="1" x14ac:dyDescent="0.2">
      <c r="A29" s="280" t="s">
        <v>124</v>
      </c>
      <c r="B29" s="281"/>
      <c r="C29" s="218"/>
      <c r="D29" s="218"/>
      <c r="E29" s="218"/>
      <c r="F29" s="218"/>
      <c r="G29" s="218"/>
      <c r="H29" s="14">
        <f>SUM(H28)</f>
        <v>130000</v>
      </c>
      <c r="I29" s="14">
        <f t="shared" ref="I29:R29" si="6">SUM(I28)</f>
        <v>3731</v>
      </c>
      <c r="J29" s="14">
        <f t="shared" si="6"/>
        <v>3952</v>
      </c>
      <c r="K29" s="14">
        <f t="shared" si="6"/>
        <v>0</v>
      </c>
      <c r="L29" s="14">
        <f t="shared" si="6"/>
        <v>7683</v>
      </c>
      <c r="M29" s="14">
        <f t="shared" si="6"/>
        <v>122317</v>
      </c>
      <c r="N29" s="14">
        <f t="shared" si="6"/>
        <v>19162.187291666665</v>
      </c>
      <c r="O29" s="14">
        <f t="shared" si="6"/>
        <v>0</v>
      </c>
      <c r="P29" s="14">
        <f t="shared" si="6"/>
        <v>25</v>
      </c>
      <c r="Q29" s="14">
        <f t="shared" si="6"/>
        <v>26870.187291666665</v>
      </c>
      <c r="R29" s="14">
        <f t="shared" si="6"/>
        <v>103129.81270833334</v>
      </c>
    </row>
    <row r="30" spans="1:19" s="6" customFormat="1" ht="30" customHeight="1" thickBot="1" x14ac:dyDescent="0.25">
      <c r="A30" s="62"/>
      <c r="B30" s="62"/>
      <c r="C30" s="62"/>
      <c r="D30" s="62"/>
      <c r="E30" s="62"/>
      <c r="F30" s="62"/>
      <c r="G30" s="62"/>
    </row>
    <row r="31" spans="1:19" s="2" customFormat="1" ht="30" customHeight="1" thickBot="1" x14ac:dyDescent="0.25">
      <c r="A31" s="224" t="s">
        <v>371</v>
      </c>
      <c r="B31" s="225"/>
      <c r="C31" s="225"/>
      <c r="D31" s="225"/>
      <c r="E31" s="225"/>
      <c r="F31" s="225"/>
      <c r="G31" s="225"/>
      <c r="H31" s="225"/>
      <c r="I31" s="225"/>
      <c r="J31" s="225"/>
      <c r="K31" s="225"/>
      <c r="L31" s="225"/>
      <c r="M31" s="225"/>
      <c r="N31" s="225"/>
      <c r="O31" s="225"/>
      <c r="P31" s="225"/>
      <c r="Q31" s="225"/>
      <c r="R31" s="225"/>
    </row>
    <row r="32" spans="1:19" s="2" customFormat="1" ht="30" customHeight="1" x14ac:dyDescent="0.2">
      <c r="A32" s="115">
        <f>+A28+1</f>
        <v>12</v>
      </c>
      <c r="B32" s="5" t="s">
        <v>369</v>
      </c>
      <c r="C32" s="141" t="s">
        <v>416</v>
      </c>
      <c r="D32" s="111" t="s">
        <v>529</v>
      </c>
      <c r="E32" s="111" t="s">
        <v>211</v>
      </c>
      <c r="F32" s="185" t="s">
        <v>590</v>
      </c>
      <c r="G32" s="185" t="s">
        <v>668</v>
      </c>
      <c r="H32" s="9">
        <v>100000</v>
      </c>
      <c r="I32" s="97">
        <f>H32*2.87%</f>
        <v>2870</v>
      </c>
      <c r="J32" s="97">
        <f>+H32*3.04%</f>
        <v>3040</v>
      </c>
      <c r="K32" s="97"/>
      <c r="L32" s="8">
        <f>+J32+I32+K32</f>
        <v>5910</v>
      </c>
      <c r="M32" s="8">
        <f>+H32-L32</f>
        <v>94090</v>
      </c>
      <c r="N32" s="8">
        <f>+IF(M32*12&lt;=416220.01,0,IF(M32*12&lt;=624329.01,(((M32*12-416220.01)*0.15)/12),IF((M32*12&lt;=867123.01),(31216+0.2*(M32*12-624329.01))/12,((79776+0.25*(M32*12-867123.01))/12))))-O32</f>
        <v>12105.437291666667</v>
      </c>
      <c r="O32" s="8"/>
      <c r="P32" s="96">
        <v>25755.95</v>
      </c>
      <c r="Q32" s="8">
        <f>+P32+N32+L32</f>
        <v>43771.387291666666</v>
      </c>
      <c r="R32" s="96">
        <f>+H32-Q32</f>
        <v>56228.612708333334</v>
      </c>
    </row>
    <row r="33" spans="1:19" s="68" customFormat="1" ht="30" customHeight="1" x14ac:dyDescent="0.2">
      <c r="A33" s="12">
        <f>A32+1</f>
        <v>13</v>
      </c>
      <c r="B33" s="97" t="s">
        <v>372</v>
      </c>
      <c r="C33" s="141" t="s">
        <v>417</v>
      </c>
      <c r="D33" s="111" t="s">
        <v>144</v>
      </c>
      <c r="E33" s="111" t="s">
        <v>211</v>
      </c>
      <c r="F33" s="95" t="s">
        <v>591</v>
      </c>
      <c r="G33" s="95" t="s">
        <v>662</v>
      </c>
      <c r="H33" s="9">
        <v>100000</v>
      </c>
      <c r="I33" s="97">
        <f>H33*2.87%</f>
        <v>2870</v>
      </c>
      <c r="J33" s="97">
        <f>+H33*3.04%</f>
        <v>3040</v>
      </c>
      <c r="K33" s="97"/>
      <c r="L33" s="8">
        <f>+J33+I33+K33</f>
        <v>5910</v>
      </c>
      <c r="M33" s="8">
        <f>+H33-L33</f>
        <v>94090</v>
      </c>
      <c r="N33" s="8">
        <f t="shared" ref="N33:N34" si="7">+IF(M33*12&lt;=416220.01,0,IF(M33*12&lt;=624329.01,(((M33*12-416220.01)*0.15)/12),IF((M33*12&lt;=867123.01),(31216+0.2*(M33*12-624329.01))/12,((79776+0.25*(M33*12-867123.01))/12))))-O33</f>
        <v>12105.437291666667</v>
      </c>
      <c r="O33" s="8"/>
      <c r="P33" s="96">
        <f>1073.01+25</f>
        <v>1098.01</v>
      </c>
      <c r="Q33" s="8">
        <f>+P33+N33+L33</f>
        <v>19113.447291666667</v>
      </c>
      <c r="R33" s="96">
        <f>+H33-Q33</f>
        <v>80886.552708333329</v>
      </c>
      <c r="S33" s="2"/>
    </row>
    <row r="34" spans="1:19" s="74" customFormat="1" ht="30" customHeight="1" x14ac:dyDescent="0.2">
      <c r="A34" s="93">
        <f>+A33+1</f>
        <v>14</v>
      </c>
      <c r="B34" s="113" t="s">
        <v>382</v>
      </c>
      <c r="C34" s="140" t="s">
        <v>417</v>
      </c>
      <c r="D34" s="111" t="s">
        <v>664</v>
      </c>
      <c r="E34" s="111" t="s">
        <v>211</v>
      </c>
      <c r="F34" s="24" t="s">
        <v>593</v>
      </c>
      <c r="G34" s="24" t="s">
        <v>706</v>
      </c>
      <c r="H34" s="110">
        <v>70000</v>
      </c>
      <c r="I34" s="8">
        <f t="shared" ref="I34" si="8">H34*2.87%</f>
        <v>2009</v>
      </c>
      <c r="J34" s="8">
        <f t="shared" ref="J34" si="9">+H34*3.04%</f>
        <v>2128</v>
      </c>
      <c r="K34" s="8"/>
      <c r="L34" s="8">
        <f>+J34+I34+K34</f>
        <v>4137</v>
      </c>
      <c r="M34" s="8">
        <f>+H34-L34</f>
        <v>65863</v>
      </c>
      <c r="N34" s="8">
        <f t="shared" si="7"/>
        <v>5368.4498333333331</v>
      </c>
      <c r="O34" s="8"/>
      <c r="P34" s="96">
        <v>7865.58</v>
      </c>
      <c r="Q34" s="8">
        <f>+P34+N34+L34</f>
        <v>17371.029833333334</v>
      </c>
      <c r="R34" s="9">
        <f>+H34-Q34</f>
        <v>52628.970166666666</v>
      </c>
      <c r="S34" s="6"/>
    </row>
    <row r="35" spans="1:19" s="2" customFormat="1" ht="30" customHeight="1" x14ac:dyDescent="0.2">
      <c r="A35" s="280" t="s">
        <v>124</v>
      </c>
      <c r="B35" s="281"/>
      <c r="C35" s="218"/>
      <c r="D35" s="218"/>
      <c r="E35" s="218"/>
      <c r="F35" s="218"/>
      <c r="G35" s="218"/>
      <c r="H35" s="14">
        <f>SUM(H32:H34)</f>
        <v>270000</v>
      </c>
      <c r="I35" s="14">
        <f t="shared" ref="I35:R35" si="10">SUM(I32:I34)</f>
        <v>7749</v>
      </c>
      <c r="J35" s="14">
        <f t="shared" si="10"/>
        <v>8208</v>
      </c>
      <c r="K35" s="14">
        <f t="shared" si="10"/>
        <v>0</v>
      </c>
      <c r="L35" s="14">
        <f t="shared" si="10"/>
        <v>15957</v>
      </c>
      <c r="M35" s="14">
        <f t="shared" si="10"/>
        <v>254043</v>
      </c>
      <c r="N35" s="14">
        <f t="shared" si="10"/>
        <v>29579.324416666666</v>
      </c>
      <c r="O35" s="14">
        <f t="shared" si="10"/>
        <v>0</v>
      </c>
      <c r="P35" s="14">
        <f t="shared" si="10"/>
        <v>34719.54</v>
      </c>
      <c r="Q35" s="14">
        <f t="shared" si="10"/>
        <v>80255.864416666664</v>
      </c>
      <c r="R35" s="14">
        <f t="shared" si="10"/>
        <v>189744.13558333332</v>
      </c>
    </row>
    <row r="36" spans="1:19" s="6" customFormat="1" ht="30" customHeight="1" thickBot="1" x14ac:dyDescent="0.25">
      <c r="A36" s="62"/>
      <c r="B36" s="62"/>
      <c r="C36" s="62"/>
      <c r="D36" s="62"/>
      <c r="E36" s="62"/>
      <c r="F36" s="62"/>
      <c r="G36" s="62"/>
    </row>
    <row r="37" spans="1:19" s="2" customFormat="1" ht="30" customHeight="1" thickBot="1" x14ac:dyDescent="0.25">
      <c r="A37" s="224" t="s">
        <v>91</v>
      </c>
      <c r="B37" s="225"/>
      <c r="C37" s="225"/>
      <c r="D37" s="225"/>
      <c r="E37" s="225"/>
      <c r="F37" s="225"/>
      <c r="G37" s="225"/>
      <c r="H37" s="225"/>
      <c r="I37" s="225"/>
      <c r="J37" s="225"/>
      <c r="K37" s="225"/>
      <c r="L37" s="225"/>
      <c r="M37" s="225"/>
      <c r="N37" s="225"/>
      <c r="O37" s="225"/>
      <c r="P37" s="225"/>
      <c r="Q37" s="225"/>
      <c r="R37" s="225"/>
    </row>
    <row r="38" spans="1:19" s="74" customFormat="1" ht="30" customHeight="1" x14ac:dyDescent="0.2">
      <c r="A38" s="115">
        <f>+A34+1</f>
        <v>15</v>
      </c>
      <c r="B38" s="116" t="s">
        <v>373</v>
      </c>
      <c r="C38" s="115" t="s">
        <v>417</v>
      </c>
      <c r="D38" s="114" t="s">
        <v>447</v>
      </c>
      <c r="E38" s="114" t="s">
        <v>211</v>
      </c>
      <c r="F38" s="178" t="s">
        <v>588</v>
      </c>
      <c r="G38" s="178" t="s">
        <v>677</v>
      </c>
      <c r="H38" s="61">
        <v>120000</v>
      </c>
      <c r="I38" s="61">
        <f>H38*2.87%</f>
        <v>3444</v>
      </c>
      <c r="J38" s="61">
        <f>+H38*3.04%</f>
        <v>3648</v>
      </c>
      <c r="K38" s="61"/>
      <c r="L38" s="8">
        <f>+J38+I38+K38</f>
        <v>7092</v>
      </c>
      <c r="M38" s="8">
        <f>+H38-L38</f>
        <v>112908</v>
      </c>
      <c r="N38" s="8">
        <f>+IF(M38*12&lt;=416220.01,0,IF(M38*12&lt;=624329.01,(((M38*12-416220.01)*0.15)/12),IF((M38*12&lt;=867123.01),(31216+0.2*(M38*12-624329.01))/12,((79776+0.25*(M38*12-867123.01))/12))))-O38</f>
        <v>16809.937291666665</v>
      </c>
      <c r="O38" s="8"/>
      <c r="P38" s="67">
        <v>25</v>
      </c>
      <c r="Q38" s="8">
        <f>+P38+N38+L38</f>
        <v>23926.937291666665</v>
      </c>
      <c r="R38" s="67">
        <f>+H38-Q38</f>
        <v>96073.062708333338</v>
      </c>
      <c r="S38" s="6"/>
    </row>
    <row r="39" spans="1:19" s="74" customFormat="1" ht="30" customHeight="1" x14ac:dyDescent="0.2">
      <c r="A39" s="66">
        <f>+A38+1</f>
        <v>16</v>
      </c>
      <c r="B39" s="116" t="s">
        <v>429</v>
      </c>
      <c r="C39" s="115" t="s">
        <v>417</v>
      </c>
      <c r="D39" s="114" t="s">
        <v>284</v>
      </c>
      <c r="E39" s="114" t="s">
        <v>211</v>
      </c>
      <c r="F39" s="95" t="s">
        <v>587</v>
      </c>
      <c r="G39" s="95" t="s">
        <v>691</v>
      </c>
      <c r="H39" s="97">
        <v>80000</v>
      </c>
      <c r="I39" s="97">
        <f>H39*2.87%</f>
        <v>2296</v>
      </c>
      <c r="J39" s="97">
        <f>+H39*3.04%</f>
        <v>2432</v>
      </c>
      <c r="K39" s="97"/>
      <c r="L39" s="8">
        <f>+J39+I39+K39</f>
        <v>4728</v>
      </c>
      <c r="M39" s="8">
        <f>+H39-L39</f>
        <v>75272</v>
      </c>
      <c r="N39" s="8">
        <f>+IF(M39*12&lt;=416220.01,0,IF(M39*12&lt;=624329.01,(((M39*12-416220.01)*0.15)/12),IF((M39*12&lt;=867123.01),(31216+0.2*(M39*12-624329.01))/12,((79776+0.25*(M39*12-867123.01))/12))))-O39</f>
        <v>7400.9372916666662</v>
      </c>
      <c r="O39" s="8"/>
      <c r="P39" s="96">
        <v>25</v>
      </c>
      <c r="Q39" s="8">
        <f>+P39+N39+L39</f>
        <v>12153.937291666665</v>
      </c>
      <c r="R39" s="96">
        <f>+H39-Q39</f>
        <v>67846.062708333338</v>
      </c>
      <c r="S39" s="6"/>
    </row>
    <row r="40" spans="1:19" s="6" customFormat="1" ht="30" customHeight="1" x14ac:dyDescent="0.2">
      <c r="A40" s="93">
        <f>+A39+1</f>
        <v>17</v>
      </c>
      <c r="B40" s="24" t="s">
        <v>495</v>
      </c>
      <c r="C40" s="12" t="s">
        <v>417</v>
      </c>
      <c r="D40" s="114" t="s">
        <v>284</v>
      </c>
      <c r="E40" s="111" t="s">
        <v>211</v>
      </c>
      <c r="F40" s="95" t="s">
        <v>598</v>
      </c>
      <c r="G40" s="95" t="s">
        <v>678</v>
      </c>
      <c r="H40" s="97">
        <v>70000</v>
      </c>
      <c r="I40" s="97">
        <f>H40*2.87%</f>
        <v>2009</v>
      </c>
      <c r="J40" s="97">
        <f>+H40*3.04%</f>
        <v>2128</v>
      </c>
      <c r="K40" s="97"/>
      <c r="L40" s="8">
        <f>+J40+I40+K40</f>
        <v>4137</v>
      </c>
      <c r="M40" s="8">
        <f>+H40-L40</f>
        <v>65863</v>
      </c>
      <c r="N40" s="5">
        <f>+IF(M40*12&lt;=416220.01,0,IF(M40*12&lt;=624329.01,(((M40*12-416220.01)*0.15)/12),IF((M40*12&lt;=867123.01),(31216+0.2*(M40*12-624329.01))/12,((79776+0.25*(M40*12-867123.01))/12))))-O40</f>
        <v>5368.4498333333331</v>
      </c>
      <c r="O40" s="8">
        <v>0</v>
      </c>
      <c r="P40" s="96">
        <v>2525</v>
      </c>
      <c r="Q40" s="8">
        <f>+P40+N40+L40</f>
        <v>12030.449833333332</v>
      </c>
      <c r="R40" s="96">
        <f>+H40-Q40</f>
        <v>57969.550166666668</v>
      </c>
    </row>
    <row r="41" spans="1:19" s="6" customFormat="1" ht="30" customHeight="1" x14ac:dyDescent="0.2">
      <c r="A41" s="93">
        <f>+A40+1</f>
        <v>18</v>
      </c>
      <c r="B41" s="24" t="s">
        <v>649</v>
      </c>
      <c r="C41" s="12" t="s">
        <v>416</v>
      </c>
      <c r="D41" s="114" t="s">
        <v>284</v>
      </c>
      <c r="E41" s="111" t="s">
        <v>211</v>
      </c>
      <c r="F41" s="95" t="s">
        <v>588</v>
      </c>
      <c r="G41" s="95" t="s">
        <v>639</v>
      </c>
      <c r="H41" s="97">
        <v>70000</v>
      </c>
      <c r="I41" s="97">
        <f>H41*2.87%</f>
        <v>2009</v>
      </c>
      <c r="J41" s="97">
        <f>+H41*3.04%</f>
        <v>2128</v>
      </c>
      <c r="K41" s="97"/>
      <c r="L41" s="8">
        <f>+J41+I41+K41</f>
        <v>4137</v>
      </c>
      <c r="M41" s="8">
        <f>+H41-L41</f>
        <v>65863</v>
      </c>
      <c r="N41" s="5">
        <f>+IF(M41*12&lt;=416220.01,0,IF(M41*12&lt;=624329.01,(((M41*12-416220.01)*0.15)/12),IF((M41*12&lt;=867123.01),(31216+0.2*(M41*12-624329.01))/12,((79776+0.25*(M41*12-867123.01))/12))))-O41</f>
        <v>5368.4498333333331</v>
      </c>
      <c r="O41" s="8"/>
      <c r="P41" s="96">
        <v>65</v>
      </c>
      <c r="Q41" s="97">
        <f>+P41+N41+L41</f>
        <v>9570.4498333333322</v>
      </c>
      <c r="R41" s="96">
        <f>+H41-Q41</f>
        <v>60429.550166666668</v>
      </c>
    </row>
    <row r="42" spans="1:19" s="6" customFormat="1" ht="30" customHeight="1" x14ac:dyDescent="0.2">
      <c r="A42" s="93">
        <f>+A41+1</f>
        <v>19</v>
      </c>
      <c r="B42" s="24" t="s">
        <v>614</v>
      </c>
      <c r="C42" s="241" t="s">
        <v>417</v>
      </c>
      <c r="D42" s="114" t="s">
        <v>284</v>
      </c>
      <c r="E42" s="111" t="s">
        <v>211</v>
      </c>
      <c r="F42" s="185" t="s">
        <v>591</v>
      </c>
      <c r="G42" s="95" t="s">
        <v>662</v>
      </c>
      <c r="H42" s="97">
        <v>70000</v>
      </c>
      <c r="I42" s="97">
        <f t="shared" ref="I42" si="11">H42*2.87%</f>
        <v>2009</v>
      </c>
      <c r="J42" s="97">
        <f t="shared" ref="J42" si="12">+H42*3.04%</f>
        <v>2128</v>
      </c>
      <c r="K42" s="97"/>
      <c r="L42" s="8">
        <f>+I42+J42+K42</f>
        <v>4137</v>
      </c>
      <c r="M42" s="8">
        <f>+H42-L42</f>
        <v>65863</v>
      </c>
      <c r="N42" s="5">
        <f t="shared" ref="N42" si="13">+IF(M42*12&lt;=416220.01,0,IF(M42*12&lt;=624329.01,(((M42*12-416220.01)*0.15)/12),IF((M42*12&lt;=867123.01),(31216+0.2*(M42*12-624329.01))/12,((79776+0.25*(M42*12-867123.01))/12))))</f>
        <v>5368.4498333333331</v>
      </c>
      <c r="O42" s="8"/>
      <c r="P42" s="96">
        <v>2025</v>
      </c>
      <c r="Q42" s="97">
        <f>+P42+K42+J42+I42+N42</f>
        <v>11530.449833333332</v>
      </c>
      <c r="R42" s="96">
        <f>+H42-Q42</f>
        <v>58469.550166666668</v>
      </c>
    </row>
    <row r="43" spans="1:19" s="6" customFormat="1" ht="30" customHeight="1" x14ac:dyDescent="0.2">
      <c r="A43" s="280" t="s">
        <v>124</v>
      </c>
      <c r="B43" s="281"/>
      <c r="C43" s="218"/>
      <c r="D43" s="218"/>
      <c r="E43" s="218"/>
      <c r="F43" s="218"/>
      <c r="G43" s="218"/>
      <c r="H43" s="14">
        <f>SUM(H38:H42)</f>
        <v>410000</v>
      </c>
      <c r="I43" s="14">
        <f t="shared" ref="I43:R43" si="14">SUM(I38:I42)</f>
        <v>11767</v>
      </c>
      <c r="J43" s="14">
        <f t="shared" si="14"/>
        <v>12464</v>
      </c>
      <c r="K43" s="14">
        <f t="shared" si="14"/>
        <v>0</v>
      </c>
      <c r="L43" s="14">
        <f t="shared" si="14"/>
        <v>24231</v>
      </c>
      <c r="M43" s="14">
        <f t="shared" si="14"/>
        <v>385769</v>
      </c>
      <c r="N43" s="14">
        <f t="shared" si="14"/>
        <v>40316.224083333327</v>
      </c>
      <c r="O43" s="14">
        <f t="shared" si="14"/>
        <v>0</v>
      </c>
      <c r="P43" s="14">
        <f t="shared" si="14"/>
        <v>4665</v>
      </c>
      <c r="Q43" s="14">
        <f t="shared" si="14"/>
        <v>69212.224083333334</v>
      </c>
      <c r="R43" s="14">
        <f t="shared" si="14"/>
        <v>340787.77591666672</v>
      </c>
    </row>
    <row r="44" spans="1:19" s="74" customFormat="1" ht="30" customHeight="1" thickBot="1" x14ac:dyDescent="0.25">
      <c r="A44" s="190"/>
      <c r="B44" s="190"/>
      <c r="C44" s="190"/>
      <c r="D44" s="190"/>
      <c r="E44" s="190"/>
      <c r="F44" s="190"/>
      <c r="G44" s="190"/>
      <c r="S44" s="6"/>
    </row>
    <row r="45" spans="1:19" s="2" customFormat="1" ht="30" customHeight="1" thickBot="1" x14ac:dyDescent="0.25">
      <c r="A45" s="216" t="s">
        <v>151</v>
      </c>
      <c r="B45" s="217"/>
      <c r="C45" s="217"/>
      <c r="D45" s="217"/>
      <c r="E45" s="217"/>
      <c r="F45" s="217"/>
      <c r="G45" s="217"/>
      <c r="H45" s="217"/>
      <c r="I45" s="217"/>
      <c r="J45" s="217"/>
      <c r="K45" s="217"/>
      <c r="L45" s="217"/>
      <c r="M45" s="217"/>
      <c r="N45" s="217"/>
      <c r="O45" s="217"/>
      <c r="P45" s="217"/>
      <c r="Q45" s="217"/>
      <c r="R45" s="217"/>
    </row>
    <row r="46" spans="1:19" s="6" customFormat="1" ht="30" customHeight="1" x14ac:dyDescent="0.2">
      <c r="A46" s="12">
        <f>+A42+1</f>
        <v>20</v>
      </c>
      <c r="B46" s="1" t="s">
        <v>688</v>
      </c>
      <c r="C46" s="4" t="s">
        <v>416</v>
      </c>
      <c r="D46" s="111" t="s">
        <v>539</v>
      </c>
      <c r="E46" s="111" t="s">
        <v>211</v>
      </c>
      <c r="F46" s="24" t="s">
        <v>689</v>
      </c>
      <c r="G46" s="24" t="s">
        <v>692</v>
      </c>
      <c r="H46" s="97">
        <v>70000</v>
      </c>
      <c r="I46" s="8">
        <f>H46*2.87%</f>
        <v>2009</v>
      </c>
      <c r="J46" s="8">
        <f>+H46*3.04%</f>
        <v>2128</v>
      </c>
      <c r="K46" s="8"/>
      <c r="L46" s="8">
        <f>+J46+I46+K46</f>
        <v>4137</v>
      </c>
      <c r="M46" s="8">
        <f>+H46-L46</f>
        <v>65863</v>
      </c>
      <c r="N46" s="8">
        <f>+IF(M46*12&lt;=416220.01,0,IF(M46*12&lt;=624329.01,(((M46*12-416220.01)*0.15)/12),IF((M46*12&lt;=867123.01),(31216+0.2*(M46*12-624329.01))/12,((79776+0.25*(M46*12-867123.01))/12))))-O46</f>
        <v>5368.4498333333331</v>
      </c>
      <c r="O46" s="8"/>
      <c r="P46" s="9">
        <v>25</v>
      </c>
      <c r="Q46" s="8">
        <f>+P46+N46+L46</f>
        <v>9530.4498333333322</v>
      </c>
      <c r="R46" s="9">
        <f>+H46-Q46</f>
        <v>60469.550166666668</v>
      </c>
    </row>
    <row r="47" spans="1:19" s="6" customFormat="1" ht="30" customHeight="1" x14ac:dyDescent="0.2">
      <c r="A47" s="280" t="s">
        <v>124</v>
      </c>
      <c r="B47" s="281"/>
      <c r="C47" s="218"/>
      <c r="D47" s="218"/>
      <c r="E47" s="218"/>
      <c r="F47" s="218"/>
      <c r="G47" s="218"/>
      <c r="H47" s="14">
        <f>SUM(H46)</f>
        <v>70000</v>
      </c>
      <c r="I47" s="14">
        <f t="shared" ref="I47:R47" si="15">SUM(I46)</f>
        <v>2009</v>
      </c>
      <c r="J47" s="14">
        <f t="shared" si="15"/>
        <v>2128</v>
      </c>
      <c r="K47" s="14">
        <f t="shared" si="15"/>
        <v>0</v>
      </c>
      <c r="L47" s="14">
        <f t="shared" si="15"/>
        <v>4137</v>
      </c>
      <c r="M47" s="14">
        <f t="shared" si="15"/>
        <v>65863</v>
      </c>
      <c r="N47" s="14">
        <f t="shared" si="15"/>
        <v>5368.4498333333331</v>
      </c>
      <c r="O47" s="14">
        <f t="shared" si="15"/>
        <v>0</v>
      </c>
      <c r="P47" s="14">
        <f t="shared" si="15"/>
        <v>25</v>
      </c>
      <c r="Q47" s="14">
        <f t="shared" si="15"/>
        <v>9530.4498333333322</v>
      </c>
      <c r="R47" s="14">
        <f t="shared" si="15"/>
        <v>60469.550166666668</v>
      </c>
    </row>
    <row r="48" spans="1:19" s="6" customFormat="1" ht="30" customHeight="1" thickBot="1" x14ac:dyDescent="0.25">
      <c r="A48" s="62"/>
      <c r="B48" s="62"/>
      <c r="C48" s="62"/>
      <c r="D48" s="62"/>
      <c r="E48" s="62"/>
      <c r="F48" s="62"/>
      <c r="G48" s="62"/>
    </row>
    <row r="49" spans="1:19" s="2" customFormat="1" ht="30" customHeight="1" thickBot="1" x14ac:dyDescent="0.25">
      <c r="A49" s="216" t="s">
        <v>152</v>
      </c>
      <c r="B49" s="217"/>
      <c r="C49" s="217"/>
      <c r="D49" s="217"/>
      <c r="E49" s="217"/>
      <c r="F49" s="217"/>
      <c r="G49" s="217"/>
      <c r="H49" s="217"/>
      <c r="I49" s="217"/>
      <c r="J49" s="217"/>
      <c r="K49" s="217"/>
      <c r="L49" s="217"/>
      <c r="M49" s="217"/>
      <c r="N49" s="217"/>
      <c r="O49" s="217"/>
      <c r="P49" s="217"/>
      <c r="Q49" s="217"/>
      <c r="R49" s="217"/>
    </row>
    <row r="50" spans="1:19" s="74" customFormat="1" ht="30" customHeight="1" x14ac:dyDescent="0.2">
      <c r="A50" s="93">
        <f>+A46+1</f>
        <v>21</v>
      </c>
      <c r="B50" s="1" t="s">
        <v>127</v>
      </c>
      <c r="C50" s="4" t="s">
        <v>416</v>
      </c>
      <c r="D50" s="111" t="s">
        <v>50</v>
      </c>
      <c r="E50" s="111" t="s">
        <v>211</v>
      </c>
      <c r="F50" s="24" t="s">
        <v>587</v>
      </c>
      <c r="G50" s="24" t="s">
        <v>691</v>
      </c>
      <c r="H50" s="8">
        <v>80000</v>
      </c>
      <c r="I50" s="97">
        <f>H50*2.87%</f>
        <v>2296</v>
      </c>
      <c r="J50" s="97">
        <f>+H50*3.04%</f>
        <v>2432</v>
      </c>
      <c r="K50" s="97"/>
      <c r="L50" s="8">
        <f>+J50+I50+K50</f>
        <v>4728</v>
      </c>
      <c r="M50" s="8">
        <f>+H50-L50</f>
        <v>75272</v>
      </c>
      <c r="N50" s="8">
        <f>+IF(M50*12&lt;=416220.01,0,IF(M50*12&lt;=624329.01,(((M50*12-416220.01)*0.15)/12),IF((M50*12&lt;=867123.01),(31216+0.2*(M50*12-624329.01))/12,((79776+0.25*(M50*12-867123.01))/12))))-O50</f>
        <v>7400.9372916666662</v>
      </c>
      <c r="O50" s="8"/>
      <c r="P50" s="96">
        <v>25</v>
      </c>
      <c r="Q50" s="8">
        <f>+P50+N50+L50</f>
        <v>12153.937291666665</v>
      </c>
      <c r="R50" s="96">
        <f>+H50-Q50</f>
        <v>67846.062708333338</v>
      </c>
      <c r="S50" s="6"/>
    </row>
    <row r="51" spans="1:19" s="6" customFormat="1" ht="30" customHeight="1" x14ac:dyDescent="0.2">
      <c r="A51" s="280" t="s">
        <v>124</v>
      </c>
      <c r="B51" s="281"/>
      <c r="C51" s="218"/>
      <c r="D51" s="218"/>
      <c r="E51" s="218"/>
      <c r="F51" s="218"/>
      <c r="G51" s="218"/>
      <c r="H51" s="14">
        <f>SUM(H50)</f>
        <v>80000</v>
      </c>
      <c r="I51" s="14">
        <f t="shared" ref="I51:R51" si="16">SUM(I50)</f>
        <v>2296</v>
      </c>
      <c r="J51" s="14">
        <f t="shared" si="16"/>
        <v>2432</v>
      </c>
      <c r="K51" s="14">
        <f t="shared" si="16"/>
        <v>0</v>
      </c>
      <c r="L51" s="14">
        <f t="shared" si="16"/>
        <v>4728</v>
      </c>
      <c r="M51" s="14">
        <f t="shared" si="16"/>
        <v>75272</v>
      </c>
      <c r="N51" s="14">
        <f t="shared" si="16"/>
        <v>7400.9372916666662</v>
      </c>
      <c r="O51" s="14">
        <f t="shared" si="16"/>
        <v>0</v>
      </c>
      <c r="P51" s="14">
        <f t="shared" si="16"/>
        <v>25</v>
      </c>
      <c r="Q51" s="14">
        <f t="shared" si="16"/>
        <v>12153.937291666665</v>
      </c>
      <c r="R51" s="14">
        <f t="shared" si="16"/>
        <v>67846.062708333338</v>
      </c>
    </row>
    <row r="52" spans="1:19" s="6" customFormat="1" ht="30" customHeight="1" thickBot="1" x14ac:dyDescent="0.25">
      <c r="A52" s="62"/>
      <c r="B52" s="62"/>
      <c r="C52" s="62"/>
      <c r="D52" s="62"/>
      <c r="E52" s="62"/>
      <c r="F52" s="62"/>
      <c r="G52" s="62"/>
    </row>
    <row r="53" spans="1:19" s="2" customFormat="1" ht="30" customHeight="1" thickBot="1" x14ac:dyDescent="0.25">
      <c r="A53" s="216" t="s">
        <v>153</v>
      </c>
      <c r="B53" s="217"/>
      <c r="C53" s="217"/>
      <c r="D53" s="217"/>
      <c r="E53" s="217"/>
      <c r="F53" s="217"/>
      <c r="G53" s="217"/>
      <c r="H53" s="217"/>
      <c r="I53" s="217"/>
      <c r="J53" s="217"/>
      <c r="K53" s="217"/>
      <c r="L53" s="217"/>
      <c r="M53" s="217"/>
      <c r="N53" s="217"/>
      <c r="O53" s="217"/>
      <c r="P53" s="217"/>
      <c r="Q53" s="217"/>
      <c r="R53" s="217"/>
    </row>
    <row r="54" spans="1:19" s="74" customFormat="1" ht="30" customHeight="1" x14ac:dyDescent="0.2">
      <c r="A54" s="93">
        <f>+A50+1</f>
        <v>22</v>
      </c>
      <c r="B54" s="129" t="s">
        <v>213</v>
      </c>
      <c r="C54" s="12" t="s">
        <v>417</v>
      </c>
      <c r="D54" s="111" t="s">
        <v>145</v>
      </c>
      <c r="E54" s="111" t="s">
        <v>211</v>
      </c>
      <c r="F54" s="178" t="s">
        <v>588</v>
      </c>
      <c r="G54" s="178" t="s">
        <v>677</v>
      </c>
      <c r="H54" s="97">
        <v>70000</v>
      </c>
      <c r="I54" s="97">
        <f>H54*2.87%</f>
        <v>2009</v>
      </c>
      <c r="J54" s="97">
        <f>+H54*3.04%</f>
        <v>2128</v>
      </c>
      <c r="K54" s="97"/>
      <c r="L54" s="8">
        <f>+J54+I54+K54</f>
        <v>4137</v>
      </c>
      <c r="M54" s="8">
        <f>+H54-L54</f>
        <v>65863</v>
      </c>
      <c r="N54" s="8">
        <f>+IF(M54*12&lt;=416220.01,0,IF(M54*12&lt;=624329.01,(((M54*12-416220.01)*0.15)/12),IF((M54*12&lt;=867123.01),(31216+0.2*(M54*12-624329.01))/12,((79776+0.25*(M54*12-867123.01))/12))))</f>
        <v>5368.4498333333331</v>
      </c>
      <c r="O54" s="8"/>
      <c r="P54" s="96">
        <v>2387.12</v>
      </c>
      <c r="Q54" s="8">
        <f>+P54+N54+L54</f>
        <v>11892.569833333333</v>
      </c>
      <c r="R54" s="96">
        <f>+H54-Q54</f>
        <v>58107.430166666665</v>
      </c>
      <c r="S54" s="6"/>
    </row>
    <row r="55" spans="1:19" s="74" customFormat="1" ht="30" customHeight="1" x14ac:dyDescent="0.2">
      <c r="A55" s="93">
        <f>+A54+1</f>
        <v>23</v>
      </c>
      <c r="B55" s="113" t="s">
        <v>430</v>
      </c>
      <c r="C55" s="115" t="s">
        <v>417</v>
      </c>
      <c r="D55" s="114" t="s">
        <v>145</v>
      </c>
      <c r="E55" s="114" t="s">
        <v>211</v>
      </c>
      <c r="F55" s="24" t="s">
        <v>587</v>
      </c>
      <c r="G55" s="24" t="s">
        <v>691</v>
      </c>
      <c r="H55" s="8">
        <v>70000</v>
      </c>
      <c r="I55" s="97">
        <f>H55*2.87%</f>
        <v>2009</v>
      </c>
      <c r="J55" s="97">
        <f>+H55*3.04%</f>
        <v>2128</v>
      </c>
      <c r="K55" s="97"/>
      <c r="L55" s="8">
        <f>+J55+I55+K55</f>
        <v>4137</v>
      </c>
      <c r="M55" s="8">
        <f>+H55-L55</f>
        <v>65863</v>
      </c>
      <c r="N55" s="8">
        <f>+IF(M55*12&lt;=416220.01,0,IF(M55*12&lt;=624329.01,(((M55*12-416220.01)*0.15)/12),IF((M55*12&lt;=867123.01),(31216+0.2*(M55*12-624329.01))/12,((79776+0.25*(M55*12-867123.01))/12))))-O55</f>
        <v>5368.4498333333331</v>
      </c>
      <c r="O55" s="8"/>
      <c r="P55" s="96">
        <v>25</v>
      </c>
      <c r="Q55" s="8">
        <f>+P55+N55+L55</f>
        <v>9530.4498333333322</v>
      </c>
      <c r="R55" s="96">
        <f>+H55-Q55</f>
        <v>60469.550166666668</v>
      </c>
      <c r="S55" s="6"/>
    </row>
    <row r="56" spans="1:19" s="2" customFormat="1" ht="30" customHeight="1" x14ac:dyDescent="0.2">
      <c r="A56" s="93">
        <f>+A55+1</f>
        <v>24</v>
      </c>
      <c r="B56" s="59" t="s">
        <v>398</v>
      </c>
      <c r="C56" s="141" t="s">
        <v>416</v>
      </c>
      <c r="D56" s="112" t="s">
        <v>362</v>
      </c>
      <c r="E56" s="111" t="s">
        <v>211</v>
      </c>
      <c r="F56" s="95" t="s">
        <v>587</v>
      </c>
      <c r="G56" s="95" t="s">
        <v>691</v>
      </c>
      <c r="H56" s="61">
        <v>70000</v>
      </c>
      <c r="I56" s="97">
        <f>H56*2.87%</f>
        <v>2009</v>
      </c>
      <c r="J56" s="97">
        <f>+H56*3.04%</f>
        <v>2128</v>
      </c>
      <c r="K56" s="97"/>
      <c r="L56" s="8">
        <f>+J56+I56+K56</f>
        <v>4137</v>
      </c>
      <c r="M56" s="8">
        <f>+H56-L56</f>
        <v>65863</v>
      </c>
      <c r="N56" s="8">
        <f>+IF(M56*12&lt;=416220.01,0,IF(M56*12&lt;=624329.01,(((M56*12-416220.01)*0.15)/12),IF((M56*12&lt;=867123.01),(31216+0.2*(M56*12-624329.01))/12,((79776+0.25*(M56*12-867123.01))/12))))-O56</f>
        <v>5368.4498333333331</v>
      </c>
      <c r="O56" s="8"/>
      <c r="P56" s="96">
        <v>125</v>
      </c>
      <c r="Q56" s="8">
        <f>+P56+N56+L56</f>
        <v>9630.4498333333322</v>
      </c>
      <c r="R56" s="96">
        <f>+H56-Q56</f>
        <v>60369.550166666668</v>
      </c>
    </row>
    <row r="57" spans="1:19" s="6" customFormat="1" ht="30" customHeight="1" x14ac:dyDescent="0.2">
      <c r="A57" s="280" t="s">
        <v>124</v>
      </c>
      <c r="B57" s="281"/>
      <c r="C57" s="218"/>
      <c r="D57" s="218"/>
      <c r="E57" s="218"/>
      <c r="F57" s="218"/>
      <c r="G57" s="218"/>
      <c r="H57" s="14">
        <f>SUM(H54:H56)</f>
        <v>210000</v>
      </c>
      <c r="I57" s="14">
        <f t="shared" ref="I57:R57" si="17">SUM(I54:I56)</f>
        <v>6027</v>
      </c>
      <c r="J57" s="14">
        <f t="shared" si="17"/>
        <v>6384</v>
      </c>
      <c r="K57" s="14">
        <f t="shared" si="17"/>
        <v>0</v>
      </c>
      <c r="L57" s="14">
        <f t="shared" si="17"/>
        <v>12411</v>
      </c>
      <c r="M57" s="14">
        <f t="shared" si="17"/>
        <v>197589</v>
      </c>
      <c r="N57" s="14">
        <f t="shared" si="17"/>
        <v>16105.3495</v>
      </c>
      <c r="O57" s="14">
        <f t="shared" si="17"/>
        <v>0</v>
      </c>
      <c r="P57" s="14">
        <f t="shared" si="17"/>
        <v>2537.12</v>
      </c>
      <c r="Q57" s="14">
        <f t="shared" si="17"/>
        <v>31053.469499999999</v>
      </c>
      <c r="R57" s="14">
        <f t="shared" si="17"/>
        <v>178946.53049999999</v>
      </c>
    </row>
    <row r="58" spans="1:19" s="6" customFormat="1" ht="30" customHeight="1" x14ac:dyDescent="0.2">
      <c r="A58" s="62"/>
      <c r="B58" s="62"/>
      <c r="C58" s="62"/>
      <c r="D58" s="62"/>
      <c r="E58" s="62"/>
      <c r="F58" s="62"/>
      <c r="G58" s="62"/>
    </row>
    <row r="59" spans="1:19" s="6" customFormat="1" ht="30" customHeight="1" thickBot="1" x14ac:dyDescent="0.25">
      <c r="A59" s="62"/>
      <c r="B59" s="62"/>
      <c r="C59" s="62"/>
      <c r="D59" s="62"/>
      <c r="E59" s="62"/>
      <c r="F59" s="62"/>
      <c r="G59" s="62"/>
    </row>
    <row r="60" spans="1:19" s="6" customFormat="1" ht="30" customHeight="1" thickBot="1" x14ac:dyDescent="0.25">
      <c r="A60" s="224" t="s">
        <v>154</v>
      </c>
      <c r="B60" s="225"/>
      <c r="C60" s="225"/>
      <c r="D60" s="225"/>
      <c r="E60" s="225"/>
      <c r="F60" s="225"/>
      <c r="G60" s="225"/>
      <c r="H60" s="225"/>
      <c r="I60" s="225"/>
      <c r="J60" s="225"/>
      <c r="K60" s="225"/>
      <c r="L60" s="225"/>
      <c r="M60" s="225"/>
      <c r="N60" s="225"/>
      <c r="O60" s="225"/>
      <c r="P60" s="225"/>
      <c r="Q60" s="225"/>
      <c r="R60" s="225"/>
    </row>
    <row r="61" spans="1:19" s="6" customFormat="1" ht="30" customHeight="1" x14ac:dyDescent="0.2">
      <c r="A61" s="12">
        <f>+A56+1</f>
        <v>25</v>
      </c>
      <c r="B61" s="5" t="s">
        <v>637</v>
      </c>
      <c r="C61" s="141" t="s">
        <v>416</v>
      </c>
      <c r="D61" s="111" t="s">
        <v>145</v>
      </c>
      <c r="E61" s="111" t="s">
        <v>211</v>
      </c>
      <c r="F61" s="24" t="s">
        <v>638</v>
      </c>
      <c r="G61" s="24" t="s">
        <v>639</v>
      </c>
      <c r="H61" s="9">
        <v>70000</v>
      </c>
      <c r="I61" s="8">
        <f>H61*2.87%</f>
        <v>2009</v>
      </c>
      <c r="J61" s="8">
        <f>+H61*3.04%</f>
        <v>2128</v>
      </c>
      <c r="K61" s="8"/>
      <c r="L61" s="8">
        <f>+J61+I61+K61</f>
        <v>4137</v>
      </c>
      <c r="M61" s="8">
        <f>+H61-L61</f>
        <v>65863</v>
      </c>
      <c r="N61" s="8">
        <f>+IF(M62*12&lt;=416220.01,0,IF(M61*12&lt;=624329.01,(((M61*12-416220.01)*0.15)/12),IF((M61*12&lt;=867123.01),(31216+0.2*(M61*12-624329.01))/12,((79776+0.25*(M61*12-867123.01))/12))))-O61</f>
        <v>5368.4498333333331</v>
      </c>
      <c r="O61" s="8"/>
      <c r="P61" s="96">
        <v>10025</v>
      </c>
      <c r="Q61" s="8">
        <f>+P61+N61+L61</f>
        <v>19530.449833333332</v>
      </c>
      <c r="R61" s="9">
        <f>+H61-Q61</f>
        <v>50469.550166666668</v>
      </c>
    </row>
    <row r="62" spans="1:19" s="6" customFormat="1" ht="30" customHeight="1" x14ac:dyDescent="0.2">
      <c r="A62" s="280" t="s">
        <v>124</v>
      </c>
      <c r="B62" s="281"/>
      <c r="C62" s="218"/>
      <c r="D62" s="218"/>
      <c r="E62" s="218"/>
      <c r="F62" s="218"/>
      <c r="G62" s="218"/>
      <c r="H62" s="14">
        <f>SUM(H61)</f>
        <v>70000</v>
      </c>
      <c r="I62" s="14">
        <f t="shared" ref="I62:R62" si="18">SUM(I61)</f>
        <v>2009</v>
      </c>
      <c r="J62" s="14">
        <f t="shared" si="18"/>
        <v>2128</v>
      </c>
      <c r="K62" s="14">
        <f t="shared" si="18"/>
        <v>0</v>
      </c>
      <c r="L62" s="14">
        <f t="shared" si="18"/>
        <v>4137</v>
      </c>
      <c r="M62" s="14">
        <f t="shared" si="18"/>
        <v>65863</v>
      </c>
      <c r="N62" s="14">
        <f t="shared" si="18"/>
        <v>5368.4498333333331</v>
      </c>
      <c r="O62" s="14">
        <f t="shared" si="18"/>
        <v>0</v>
      </c>
      <c r="P62" s="14">
        <f t="shared" si="18"/>
        <v>10025</v>
      </c>
      <c r="Q62" s="14">
        <f t="shared" si="18"/>
        <v>19530.449833333332</v>
      </c>
      <c r="R62" s="14">
        <f t="shared" si="18"/>
        <v>50469.550166666668</v>
      </c>
    </row>
    <row r="63" spans="1:19" s="6" customFormat="1" ht="30" customHeight="1" x14ac:dyDescent="0.2">
      <c r="A63" s="62"/>
      <c r="B63" s="62"/>
      <c r="C63" s="62"/>
      <c r="D63" s="62"/>
      <c r="E63" s="62"/>
      <c r="F63" s="62"/>
      <c r="G63" s="62"/>
    </row>
    <row r="64" spans="1:19" s="6" customFormat="1" ht="30" customHeight="1" thickBot="1" x14ac:dyDescent="0.25">
      <c r="A64" s="62"/>
      <c r="B64" s="62"/>
      <c r="C64" s="62"/>
      <c r="D64" s="62"/>
      <c r="E64" s="62"/>
      <c r="F64" s="62"/>
      <c r="G64" s="62"/>
    </row>
    <row r="65" spans="1:19" s="6" customFormat="1" ht="30" customHeight="1" thickBot="1" x14ac:dyDescent="0.25">
      <c r="A65" s="224" t="s">
        <v>156</v>
      </c>
      <c r="B65" s="225"/>
      <c r="C65" s="225"/>
      <c r="D65" s="225"/>
      <c r="E65" s="225"/>
      <c r="F65" s="225"/>
      <c r="G65" s="225"/>
      <c r="H65" s="225"/>
      <c r="I65" s="225"/>
      <c r="J65" s="225"/>
      <c r="K65" s="225"/>
      <c r="L65" s="225"/>
      <c r="M65" s="225"/>
      <c r="N65" s="225"/>
      <c r="O65" s="225"/>
      <c r="P65" s="225"/>
      <c r="Q65" s="225"/>
      <c r="R65" s="225"/>
    </row>
    <row r="66" spans="1:19" s="6" customFormat="1" ht="30" customHeight="1" x14ac:dyDescent="0.2">
      <c r="A66" s="12">
        <f>+A61+1</f>
        <v>26</v>
      </c>
      <c r="B66" s="5" t="s">
        <v>455</v>
      </c>
      <c r="C66" s="141" t="s">
        <v>416</v>
      </c>
      <c r="D66" s="111" t="s">
        <v>145</v>
      </c>
      <c r="E66" s="111" t="s">
        <v>211</v>
      </c>
      <c r="F66" s="24" t="s">
        <v>560</v>
      </c>
      <c r="G66" s="24" t="s">
        <v>640</v>
      </c>
      <c r="H66" s="9">
        <v>70000</v>
      </c>
      <c r="I66" s="8">
        <f>H66*2.87%</f>
        <v>2009</v>
      </c>
      <c r="J66" s="8">
        <f>+H66*3.04%</f>
        <v>2128</v>
      </c>
      <c r="K66" s="8"/>
      <c r="L66" s="8">
        <f>+J66+I66+K66</f>
        <v>4137</v>
      </c>
      <c r="M66" s="8">
        <f>+H66-L66</f>
        <v>65863</v>
      </c>
      <c r="N66" s="8">
        <f>+IF(M67*12&lt;=416220.01,0,IF(M66*12&lt;=624329.01,(((M66*12-416220.01)*0.15)/12),IF((M66*12&lt;=867123.01),(31216+0.2*(M66*12-624329.01))/12,((79776+0.25*(M66*12-867123.01))/12))))-O66</f>
        <v>5368.4498333333331</v>
      </c>
      <c r="O66" s="8"/>
      <c r="P66" s="96">
        <v>125</v>
      </c>
      <c r="Q66" s="8">
        <f>+P66+N66+L66</f>
        <v>9630.4498333333322</v>
      </c>
      <c r="R66" s="9">
        <f>+H66-Q66</f>
        <v>60369.550166666668</v>
      </c>
    </row>
    <row r="67" spans="1:19" s="6" customFormat="1" ht="30" customHeight="1" x14ac:dyDescent="0.2">
      <c r="A67" s="280" t="s">
        <v>124</v>
      </c>
      <c r="B67" s="281"/>
      <c r="C67" s="218"/>
      <c r="D67" s="218"/>
      <c r="E67" s="218"/>
      <c r="F67" s="218"/>
      <c r="G67" s="218"/>
      <c r="H67" s="14">
        <f>SUM(H66)</f>
        <v>70000</v>
      </c>
      <c r="I67" s="14">
        <f t="shared" ref="I67:R67" si="19">SUM(I66)</f>
        <v>2009</v>
      </c>
      <c r="J67" s="14">
        <f t="shared" si="19"/>
        <v>2128</v>
      </c>
      <c r="K67" s="14">
        <f t="shared" si="19"/>
        <v>0</v>
      </c>
      <c r="L67" s="14">
        <f t="shared" si="19"/>
        <v>4137</v>
      </c>
      <c r="M67" s="14">
        <f t="shared" si="19"/>
        <v>65863</v>
      </c>
      <c r="N67" s="14">
        <f t="shared" si="19"/>
        <v>5368.4498333333331</v>
      </c>
      <c r="O67" s="14">
        <f t="shared" si="19"/>
        <v>0</v>
      </c>
      <c r="P67" s="14">
        <f t="shared" si="19"/>
        <v>125</v>
      </c>
      <c r="Q67" s="14">
        <f t="shared" si="19"/>
        <v>9630.4498333333322</v>
      </c>
      <c r="R67" s="14">
        <f t="shared" si="19"/>
        <v>60369.550166666668</v>
      </c>
    </row>
    <row r="68" spans="1:19" s="6" customFormat="1" ht="30" customHeight="1" thickBot="1" x14ac:dyDescent="0.25">
      <c r="A68" s="62"/>
      <c r="B68" s="62"/>
      <c r="C68" s="62"/>
      <c r="D68" s="62"/>
      <c r="E68" s="62"/>
      <c r="F68" s="62"/>
      <c r="G68" s="62"/>
      <c r="J68" s="74"/>
      <c r="K68" s="74"/>
      <c r="L68" s="74"/>
      <c r="M68" s="74"/>
      <c r="N68" s="74"/>
      <c r="O68" s="74"/>
      <c r="P68" s="74"/>
      <c r="Q68" s="74"/>
      <c r="R68" s="74"/>
    </row>
    <row r="69" spans="1:19" s="6" customFormat="1" ht="30" customHeight="1" thickBot="1" x14ac:dyDescent="0.25">
      <c r="A69" s="224" t="s">
        <v>492</v>
      </c>
      <c r="B69" s="225"/>
      <c r="C69" s="225"/>
      <c r="D69" s="225"/>
      <c r="E69" s="225"/>
      <c r="F69" s="225"/>
      <c r="G69" s="225"/>
      <c r="H69" s="225"/>
      <c r="I69" s="225"/>
      <c r="J69" s="225"/>
      <c r="K69" s="225"/>
      <c r="L69" s="225"/>
      <c r="M69" s="225"/>
      <c r="N69" s="225"/>
      <c r="O69" s="225"/>
      <c r="P69" s="225"/>
      <c r="Q69" s="225"/>
      <c r="R69" s="225"/>
    </row>
    <row r="70" spans="1:19" s="6" customFormat="1" ht="30" customHeight="1" x14ac:dyDescent="0.2">
      <c r="A70" s="12">
        <f>+A66+1</f>
        <v>27</v>
      </c>
      <c r="B70" s="5" t="s">
        <v>491</v>
      </c>
      <c r="C70" s="141" t="s">
        <v>417</v>
      </c>
      <c r="D70" s="111" t="s">
        <v>145</v>
      </c>
      <c r="E70" s="111" t="s">
        <v>211</v>
      </c>
      <c r="F70" s="24" t="s">
        <v>592</v>
      </c>
      <c r="G70" s="24" t="s">
        <v>697</v>
      </c>
      <c r="H70" s="9">
        <v>70000</v>
      </c>
      <c r="I70" s="8">
        <f>H70*2.87%</f>
        <v>2009</v>
      </c>
      <c r="J70" s="8">
        <f>+H70*3.04%</f>
        <v>2128</v>
      </c>
      <c r="K70" s="8"/>
      <c r="L70" s="8">
        <f>+J70+I70+K70</f>
        <v>4137</v>
      </c>
      <c r="M70" s="8">
        <f>+H70-L70</f>
        <v>65863</v>
      </c>
      <c r="N70" s="8">
        <f>+IF(M70*12&lt;=416220.01,0,IF(M70*12&lt;=624329.01,(((M70*12-416220.01)*0.15)/12),IF((M70*12&lt;=867123.01),(31216+0.2*(M70*12-624329.01))/12,((79776+0.25*(M70*12-867123.01))/12))))-O70</f>
        <v>5368.4498333333331</v>
      </c>
      <c r="O70" s="8">
        <v>0</v>
      </c>
      <c r="P70" s="96">
        <v>4179.76</v>
      </c>
      <c r="Q70" s="8">
        <f>+P70+N70+L70</f>
        <v>13685.209833333334</v>
      </c>
      <c r="R70" s="9">
        <f>+H70-Q70</f>
        <v>56314.790166666666</v>
      </c>
    </row>
    <row r="71" spans="1:19" s="6" customFormat="1" ht="30" customHeight="1" x14ac:dyDescent="0.2">
      <c r="A71" s="280" t="s">
        <v>124</v>
      </c>
      <c r="B71" s="281"/>
      <c r="C71" s="218"/>
      <c r="D71" s="218"/>
      <c r="E71" s="218"/>
      <c r="F71" s="218"/>
      <c r="G71" s="218"/>
      <c r="H71" s="14">
        <f>SUM(H70)</f>
        <v>70000</v>
      </c>
      <c r="I71" s="14">
        <f t="shared" ref="I71:R71" si="20">SUM(I70)</f>
        <v>2009</v>
      </c>
      <c r="J71" s="14">
        <f t="shared" si="20"/>
        <v>2128</v>
      </c>
      <c r="K71" s="14">
        <f t="shared" si="20"/>
        <v>0</v>
      </c>
      <c r="L71" s="14">
        <f t="shared" si="20"/>
        <v>4137</v>
      </c>
      <c r="M71" s="14">
        <f t="shared" si="20"/>
        <v>65863</v>
      </c>
      <c r="N71" s="14">
        <f t="shared" si="20"/>
        <v>5368.4498333333331</v>
      </c>
      <c r="O71" s="14">
        <f t="shared" si="20"/>
        <v>0</v>
      </c>
      <c r="P71" s="14">
        <f t="shared" si="20"/>
        <v>4179.76</v>
      </c>
      <c r="Q71" s="14">
        <f t="shared" si="20"/>
        <v>13685.209833333334</v>
      </c>
      <c r="R71" s="14">
        <f t="shared" si="20"/>
        <v>56314.790166666666</v>
      </c>
    </row>
    <row r="72" spans="1:19" s="6" customFormat="1" ht="30" customHeight="1" x14ac:dyDescent="0.2">
      <c r="A72" s="62"/>
      <c r="B72" s="62"/>
      <c r="C72" s="62"/>
      <c r="D72" s="62"/>
      <c r="E72" s="62"/>
      <c r="F72" s="62"/>
      <c r="G72" s="62"/>
    </row>
    <row r="73" spans="1:19" s="2" customFormat="1" ht="30" customHeight="1" thickBot="1" x14ac:dyDescent="0.25">
      <c r="A73" s="62"/>
      <c r="B73" s="62"/>
      <c r="C73" s="62"/>
      <c r="D73" s="62"/>
      <c r="E73" s="62"/>
      <c r="F73" s="62"/>
      <c r="G73" s="62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</row>
    <row r="74" spans="1:19" s="68" customFormat="1" ht="30" customHeight="1" thickBot="1" x14ac:dyDescent="0.25">
      <c r="A74" s="224" t="s">
        <v>192</v>
      </c>
      <c r="B74" s="225"/>
      <c r="C74" s="225"/>
      <c r="D74" s="225"/>
      <c r="E74" s="225"/>
      <c r="F74" s="225"/>
      <c r="G74" s="225"/>
      <c r="H74" s="225"/>
      <c r="I74" s="225"/>
      <c r="J74" s="225"/>
      <c r="K74" s="225"/>
      <c r="L74" s="225"/>
      <c r="M74" s="225"/>
      <c r="N74" s="225"/>
      <c r="O74" s="225"/>
      <c r="P74" s="225"/>
      <c r="Q74" s="225"/>
      <c r="R74" s="225"/>
      <c r="S74" s="2"/>
    </row>
    <row r="75" spans="1:19" s="68" customFormat="1" ht="30" customHeight="1" x14ac:dyDescent="0.2">
      <c r="A75" s="93">
        <f>A70+1</f>
        <v>28</v>
      </c>
      <c r="B75" s="5" t="s">
        <v>374</v>
      </c>
      <c r="C75" s="141" t="s">
        <v>417</v>
      </c>
      <c r="D75" s="111" t="s">
        <v>145</v>
      </c>
      <c r="E75" s="111" t="s">
        <v>211</v>
      </c>
      <c r="F75" s="95" t="s">
        <v>591</v>
      </c>
      <c r="G75" s="95" t="s">
        <v>677</v>
      </c>
      <c r="H75" s="9">
        <v>80000</v>
      </c>
      <c r="I75" s="97">
        <f>H75*2.87%</f>
        <v>2296</v>
      </c>
      <c r="J75" s="97">
        <f>+H75*3.04%</f>
        <v>2432</v>
      </c>
      <c r="K75" s="97"/>
      <c r="L75" s="8">
        <f>+J75+I75+K75</f>
        <v>4728</v>
      </c>
      <c r="M75" s="8">
        <f>+H75-L75</f>
        <v>75272</v>
      </c>
      <c r="N75" s="8">
        <f>+IF(M75*12&lt;=416220.01,0,IF(M75*12&lt;=624329.01,(((M75*12-416220.01)*0.15)/12),IF((M75*12&lt;=867123.01),(31216+0.2*(M75*12-624329.01))/12,((79776+0.25*(M75*12-867123.01))/12))))-O75</f>
        <v>7400.9372916666662</v>
      </c>
      <c r="O75" s="8"/>
      <c r="P75" s="96">
        <v>6321.56</v>
      </c>
      <c r="Q75" s="8">
        <f>+P75+N75+L75</f>
        <v>18450.497291666667</v>
      </c>
      <c r="R75" s="96">
        <f>+H75-Q75</f>
        <v>61549.502708333333</v>
      </c>
      <c r="S75" s="2"/>
    </row>
    <row r="76" spans="1:19" s="68" customFormat="1" ht="30" customHeight="1" x14ac:dyDescent="0.2">
      <c r="A76" s="93">
        <f>+A75+1</f>
        <v>29</v>
      </c>
      <c r="B76" s="5" t="s">
        <v>375</v>
      </c>
      <c r="C76" s="141" t="s">
        <v>417</v>
      </c>
      <c r="D76" s="111" t="s">
        <v>145</v>
      </c>
      <c r="E76" s="111" t="s">
        <v>211</v>
      </c>
      <c r="F76" s="116" t="s">
        <v>714</v>
      </c>
      <c r="G76" s="116" t="s">
        <v>713</v>
      </c>
      <c r="H76" s="9">
        <v>70000</v>
      </c>
      <c r="I76" s="97">
        <f>H76*2.87%</f>
        <v>2009</v>
      </c>
      <c r="J76" s="97">
        <f>+H76*3.04%</f>
        <v>2128</v>
      </c>
      <c r="K76" s="97"/>
      <c r="L76" s="8">
        <f>+J76+I76+K76</f>
        <v>4137</v>
      </c>
      <c r="M76" s="8">
        <f>+H76-L76</f>
        <v>65863</v>
      </c>
      <c r="N76" s="8">
        <f>+IF(M76*12&lt;=416220.01,0,IF(M76*12&lt;=624329.01,(((M76*12-416220.01)*0.15)/12),IF((M76*12&lt;=867123.01),(31216+0.2*(M76*12-624329.01))/12,((79776+0.25*(M76*12-867123.01))/12))))-O76</f>
        <v>5368.4498333333331</v>
      </c>
      <c r="O76" s="8"/>
      <c r="P76" s="96">
        <v>6336.33</v>
      </c>
      <c r="Q76" s="8">
        <f>+P76+N76+L76</f>
        <v>15841.779833333334</v>
      </c>
      <c r="R76" s="96">
        <f>+H76-Q76</f>
        <v>54158.220166666666</v>
      </c>
      <c r="S76" s="2"/>
    </row>
    <row r="77" spans="1:19" s="68" customFormat="1" ht="30" customHeight="1" x14ac:dyDescent="0.2">
      <c r="A77" s="145">
        <f>+A76+1</f>
        <v>30</v>
      </c>
      <c r="B77" s="5" t="s">
        <v>702</v>
      </c>
      <c r="C77" s="141" t="s">
        <v>416</v>
      </c>
      <c r="D77" s="111" t="s">
        <v>145</v>
      </c>
      <c r="E77" s="111" t="s">
        <v>211</v>
      </c>
      <c r="F77" s="116" t="s">
        <v>703</v>
      </c>
      <c r="G77" s="116" t="s">
        <v>704</v>
      </c>
      <c r="H77" s="96">
        <v>70000</v>
      </c>
      <c r="I77" s="97">
        <f>H77*2.87%</f>
        <v>2009</v>
      </c>
      <c r="J77" s="97">
        <f>+H77*3.04%</f>
        <v>2128</v>
      </c>
      <c r="K77" s="97"/>
      <c r="L77" s="8">
        <f>+J77+I77+K77</f>
        <v>4137</v>
      </c>
      <c r="M77" s="8">
        <f>+H77-L77</f>
        <v>65863</v>
      </c>
      <c r="N77" s="8">
        <f>+IF(M77*12&lt;=416220.01,0,IF(M77*12&lt;=624329.01,(((M77*12-416220.01)*0.15)/12),IF((M77*12&lt;=867123.01),(31216+0.2*(M77*12-624329.01))/12,((79776+0.25*(M77*12-867123.01))/12))))-O77</f>
        <v>5368.4498333333331</v>
      </c>
      <c r="O77" s="8"/>
      <c r="P77" s="96">
        <v>25</v>
      </c>
      <c r="Q77" s="8">
        <f>+P77+N77+L77</f>
        <v>9530.4498333333322</v>
      </c>
      <c r="R77" s="96">
        <f>+H77-Q77</f>
        <v>60469.550166666668</v>
      </c>
      <c r="S77" s="2"/>
    </row>
    <row r="78" spans="1:19" s="2" customFormat="1" ht="30" customHeight="1" x14ac:dyDescent="0.2">
      <c r="A78" s="280" t="s">
        <v>124</v>
      </c>
      <c r="B78" s="281"/>
      <c r="C78" s="218"/>
      <c r="D78" s="218"/>
      <c r="E78" s="218"/>
      <c r="F78" s="218"/>
      <c r="G78" s="218"/>
      <c r="H78" s="14">
        <f>SUM(H75:H77)</f>
        <v>220000</v>
      </c>
      <c r="I78" s="14">
        <f t="shared" ref="I78:R78" si="21">SUM(I75:I77)</f>
        <v>6314</v>
      </c>
      <c r="J78" s="14">
        <f t="shared" si="21"/>
        <v>6688</v>
      </c>
      <c r="K78" s="14">
        <f t="shared" si="21"/>
        <v>0</v>
      </c>
      <c r="L78" s="14">
        <f t="shared" si="21"/>
        <v>13002</v>
      </c>
      <c r="M78" s="14">
        <f t="shared" si="21"/>
        <v>206998</v>
      </c>
      <c r="N78" s="14">
        <f t="shared" si="21"/>
        <v>18137.836958333333</v>
      </c>
      <c r="O78" s="14">
        <f t="shared" si="21"/>
        <v>0</v>
      </c>
      <c r="P78" s="14">
        <f t="shared" si="21"/>
        <v>12682.89</v>
      </c>
      <c r="Q78" s="14">
        <f t="shared" si="21"/>
        <v>43822.726958333333</v>
      </c>
      <c r="R78" s="14">
        <f t="shared" si="21"/>
        <v>176177.27304166666</v>
      </c>
      <c r="S78"/>
    </row>
    <row r="79" spans="1:19" s="6" customFormat="1" ht="30" customHeight="1" thickBot="1" x14ac:dyDescent="0.25">
      <c r="A79" s="62"/>
      <c r="B79" s="62"/>
      <c r="C79" s="62"/>
      <c r="D79" s="62"/>
      <c r="E79" s="62"/>
      <c r="F79" s="62"/>
      <c r="G79" s="62"/>
    </row>
    <row r="80" spans="1:19" s="74" customFormat="1" ht="30" customHeight="1" thickBot="1" x14ac:dyDescent="0.25">
      <c r="A80" s="224" t="s">
        <v>159</v>
      </c>
      <c r="B80" s="225"/>
      <c r="C80" s="225"/>
      <c r="D80" s="225"/>
      <c r="E80" s="225"/>
      <c r="F80" s="225"/>
      <c r="G80" s="225"/>
      <c r="H80" s="225"/>
      <c r="I80" s="225"/>
      <c r="J80" s="225"/>
      <c r="K80" s="225"/>
      <c r="L80" s="225"/>
      <c r="M80" s="225"/>
      <c r="N80" s="225"/>
      <c r="O80" s="225"/>
      <c r="P80" s="225"/>
      <c r="Q80" s="225"/>
      <c r="R80" s="225"/>
      <c r="S80" s="6"/>
    </row>
    <row r="81" spans="1:19" s="74" customFormat="1" ht="30" customHeight="1" x14ac:dyDescent="0.2">
      <c r="A81" s="93">
        <f>A76+1</f>
        <v>30</v>
      </c>
      <c r="B81" s="5" t="s">
        <v>149</v>
      </c>
      <c r="C81" s="141" t="s">
        <v>416</v>
      </c>
      <c r="D81" s="111" t="s">
        <v>531</v>
      </c>
      <c r="E81" s="111" t="s">
        <v>211</v>
      </c>
      <c r="F81" s="24" t="s">
        <v>560</v>
      </c>
      <c r="G81" s="24" t="s">
        <v>640</v>
      </c>
      <c r="H81" s="9">
        <v>155000</v>
      </c>
      <c r="I81" s="97">
        <f>H81*2.87%</f>
        <v>4448.5</v>
      </c>
      <c r="J81" s="97">
        <f>+H81*3.04%</f>
        <v>4712</v>
      </c>
      <c r="K81" s="97"/>
      <c r="L81" s="8">
        <f>+J81+I81+K81</f>
        <v>9160.5</v>
      </c>
      <c r="M81" s="8">
        <f>+H81-L81</f>
        <v>145839.5</v>
      </c>
      <c r="N81" s="8">
        <f>+IF(M81*12&lt;=416220.01,0,IF(M81*12&lt;=624329.01,(((M81*12-416220.01)*0.15)/12),IF((M81*12&lt;=867123.01),(31216+0.2*(M81*12-624329.01))/12,((79776+0.25*(M81*12-867123.01))/12))))-O81</f>
        <v>25042.812291666665</v>
      </c>
      <c r="O81" s="8">
        <v>0</v>
      </c>
      <c r="P81" s="96">
        <v>25</v>
      </c>
      <c r="Q81" s="8">
        <f>+P81+N81+L81</f>
        <v>34228.312291666662</v>
      </c>
      <c r="R81" s="96">
        <f>+H81-Q81</f>
        <v>120771.68770833334</v>
      </c>
      <c r="S81" s="6"/>
    </row>
    <row r="82" spans="1:19" s="6" customFormat="1" ht="30" customHeight="1" x14ac:dyDescent="0.2">
      <c r="A82" s="12">
        <f>+A81+1</f>
        <v>31</v>
      </c>
      <c r="B82" s="5" t="s">
        <v>493</v>
      </c>
      <c r="C82" s="141" t="s">
        <v>417</v>
      </c>
      <c r="D82" s="111" t="s">
        <v>145</v>
      </c>
      <c r="E82" s="111" t="s">
        <v>211</v>
      </c>
      <c r="F82" s="116" t="s">
        <v>592</v>
      </c>
      <c r="G82" s="116" t="s">
        <v>698</v>
      </c>
      <c r="H82" s="9">
        <v>70000</v>
      </c>
      <c r="I82" s="97">
        <f>H82*2.87%</f>
        <v>2009</v>
      </c>
      <c r="J82" s="97">
        <f>+H82*3.04%</f>
        <v>2128</v>
      </c>
      <c r="K82" s="97"/>
      <c r="L82" s="8">
        <f>+J82+I82+K82</f>
        <v>4137</v>
      </c>
      <c r="M82" s="8">
        <f>+H82-L82</f>
        <v>65863</v>
      </c>
      <c r="N82" s="8">
        <f>+IF(M82*12&lt;=416220.01,0,IF(M82*12&lt;=624329.01,(((M82*12-416220.01)*0.15)/12),IF((M82*12&lt;=867123.01),(31216+0.2*(M82*12-624329.01))/12,((79776+0.25*(M82*12-867123.01))/12))))-O82</f>
        <v>5368.4498333333331</v>
      </c>
      <c r="O82" s="8">
        <v>0</v>
      </c>
      <c r="P82" s="96">
        <v>1025</v>
      </c>
      <c r="Q82" s="8">
        <f>+P82+N82+L82</f>
        <v>10530.449833333332</v>
      </c>
      <c r="R82" s="96">
        <f>+H82-Q82</f>
        <v>59469.550166666668</v>
      </c>
    </row>
    <row r="83" spans="1:19" s="6" customFormat="1" ht="30" customHeight="1" x14ac:dyDescent="0.2">
      <c r="A83" s="280" t="s">
        <v>124</v>
      </c>
      <c r="B83" s="281"/>
      <c r="C83" s="218"/>
      <c r="D83" s="218"/>
      <c r="E83" s="218"/>
      <c r="F83" s="218"/>
      <c r="G83" s="218"/>
      <c r="H83" s="14">
        <f>SUM(H81:H82)</f>
        <v>225000</v>
      </c>
      <c r="I83" s="14">
        <f t="shared" ref="I83:R83" si="22">SUM(I81:I82)</f>
        <v>6457.5</v>
      </c>
      <c r="J83" s="14">
        <f t="shared" si="22"/>
        <v>6840</v>
      </c>
      <c r="K83" s="14">
        <f t="shared" si="22"/>
        <v>0</v>
      </c>
      <c r="L83" s="14">
        <f t="shared" si="22"/>
        <v>13297.5</v>
      </c>
      <c r="M83" s="14">
        <f t="shared" si="22"/>
        <v>211702.5</v>
      </c>
      <c r="N83" s="14">
        <f t="shared" si="22"/>
        <v>30411.262124999997</v>
      </c>
      <c r="O83" s="14">
        <f t="shared" si="22"/>
        <v>0</v>
      </c>
      <c r="P83" s="14">
        <f t="shared" si="22"/>
        <v>1050</v>
      </c>
      <c r="Q83" s="14">
        <f t="shared" si="22"/>
        <v>44758.762124999994</v>
      </c>
      <c r="R83" s="14">
        <f t="shared" si="22"/>
        <v>180241.23787499999</v>
      </c>
    </row>
    <row r="84" spans="1:19" s="6" customFormat="1" ht="30" customHeight="1" thickBot="1" x14ac:dyDescent="0.25">
      <c r="A84" s="62"/>
      <c r="B84" s="62"/>
      <c r="C84" s="62"/>
      <c r="D84" s="62"/>
      <c r="E84" s="62"/>
      <c r="F84" s="62"/>
      <c r="G84" s="62"/>
    </row>
    <row r="85" spans="1:19" s="74" customFormat="1" ht="30" customHeight="1" thickBot="1" x14ac:dyDescent="0.25">
      <c r="A85" s="224"/>
      <c r="B85" s="225"/>
      <c r="C85" s="225"/>
      <c r="D85" s="225"/>
      <c r="E85" s="225"/>
      <c r="F85" s="225"/>
      <c r="G85" s="225"/>
      <c r="H85" s="225"/>
      <c r="I85" s="225"/>
      <c r="J85" s="225"/>
      <c r="K85" s="225"/>
      <c r="L85" s="225"/>
      <c r="M85" s="225"/>
      <c r="N85" s="225"/>
      <c r="O85" s="225"/>
      <c r="P85" s="225"/>
      <c r="Q85" s="225"/>
      <c r="R85" s="225"/>
      <c r="S85" s="6"/>
    </row>
    <row r="86" spans="1:19" s="74" customFormat="1" ht="30" customHeight="1" thickBot="1" x14ac:dyDescent="0.25">
      <c r="A86" s="224" t="s">
        <v>559</v>
      </c>
      <c r="B86" s="225"/>
      <c r="C86" s="225"/>
      <c r="D86" s="225"/>
      <c r="E86" s="225"/>
      <c r="F86" s="225"/>
      <c r="G86" s="225"/>
      <c r="H86" s="225"/>
      <c r="I86" s="225"/>
      <c r="J86" s="225"/>
      <c r="K86" s="225"/>
      <c r="L86" s="225"/>
      <c r="M86" s="225"/>
      <c r="N86" s="225"/>
      <c r="O86" s="225"/>
      <c r="P86" s="225"/>
      <c r="Q86" s="225"/>
      <c r="R86" s="225"/>
      <c r="S86" s="6"/>
    </row>
    <row r="87" spans="1:19" s="2" customFormat="1" ht="30" customHeight="1" x14ac:dyDescent="0.2">
      <c r="A87" s="93">
        <f>+A82+1</f>
        <v>32</v>
      </c>
      <c r="B87" s="59" t="s">
        <v>396</v>
      </c>
      <c r="C87" s="141" t="s">
        <v>416</v>
      </c>
      <c r="D87" s="112" t="s">
        <v>145</v>
      </c>
      <c r="E87" s="111" t="s">
        <v>211</v>
      </c>
      <c r="F87" s="100" t="s">
        <v>584</v>
      </c>
      <c r="G87" s="100" t="s">
        <v>669</v>
      </c>
      <c r="H87" s="97">
        <v>70000</v>
      </c>
      <c r="I87" s="97">
        <f>H87*2.87%</f>
        <v>2009</v>
      </c>
      <c r="J87" s="97">
        <f>+H87*3.04%</f>
        <v>2128</v>
      </c>
      <c r="K87" s="97"/>
      <c r="L87" s="8">
        <f>+J87+I87+K87</f>
        <v>4137</v>
      </c>
      <c r="M87" s="8">
        <f>+H87-L87</f>
        <v>65863</v>
      </c>
      <c r="N87" s="8">
        <f>+IF(M87*12&lt;=416220.01,0,IF(M87*12&lt;=624329.01,(((M87*12-416220.01)*0.15)/12),IF((M87*12&lt;=867123.01),(31216+0.2*(M87*12-624329.01))/12,((79776+0.25*(M87*12-867123.01))/12))))-O87</f>
        <v>5368.4498333333331</v>
      </c>
      <c r="O87" s="8"/>
      <c r="P87" s="96">
        <v>1025</v>
      </c>
      <c r="Q87" s="8">
        <f>+P87+N87+L87</f>
        <v>10530.449833333332</v>
      </c>
      <c r="R87" s="96">
        <f>+H87-Q87</f>
        <v>59469.550166666668</v>
      </c>
    </row>
    <row r="88" spans="1:19" s="6" customFormat="1" ht="30" customHeight="1" thickBot="1" x14ac:dyDescent="0.25">
      <c r="A88" s="280" t="s">
        <v>124</v>
      </c>
      <c r="B88" s="281"/>
      <c r="C88" s="218"/>
      <c r="D88" s="218"/>
      <c r="E88" s="218"/>
      <c r="F88" s="218"/>
      <c r="G88" s="218"/>
      <c r="H88" s="14">
        <f>SUM(H87)</f>
        <v>70000</v>
      </c>
      <c r="I88" s="14">
        <f t="shared" ref="I88:R88" si="23">SUM(I87)</f>
        <v>2009</v>
      </c>
      <c r="J88" s="14">
        <f t="shared" si="23"/>
        <v>2128</v>
      </c>
      <c r="K88" s="14">
        <f t="shared" si="23"/>
        <v>0</v>
      </c>
      <c r="L88" s="14">
        <f t="shared" si="23"/>
        <v>4137</v>
      </c>
      <c r="M88" s="14">
        <f t="shared" si="23"/>
        <v>65863</v>
      </c>
      <c r="N88" s="14">
        <f t="shared" si="23"/>
        <v>5368.4498333333331</v>
      </c>
      <c r="O88" s="14">
        <f t="shared" si="23"/>
        <v>0</v>
      </c>
      <c r="P88" s="14">
        <f t="shared" si="23"/>
        <v>1025</v>
      </c>
      <c r="Q88" s="14">
        <f t="shared" si="23"/>
        <v>10530.449833333332</v>
      </c>
      <c r="R88" s="14">
        <f t="shared" si="23"/>
        <v>59469.550166666668</v>
      </c>
    </row>
    <row r="89" spans="1:19" s="6" customFormat="1" ht="30" customHeight="1" thickBot="1" x14ac:dyDescent="0.25">
      <c r="A89" s="224" t="s">
        <v>162</v>
      </c>
      <c r="B89" s="225"/>
      <c r="C89" s="225"/>
      <c r="D89" s="225"/>
      <c r="E89" s="225"/>
      <c r="F89" s="225"/>
      <c r="G89" s="225"/>
      <c r="H89" s="225"/>
      <c r="I89" s="225"/>
      <c r="J89" s="225"/>
      <c r="K89" s="225"/>
      <c r="L89" s="225"/>
      <c r="M89" s="225"/>
      <c r="N89" s="225"/>
      <c r="O89" s="225"/>
      <c r="P89" s="225"/>
      <c r="Q89" s="225"/>
      <c r="R89" s="225"/>
    </row>
    <row r="90" spans="1:19" s="6" customFormat="1" ht="30" customHeight="1" x14ac:dyDescent="0.2">
      <c r="A90" s="12">
        <f>+A87+1</f>
        <v>33</v>
      </c>
      <c r="B90" s="5" t="s">
        <v>690</v>
      </c>
      <c r="C90" s="141" t="s">
        <v>417</v>
      </c>
      <c r="D90" s="111" t="s">
        <v>145</v>
      </c>
      <c r="E90" s="111" t="s">
        <v>211</v>
      </c>
      <c r="F90" s="24" t="s">
        <v>587</v>
      </c>
      <c r="G90" s="24" t="s">
        <v>691</v>
      </c>
      <c r="H90" s="9">
        <v>70000</v>
      </c>
      <c r="I90" s="8">
        <f>H90*2.87%</f>
        <v>2009</v>
      </c>
      <c r="J90" s="8">
        <f>+H90*3.04%</f>
        <v>2128</v>
      </c>
      <c r="K90" s="8"/>
      <c r="L90" s="8">
        <f>+J90+I90+K90</f>
        <v>4137</v>
      </c>
      <c r="M90" s="8">
        <f>+H90-L90</f>
        <v>65863</v>
      </c>
      <c r="N90" s="8">
        <f>+IF(M90*12&lt;=416220.01,0,IF(M90*12&lt;=624329.01,(((M90*12-416220.01)*0.15)/12),IF((M90*12&lt;=867123.01),(31216+0.2*(M90*12-624329.01))/12,((79776+0.25*(M90*12-867123.01))/12))))</f>
        <v>5368.4498333333331</v>
      </c>
      <c r="O90" s="8"/>
      <c r="P90" s="9">
        <v>25</v>
      </c>
      <c r="Q90" s="8">
        <f>+P90+N90+L90</f>
        <v>9530.4498333333322</v>
      </c>
      <c r="R90" s="9">
        <f>+H90-Q90</f>
        <v>60469.550166666668</v>
      </c>
    </row>
    <row r="91" spans="1:19" s="6" customFormat="1" ht="30" customHeight="1" x14ac:dyDescent="0.2">
      <c r="A91" s="280" t="s">
        <v>124</v>
      </c>
      <c r="B91" s="281"/>
      <c r="C91" s="218"/>
      <c r="D91" s="218"/>
      <c r="E91" s="218"/>
      <c r="F91" s="218"/>
      <c r="G91" s="218"/>
      <c r="H91" s="14">
        <f>SUM(H90)</f>
        <v>70000</v>
      </c>
      <c r="I91" s="14">
        <f t="shared" ref="I91:R91" si="24">SUM(I90)</f>
        <v>2009</v>
      </c>
      <c r="J91" s="14">
        <f t="shared" si="24"/>
        <v>2128</v>
      </c>
      <c r="K91" s="14">
        <f t="shared" si="24"/>
        <v>0</v>
      </c>
      <c r="L91" s="14">
        <f t="shared" si="24"/>
        <v>4137</v>
      </c>
      <c r="M91" s="14">
        <f t="shared" si="24"/>
        <v>65863</v>
      </c>
      <c r="N91" s="14">
        <f t="shared" si="24"/>
        <v>5368.4498333333331</v>
      </c>
      <c r="O91" s="14">
        <f t="shared" si="24"/>
        <v>0</v>
      </c>
      <c r="P91" s="14">
        <f t="shared" si="24"/>
        <v>25</v>
      </c>
      <c r="Q91" s="14">
        <f t="shared" si="24"/>
        <v>9530.4498333333322</v>
      </c>
      <c r="R91" s="14">
        <f t="shared" si="24"/>
        <v>60469.550166666668</v>
      </c>
    </row>
    <row r="92" spans="1:19" s="6" customFormat="1" ht="30" customHeight="1" x14ac:dyDescent="0.2">
      <c r="A92" s="62"/>
      <c r="B92" s="62"/>
      <c r="C92" s="62"/>
      <c r="D92" s="62"/>
      <c r="E92" s="62"/>
      <c r="F92" s="62"/>
      <c r="G92" s="62"/>
    </row>
    <row r="93" spans="1:19" s="6" customFormat="1" ht="30" customHeight="1" thickBot="1" x14ac:dyDescent="0.25">
      <c r="A93" s="62"/>
      <c r="B93" s="62"/>
      <c r="C93" s="62"/>
      <c r="D93" s="62"/>
      <c r="E93" s="62"/>
      <c r="G93" s="62"/>
    </row>
    <row r="94" spans="1:19" s="6" customFormat="1" ht="30" customHeight="1" thickBot="1" x14ac:dyDescent="0.25">
      <c r="A94" s="224" t="s">
        <v>164</v>
      </c>
      <c r="B94" s="225"/>
      <c r="C94" s="225"/>
      <c r="D94" s="225"/>
      <c r="E94" s="225"/>
      <c r="F94" s="225"/>
      <c r="G94" s="225"/>
      <c r="H94" s="225"/>
      <c r="I94" s="225"/>
      <c r="J94" s="225"/>
      <c r="K94" s="225"/>
      <c r="L94" s="225"/>
      <c r="M94" s="225"/>
      <c r="N94" s="225"/>
      <c r="O94" s="225"/>
      <c r="P94" s="225"/>
      <c r="Q94" s="225"/>
      <c r="R94" s="225"/>
    </row>
    <row r="95" spans="1:19" s="6" customFormat="1" ht="30" customHeight="1" x14ac:dyDescent="0.2">
      <c r="A95" s="12">
        <f>+A90+1</f>
        <v>34</v>
      </c>
      <c r="B95" s="5" t="s">
        <v>446</v>
      </c>
      <c r="C95" s="141" t="s">
        <v>416</v>
      </c>
      <c r="D95" s="111" t="s">
        <v>145</v>
      </c>
      <c r="E95" s="111" t="s">
        <v>211</v>
      </c>
      <c r="F95" s="24" t="s">
        <v>594</v>
      </c>
      <c r="G95" s="24" t="s">
        <v>707</v>
      </c>
      <c r="H95" s="9">
        <v>70000</v>
      </c>
      <c r="I95" s="8">
        <f>H95*2.87%</f>
        <v>2009</v>
      </c>
      <c r="J95" s="8">
        <f>+H95*3.04%</f>
        <v>2128</v>
      </c>
      <c r="K95" s="8"/>
      <c r="L95" s="8">
        <f>+J95+I95+K95</f>
        <v>4137</v>
      </c>
      <c r="M95" s="8">
        <f>+H95-L95</f>
        <v>65863</v>
      </c>
      <c r="N95" s="8">
        <f>+IF(M95*12&lt;=416220.01,0,IF(M95*12&lt;=624329.01,(((M95*12-416220.01)*0.15)/12),IF((M95*12&lt;=867123.01),(31216+0.2*(M95*12-624329.01))/12,((79776+0.25*(M95*12-867123.01))/12))))</f>
        <v>5368.4498333333331</v>
      </c>
      <c r="O95" s="8"/>
      <c r="P95" s="96">
        <f>25+100</f>
        <v>125</v>
      </c>
      <c r="Q95" s="8">
        <f>+P95+N95+L95</f>
        <v>9630.4498333333322</v>
      </c>
      <c r="R95" s="9">
        <f>+H95-Q95</f>
        <v>60369.550166666668</v>
      </c>
    </row>
    <row r="96" spans="1:19" s="6" customFormat="1" ht="30" customHeight="1" x14ac:dyDescent="0.2">
      <c r="A96" s="280" t="s">
        <v>124</v>
      </c>
      <c r="B96" s="281"/>
      <c r="C96" s="218"/>
      <c r="D96" s="218"/>
      <c r="E96" s="218"/>
      <c r="F96" s="218"/>
      <c r="G96" s="218"/>
      <c r="H96" s="14">
        <f>SUM(H95)</f>
        <v>70000</v>
      </c>
      <c r="I96" s="14">
        <f t="shared" ref="I96:R96" si="25">SUM(I95)</f>
        <v>2009</v>
      </c>
      <c r="J96" s="14">
        <f t="shared" si="25"/>
        <v>2128</v>
      </c>
      <c r="K96" s="14">
        <f t="shared" si="25"/>
        <v>0</v>
      </c>
      <c r="L96" s="14">
        <f t="shared" si="25"/>
        <v>4137</v>
      </c>
      <c r="M96" s="14">
        <f t="shared" si="25"/>
        <v>65863</v>
      </c>
      <c r="N96" s="14">
        <f t="shared" si="25"/>
        <v>5368.4498333333331</v>
      </c>
      <c r="O96" s="14">
        <f t="shared" si="25"/>
        <v>0</v>
      </c>
      <c r="P96" s="14">
        <f t="shared" si="25"/>
        <v>125</v>
      </c>
      <c r="Q96" s="14">
        <f t="shared" si="25"/>
        <v>9630.4498333333322</v>
      </c>
      <c r="R96" s="14">
        <f t="shared" si="25"/>
        <v>60369.550166666668</v>
      </c>
    </row>
    <row r="97" spans="1:19" s="6" customFormat="1" ht="30" customHeight="1" thickBot="1" x14ac:dyDescent="0.25">
      <c r="A97" s="62"/>
      <c r="B97" s="62"/>
      <c r="C97" s="62"/>
      <c r="D97" s="62"/>
      <c r="E97" s="62"/>
      <c r="F97" s="62"/>
      <c r="G97" s="62"/>
    </row>
    <row r="98" spans="1:19" s="74" customFormat="1" ht="30" customHeight="1" thickBot="1" x14ac:dyDescent="0.25">
      <c r="A98" s="224" t="s">
        <v>165</v>
      </c>
      <c r="B98" s="225"/>
      <c r="C98" s="225"/>
      <c r="D98" s="225"/>
      <c r="E98" s="225"/>
      <c r="F98" s="225"/>
      <c r="G98" s="225"/>
      <c r="H98" s="225"/>
      <c r="I98" s="225"/>
      <c r="J98" s="225"/>
      <c r="K98" s="225"/>
      <c r="L98" s="225"/>
      <c r="M98" s="225"/>
      <c r="N98" s="225"/>
      <c r="O98" s="225"/>
      <c r="P98" s="225"/>
      <c r="Q98" s="225"/>
      <c r="R98" s="225"/>
      <c r="S98" s="6"/>
    </row>
    <row r="99" spans="1:19" s="74" customFormat="1" ht="30" customHeight="1" x14ac:dyDescent="0.2">
      <c r="A99" s="12">
        <f>+A95+1</f>
        <v>35</v>
      </c>
      <c r="B99" s="5" t="s">
        <v>431</v>
      </c>
      <c r="C99" s="141" t="s">
        <v>417</v>
      </c>
      <c r="D99" s="111" t="s">
        <v>145</v>
      </c>
      <c r="E99" s="111" t="s">
        <v>211</v>
      </c>
      <c r="F99" s="116" t="s">
        <v>587</v>
      </c>
      <c r="G99" s="116" t="s">
        <v>691</v>
      </c>
      <c r="H99" s="9">
        <v>70000</v>
      </c>
      <c r="I99" s="8">
        <f>H99*2.87%</f>
        <v>2009</v>
      </c>
      <c r="J99" s="8">
        <f>+H99*3.04%</f>
        <v>2128</v>
      </c>
      <c r="K99" s="8"/>
      <c r="L99" s="8">
        <f>+J99+I99+K99</f>
        <v>4137</v>
      </c>
      <c r="M99" s="8">
        <f>+H99-L99</f>
        <v>65863</v>
      </c>
      <c r="N99" s="8">
        <f>+IF(M99*12&lt;=416220.01,0,IF(M99*12&lt;=624329.01,(((M99*12-416220.01)*0.15)/12),IF((M99*12&lt;=867123.01),(31216+0.2*(M99*12-624329.01))/12,((79776+0.25*(M99*12-867123.01))/12))))-O99</f>
        <v>5368.4498333333331</v>
      </c>
      <c r="O99" s="8"/>
      <c r="P99" s="96">
        <v>125</v>
      </c>
      <c r="Q99" s="8">
        <f>+P99+N99+L99</f>
        <v>9630.4498333333322</v>
      </c>
      <c r="R99" s="9">
        <f>+H99-Q99</f>
        <v>60369.550166666668</v>
      </c>
      <c r="S99" s="6"/>
    </row>
    <row r="100" spans="1:19" s="6" customFormat="1" ht="30" customHeight="1" x14ac:dyDescent="0.2">
      <c r="A100" s="12">
        <f>+A99+1</f>
        <v>36</v>
      </c>
      <c r="B100" s="5" t="s">
        <v>445</v>
      </c>
      <c r="C100" s="141" t="s">
        <v>417</v>
      </c>
      <c r="D100" s="111" t="s">
        <v>145</v>
      </c>
      <c r="E100" s="111" t="s">
        <v>211</v>
      </c>
      <c r="F100" s="24" t="s">
        <v>594</v>
      </c>
      <c r="G100" s="24" t="s">
        <v>707</v>
      </c>
      <c r="H100" s="9">
        <v>70000</v>
      </c>
      <c r="I100" s="8">
        <f>H100*2.87%</f>
        <v>2009</v>
      </c>
      <c r="J100" s="8">
        <f>+H100*3.04%</f>
        <v>2128</v>
      </c>
      <c r="K100" s="8"/>
      <c r="L100" s="8">
        <f>+J100+I100+K100</f>
        <v>4137</v>
      </c>
      <c r="M100" s="8">
        <f>+H100-L100</f>
        <v>65863</v>
      </c>
      <c r="N100" s="8">
        <f>+IF(M100*12&lt;=416220.01,0,IF(M100*12&lt;=624329.01,(((M100*12-416220.01)*0.15)/12),IF((M100*12&lt;=867123.01),(31216+0.2*(M100*12-624329.01))/12,((79776+0.25*(M100*12-867123.01))/12))))</f>
        <v>5368.4498333333331</v>
      </c>
      <c r="O100" s="8"/>
      <c r="P100" s="96">
        <v>25</v>
      </c>
      <c r="Q100" s="8">
        <f>+P100+N100+L100</f>
        <v>9530.4498333333322</v>
      </c>
      <c r="R100" s="9">
        <f>+H100-Q100</f>
        <v>60469.550166666668</v>
      </c>
    </row>
    <row r="101" spans="1:19" s="6" customFormat="1" ht="30" customHeight="1" x14ac:dyDescent="0.2">
      <c r="A101" s="12">
        <f>+A100+1</f>
        <v>37</v>
      </c>
      <c r="B101" s="5" t="s">
        <v>618</v>
      </c>
      <c r="C101" s="141" t="s">
        <v>416</v>
      </c>
      <c r="D101" s="111" t="s">
        <v>145</v>
      </c>
      <c r="E101" s="111" t="s">
        <v>211</v>
      </c>
      <c r="F101" s="24" t="s">
        <v>714</v>
      </c>
      <c r="G101" s="24" t="s">
        <v>713</v>
      </c>
      <c r="H101" s="9">
        <v>70000</v>
      </c>
      <c r="I101" s="8">
        <f>H101*2.87%</f>
        <v>2009</v>
      </c>
      <c r="J101" s="8">
        <f>+H101*3.04%</f>
        <v>2128</v>
      </c>
      <c r="K101" s="8"/>
      <c r="L101" s="8">
        <f>+J101+I101+K101</f>
        <v>4137</v>
      </c>
      <c r="M101" s="8">
        <f>+H101-L101</f>
        <v>65863</v>
      </c>
      <c r="N101" s="8">
        <f>+IF(M101*12&lt;=416220.01,0,IF(M101*12&lt;=624329.01,(((M101*12-416220.01)*0.15)/12),IF((M101*12&lt;=867123.01),(31216+0.2*(M101*12-624329.01))/12,((79776+0.25*(M101*12-867123.01))/12))))-O101</f>
        <v>5368.4498333333331</v>
      </c>
      <c r="O101" s="8"/>
      <c r="P101" s="96">
        <f>40+25</f>
        <v>65</v>
      </c>
      <c r="Q101" s="8">
        <f>+P101+N101+L101</f>
        <v>9570.4498333333322</v>
      </c>
      <c r="R101" s="9">
        <f>+H101-Q101</f>
        <v>60429.550166666668</v>
      </c>
    </row>
    <row r="102" spans="1:19" customFormat="1" ht="30" customHeight="1" thickBot="1" x14ac:dyDescent="0.25">
      <c r="A102" s="287" t="s">
        <v>124</v>
      </c>
      <c r="B102" s="288"/>
      <c r="C102" s="218"/>
      <c r="D102" s="218"/>
      <c r="E102" s="218"/>
      <c r="F102" s="218"/>
      <c r="G102" s="218"/>
      <c r="H102" s="14">
        <f>SUM(H99:H101)</f>
        <v>210000</v>
      </c>
      <c r="I102" s="14">
        <f t="shared" ref="I102:R102" si="26">SUM(I99:I101)</f>
        <v>6027</v>
      </c>
      <c r="J102" s="14">
        <f t="shared" si="26"/>
        <v>6384</v>
      </c>
      <c r="K102" s="14">
        <f t="shared" si="26"/>
        <v>0</v>
      </c>
      <c r="L102" s="14">
        <f t="shared" si="26"/>
        <v>12411</v>
      </c>
      <c r="M102" s="14">
        <f t="shared" si="26"/>
        <v>197589</v>
      </c>
      <c r="N102" s="14">
        <f t="shared" si="26"/>
        <v>16105.3495</v>
      </c>
      <c r="O102" s="14">
        <f t="shared" si="26"/>
        <v>0</v>
      </c>
      <c r="P102" s="14">
        <f t="shared" si="26"/>
        <v>215</v>
      </c>
      <c r="Q102" s="14">
        <f t="shared" si="26"/>
        <v>28731.349499999997</v>
      </c>
      <c r="R102" s="14">
        <f t="shared" si="26"/>
        <v>181268.65049999999</v>
      </c>
      <c r="S102" s="194"/>
    </row>
    <row r="103" spans="1:19" s="6" customFormat="1" ht="30" customHeight="1" thickBot="1" x14ac:dyDescent="0.25">
      <c r="A103" s="224" t="s">
        <v>164</v>
      </c>
      <c r="B103" s="225"/>
      <c r="C103" s="225"/>
      <c r="D103" s="225"/>
      <c r="E103" s="225"/>
      <c r="F103" s="225"/>
      <c r="G103" s="225"/>
      <c r="H103" s="225"/>
      <c r="I103" s="225"/>
      <c r="J103" s="225"/>
      <c r="K103" s="225"/>
      <c r="L103" s="225"/>
      <c r="M103" s="225"/>
      <c r="N103" s="225"/>
      <c r="O103" s="225"/>
      <c r="P103" s="225"/>
      <c r="Q103" s="225"/>
      <c r="R103" s="225"/>
    </row>
    <row r="104" spans="1:19" s="6" customFormat="1" ht="30" customHeight="1" x14ac:dyDescent="0.2">
      <c r="A104" s="12">
        <f>+A101+1</f>
        <v>38</v>
      </c>
      <c r="B104" s="5" t="s">
        <v>543</v>
      </c>
      <c r="C104" s="141" t="s">
        <v>416</v>
      </c>
      <c r="D104" s="111" t="s">
        <v>145</v>
      </c>
      <c r="E104" s="111" t="s">
        <v>211</v>
      </c>
      <c r="F104" s="24" t="s">
        <v>589</v>
      </c>
      <c r="G104" s="24" t="s">
        <v>696</v>
      </c>
      <c r="H104" s="9">
        <v>70000</v>
      </c>
      <c r="I104" s="8">
        <f>H104*2.87%</f>
        <v>2009</v>
      </c>
      <c r="J104" s="8">
        <f>+H104*3.04%</f>
        <v>2128</v>
      </c>
      <c r="K104" s="8"/>
      <c r="L104" s="8">
        <f>+J104+I104+K104</f>
        <v>4137</v>
      </c>
      <c r="M104" s="8">
        <f>+H104-L104</f>
        <v>65863</v>
      </c>
      <c r="N104" s="8">
        <v>5368.98</v>
      </c>
      <c r="O104" s="8">
        <v>0</v>
      </c>
      <c r="P104" s="96">
        <v>25</v>
      </c>
      <c r="Q104" s="8">
        <f>+P104+N104+L104</f>
        <v>9530.98</v>
      </c>
      <c r="R104" s="9">
        <f>+H104-Q104</f>
        <v>60469.020000000004</v>
      </c>
    </row>
    <row r="105" spans="1:19" s="6" customFormat="1" ht="30" customHeight="1" x14ac:dyDescent="0.2">
      <c r="A105" s="280" t="s">
        <v>124</v>
      </c>
      <c r="B105" s="281"/>
      <c r="C105" s="218"/>
      <c r="D105" s="218"/>
      <c r="E105" s="218"/>
      <c r="F105" s="218"/>
      <c r="G105" s="218"/>
      <c r="H105" s="14">
        <f>SUM(H104)</f>
        <v>70000</v>
      </c>
      <c r="I105" s="14">
        <f t="shared" ref="I105:R105" si="27">SUM(I104)</f>
        <v>2009</v>
      </c>
      <c r="J105" s="14">
        <f t="shared" si="27"/>
        <v>2128</v>
      </c>
      <c r="K105" s="14">
        <f t="shared" si="27"/>
        <v>0</v>
      </c>
      <c r="L105" s="14">
        <f t="shared" si="27"/>
        <v>4137</v>
      </c>
      <c r="M105" s="14">
        <f t="shared" si="27"/>
        <v>65863</v>
      </c>
      <c r="N105" s="14">
        <f t="shared" si="27"/>
        <v>5368.98</v>
      </c>
      <c r="O105" s="14">
        <f t="shared" si="27"/>
        <v>0</v>
      </c>
      <c r="P105" s="14">
        <f t="shared" si="27"/>
        <v>25</v>
      </c>
      <c r="Q105" s="14">
        <f t="shared" si="27"/>
        <v>9530.98</v>
      </c>
      <c r="R105" s="14">
        <f t="shared" si="27"/>
        <v>60469.020000000004</v>
      </c>
    </row>
    <row r="106" spans="1:19" s="6" customFormat="1" ht="30" customHeight="1" thickBot="1" x14ac:dyDescent="0.25">
      <c r="A106" s="62"/>
      <c r="B106" s="62"/>
      <c r="C106" s="62"/>
      <c r="D106" s="62"/>
      <c r="E106" s="62"/>
      <c r="F106" s="62"/>
      <c r="G106" s="62"/>
    </row>
    <row r="107" spans="1:19" customFormat="1" ht="30" customHeight="1" thickBot="1" x14ac:dyDescent="0.25">
      <c r="A107" s="216" t="s">
        <v>170</v>
      </c>
      <c r="B107" s="217"/>
      <c r="C107" s="217"/>
      <c r="D107" s="217"/>
      <c r="E107" s="217"/>
      <c r="F107" s="217"/>
      <c r="G107" s="217"/>
      <c r="H107" s="217"/>
      <c r="I107" s="217"/>
      <c r="J107" s="217"/>
      <c r="K107" s="217"/>
      <c r="L107" s="217"/>
      <c r="M107" s="217"/>
      <c r="N107" s="217"/>
      <c r="O107" s="217"/>
      <c r="P107" s="217"/>
      <c r="Q107" s="217"/>
      <c r="R107" s="217"/>
      <c r="S107" s="194"/>
    </row>
    <row r="108" spans="1:19" customFormat="1" ht="30" customHeight="1" x14ac:dyDescent="0.2">
      <c r="A108" s="12">
        <f>+A104+1</f>
        <v>39</v>
      </c>
      <c r="B108" s="59" t="s">
        <v>135</v>
      </c>
      <c r="C108" s="141" t="s">
        <v>416</v>
      </c>
      <c r="D108" s="112" t="s">
        <v>199</v>
      </c>
      <c r="E108" s="111" t="s">
        <v>211</v>
      </c>
      <c r="F108" s="95" t="s">
        <v>595</v>
      </c>
      <c r="G108" s="95" t="s">
        <v>679</v>
      </c>
      <c r="H108" s="10">
        <v>145000</v>
      </c>
      <c r="I108" s="8">
        <f>H108*2.87%</f>
        <v>4161.5</v>
      </c>
      <c r="J108" s="8">
        <f>+H108*3.04%</f>
        <v>4408</v>
      </c>
      <c r="K108" s="8">
        <v>1587.38</v>
      </c>
      <c r="L108" s="8">
        <f>+J108+I108+K108</f>
        <v>10156.880000000001</v>
      </c>
      <c r="M108" s="8">
        <f>+H108-L108</f>
        <v>134843.12</v>
      </c>
      <c r="N108" s="8">
        <f>+IF(M108*12&lt;=416220.01,0,IF(M108*12&lt;=624329.01,(((M108*12-416220.01)*0.15)/12),IF((M108*12&lt;=867123.01),(31216+0.2*(M108*12-624329.01))/12,((79776+0.25*(M108*12-867123.01))/12))))</f>
        <v>22293.717291666664</v>
      </c>
      <c r="O108" s="8"/>
      <c r="P108" s="96">
        <v>8164.89</v>
      </c>
      <c r="Q108" s="8">
        <f>+P108+N108+L108</f>
        <v>40615.487291666665</v>
      </c>
      <c r="R108" s="9">
        <f>+H108-Q108</f>
        <v>104384.51270833334</v>
      </c>
      <c r="S108" s="194"/>
    </row>
    <row r="109" spans="1:19" s="6" customFormat="1" ht="30" customHeight="1" x14ac:dyDescent="0.2">
      <c r="A109" s="12">
        <f>+A108+1</f>
        <v>40</v>
      </c>
      <c r="B109" s="59" t="s">
        <v>214</v>
      </c>
      <c r="C109" s="141" t="s">
        <v>417</v>
      </c>
      <c r="D109" s="111" t="s">
        <v>145</v>
      </c>
      <c r="E109" s="111" t="s">
        <v>211</v>
      </c>
      <c r="F109" s="178" t="s">
        <v>588</v>
      </c>
      <c r="G109" s="178" t="s">
        <v>677</v>
      </c>
      <c r="H109" s="10">
        <v>90000</v>
      </c>
      <c r="I109" s="8">
        <f>H109*2.87%</f>
        <v>2583</v>
      </c>
      <c r="J109" s="8">
        <f>+H109*3.04%</f>
        <v>2736</v>
      </c>
      <c r="K109" s="8">
        <v>1587.38</v>
      </c>
      <c r="L109" s="8">
        <f>+J109+I109+K109</f>
        <v>6906.38</v>
      </c>
      <c r="M109" s="8">
        <f>+H109-L109</f>
        <v>83093.62</v>
      </c>
      <c r="N109" s="8">
        <f>+IF(M109*12&lt;=416220.01,0,IF(M109*12&lt;=624329.01,(((M109*12-416220.01)*0.15)/12),IF((M109*12&lt;=867123.01),(31216+0.2*(M109*12-624329.01))/12,((79776+0.25*(M109*12-867123.01))/12))))-O109</f>
        <v>9356.3422916666659</v>
      </c>
      <c r="O109" s="8"/>
      <c r="P109" s="96">
        <v>6347.25</v>
      </c>
      <c r="Q109" s="8">
        <f>+P109+N109+L109</f>
        <v>22609.972291666665</v>
      </c>
      <c r="R109" s="9">
        <f>+H109-Q109</f>
        <v>67390.027708333335</v>
      </c>
    </row>
    <row r="110" spans="1:19" s="2" customFormat="1" ht="30" customHeight="1" x14ac:dyDescent="0.2">
      <c r="A110" s="280" t="s">
        <v>124</v>
      </c>
      <c r="B110" s="281"/>
      <c r="C110" s="218"/>
      <c r="D110" s="218"/>
      <c r="E110" s="218"/>
      <c r="F110" s="218"/>
      <c r="G110" s="218"/>
      <c r="H110" s="14">
        <f>SUM(H108:H109)</f>
        <v>235000</v>
      </c>
      <c r="I110" s="14">
        <f t="shared" ref="I110:R110" si="28">SUM(I108:I109)</f>
        <v>6744.5</v>
      </c>
      <c r="J110" s="14">
        <f t="shared" si="28"/>
        <v>7144</v>
      </c>
      <c r="K110" s="14">
        <f t="shared" si="28"/>
        <v>3174.76</v>
      </c>
      <c r="L110" s="14">
        <f t="shared" si="28"/>
        <v>17063.260000000002</v>
      </c>
      <c r="M110" s="14">
        <f t="shared" si="28"/>
        <v>217936.74</v>
      </c>
      <c r="N110" s="14">
        <f t="shared" si="28"/>
        <v>31650.059583333328</v>
      </c>
      <c r="O110" s="14">
        <f t="shared" si="28"/>
        <v>0</v>
      </c>
      <c r="P110" s="14">
        <f t="shared" si="28"/>
        <v>14512.14</v>
      </c>
      <c r="Q110" s="14">
        <f t="shared" si="28"/>
        <v>63225.45958333333</v>
      </c>
      <c r="R110" s="14">
        <f t="shared" si="28"/>
        <v>171774.54041666666</v>
      </c>
    </row>
    <row r="111" spans="1:19" s="2" customFormat="1" ht="30" customHeight="1" thickBot="1" x14ac:dyDescent="0.25">
      <c r="A111" s="62"/>
      <c r="B111" s="62"/>
      <c r="C111" s="62"/>
      <c r="D111" s="62"/>
      <c r="E111" s="62"/>
      <c r="F111" s="62"/>
      <c r="G111" s="62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</row>
    <row r="112" spans="1:19" customFormat="1" ht="30" customHeight="1" thickBot="1" x14ac:dyDescent="0.25">
      <c r="A112" s="216" t="s">
        <v>172</v>
      </c>
      <c r="B112" s="217"/>
      <c r="C112" s="217"/>
      <c r="D112" s="217"/>
      <c r="E112" s="217"/>
      <c r="F112" s="217"/>
      <c r="G112" s="217"/>
      <c r="H112" s="217"/>
      <c r="I112" s="217"/>
      <c r="J112" s="217"/>
      <c r="K112" s="217"/>
      <c r="L112" s="217"/>
      <c r="M112" s="217"/>
      <c r="N112" s="217"/>
      <c r="O112" s="217"/>
      <c r="P112" s="217"/>
      <c r="Q112" s="217"/>
      <c r="R112" s="217"/>
      <c r="S112" s="194"/>
    </row>
    <row r="113" spans="1:19" customFormat="1" ht="30" customHeight="1" x14ac:dyDescent="0.2">
      <c r="A113" s="12">
        <f>+A109+1</f>
        <v>41</v>
      </c>
      <c r="B113" s="59" t="s">
        <v>604</v>
      </c>
      <c r="C113" s="141" t="s">
        <v>417</v>
      </c>
      <c r="D113" s="112" t="s">
        <v>50</v>
      </c>
      <c r="E113" s="111" t="s">
        <v>211</v>
      </c>
      <c r="F113" s="24" t="s">
        <v>605</v>
      </c>
      <c r="G113" s="24" t="s">
        <v>708</v>
      </c>
      <c r="H113" s="10">
        <v>70000</v>
      </c>
      <c r="I113" s="8">
        <f>H113*2.87%</f>
        <v>2009</v>
      </c>
      <c r="J113" s="8">
        <f>+H113*3.04%</f>
        <v>2128</v>
      </c>
      <c r="K113" s="8"/>
      <c r="L113" s="8">
        <f>+J113+I113+K113</f>
        <v>4137</v>
      </c>
      <c r="M113" s="8">
        <f>+H113-L113</f>
        <v>65863</v>
      </c>
      <c r="N113" s="8">
        <f>+IF(M113*12&lt;=416220.01,0,IF(M113*12&lt;=624329.01,(((M113*12-416220.01)*0.15)/12),IF((M113*12&lt;=867123.01),(31216+0.2*(M113*12-624329.01))/12,((79776+0.25*(M113*12-867123.01))/12))))</f>
        <v>5368.4498333333331</v>
      </c>
      <c r="O113" s="8"/>
      <c r="P113" s="96">
        <v>145</v>
      </c>
      <c r="Q113" s="8">
        <f>+P113+N113+L113</f>
        <v>9650.4498333333322</v>
      </c>
      <c r="R113" s="9">
        <f>+H113-Q113</f>
        <v>60349.550166666668</v>
      </c>
      <c r="S113" s="194"/>
    </row>
    <row r="114" spans="1:19" s="2" customFormat="1" ht="30" customHeight="1" x14ac:dyDescent="0.2">
      <c r="A114" s="280" t="s">
        <v>124</v>
      </c>
      <c r="B114" s="281"/>
      <c r="C114" s="218"/>
      <c r="D114" s="218"/>
      <c r="E114" s="218"/>
      <c r="F114" s="218"/>
      <c r="G114" s="218"/>
      <c r="H114" s="14">
        <f>SUM(H113:H113)</f>
        <v>70000</v>
      </c>
      <c r="I114" s="14">
        <f t="shared" ref="I114:R114" si="29">SUM(I113:I113)</f>
        <v>2009</v>
      </c>
      <c r="J114" s="14">
        <f t="shared" si="29"/>
        <v>2128</v>
      </c>
      <c r="K114" s="14">
        <f t="shared" si="29"/>
        <v>0</v>
      </c>
      <c r="L114" s="14">
        <f t="shared" si="29"/>
        <v>4137</v>
      </c>
      <c r="M114" s="14">
        <f t="shared" si="29"/>
        <v>65863</v>
      </c>
      <c r="N114" s="14">
        <f t="shared" si="29"/>
        <v>5368.4498333333331</v>
      </c>
      <c r="O114" s="14">
        <f t="shared" si="29"/>
        <v>0</v>
      </c>
      <c r="P114" s="14">
        <f t="shared" si="29"/>
        <v>145</v>
      </c>
      <c r="Q114" s="14">
        <f t="shared" si="29"/>
        <v>9650.4498333333322</v>
      </c>
      <c r="R114" s="14">
        <f t="shared" si="29"/>
        <v>60349.550166666668</v>
      </c>
    </row>
    <row r="115" spans="1:19" s="2" customFormat="1" ht="30" customHeight="1" thickBot="1" x14ac:dyDescent="0.25">
      <c r="A115" s="62"/>
      <c r="B115" s="62"/>
      <c r="C115" s="62"/>
      <c r="D115" s="62"/>
      <c r="E115" s="62"/>
      <c r="F115" s="62"/>
      <c r="G115" s="62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</row>
    <row r="116" spans="1:19" s="2" customFormat="1" ht="30" customHeight="1" thickBot="1" x14ac:dyDescent="0.25">
      <c r="A116" s="216" t="s">
        <v>462</v>
      </c>
      <c r="B116" s="217"/>
      <c r="C116" s="217"/>
      <c r="D116" s="217"/>
      <c r="E116" s="217"/>
      <c r="F116" s="217"/>
      <c r="G116" s="217"/>
      <c r="H116" s="217"/>
      <c r="I116" s="217"/>
      <c r="J116" s="217"/>
      <c r="K116" s="217"/>
      <c r="L116" s="217"/>
      <c r="M116" s="217"/>
      <c r="N116" s="217"/>
      <c r="O116" s="217"/>
      <c r="P116" s="217"/>
      <c r="Q116" s="217"/>
      <c r="R116" s="217"/>
    </row>
    <row r="117" spans="1:19" s="2" customFormat="1" ht="30" customHeight="1" thickBot="1" x14ac:dyDescent="0.25">
      <c r="A117" s="216" t="s">
        <v>463</v>
      </c>
      <c r="B117" s="217"/>
      <c r="C117" s="217"/>
      <c r="D117" s="217"/>
      <c r="E117" s="217"/>
      <c r="F117" s="217"/>
      <c r="G117" s="217"/>
      <c r="H117" s="217"/>
      <c r="I117" s="217"/>
      <c r="J117" s="217"/>
      <c r="K117" s="217"/>
      <c r="L117" s="217"/>
      <c r="M117" s="217"/>
      <c r="N117" s="217"/>
      <c r="O117" s="217"/>
      <c r="P117" s="217"/>
      <c r="Q117" s="217"/>
      <c r="R117" s="217"/>
    </row>
    <row r="118" spans="1:19" s="2" customFormat="1" ht="30" customHeight="1" x14ac:dyDescent="0.2">
      <c r="A118" s="12">
        <f>+A113+1</f>
        <v>42</v>
      </c>
      <c r="B118" s="180" t="s">
        <v>484</v>
      </c>
      <c r="C118" s="181" t="s">
        <v>416</v>
      </c>
      <c r="D118" s="94" t="s">
        <v>504</v>
      </c>
      <c r="E118" s="94" t="s">
        <v>211</v>
      </c>
      <c r="F118" s="95" t="s">
        <v>595</v>
      </c>
      <c r="G118" s="95" t="s">
        <v>680</v>
      </c>
      <c r="H118" s="96">
        <v>190000</v>
      </c>
      <c r="I118" s="97">
        <f>H118*2.87%</f>
        <v>5453</v>
      </c>
      <c r="J118" s="8">
        <f>187020*3.04%</f>
        <v>5685.4080000000004</v>
      </c>
      <c r="K118" s="97"/>
      <c r="L118" s="8">
        <f>+J118+I118+K118</f>
        <v>11138.407999999999</v>
      </c>
      <c r="M118" s="8">
        <f>+H118-L118</f>
        <v>178861.592</v>
      </c>
      <c r="N118" s="8">
        <f>+IF(M118*12&lt;=416220.01,0,IF(M118*12&lt;=624329.01,(((M118*12-416220.01)*0.15)/12),IF((M118*12&lt;=867123.01),(31216+0.2*(M118*12-624329.01))/12,((79776+0.25*(M118*12-867123.01))/12))))-O118</f>
        <v>33298.33529166667</v>
      </c>
      <c r="O118" s="8"/>
      <c r="P118" s="96">
        <v>25</v>
      </c>
      <c r="Q118" s="8">
        <f>+P118+N118+L118</f>
        <v>44461.743291666673</v>
      </c>
      <c r="R118" s="96">
        <f>+H118-Q118</f>
        <v>145538.25670833333</v>
      </c>
    </row>
    <row r="119" spans="1:19" s="2" customFormat="1" ht="30" customHeight="1" x14ac:dyDescent="0.2">
      <c r="A119" s="12">
        <f>+A118+1</f>
        <v>43</v>
      </c>
      <c r="B119" s="8" t="s">
        <v>538</v>
      </c>
      <c r="C119" s="141" t="s">
        <v>417</v>
      </c>
      <c r="D119" s="111" t="s">
        <v>539</v>
      </c>
      <c r="E119" s="111" t="s">
        <v>211</v>
      </c>
      <c r="F119" s="95" t="s">
        <v>589</v>
      </c>
      <c r="G119" s="95" t="s">
        <v>696</v>
      </c>
      <c r="H119" s="9">
        <v>90000</v>
      </c>
      <c r="I119" s="97">
        <f>H119*2.87%</f>
        <v>2583</v>
      </c>
      <c r="J119" s="8">
        <f>+H119*3.04%</f>
        <v>2736</v>
      </c>
      <c r="K119" s="8"/>
      <c r="L119" s="8">
        <f>+J119+I119+K119</f>
        <v>5319</v>
      </c>
      <c r="M119" s="8">
        <f>+H119-L119</f>
        <v>84681</v>
      </c>
      <c r="N119" s="8">
        <v>9753.19</v>
      </c>
      <c r="O119" s="8">
        <v>0</v>
      </c>
      <c r="P119" s="96">
        <v>25</v>
      </c>
      <c r="Q119" s="8">
        <f>+P119+N119+L119</f>
        <v>15097.19</v>
      </c>
      <c r="R119" s="96">
        <f>+H119-Q119</f>
        <v>74902.81</v>
      </c>
    </row>
    <row r="120" spans="1:19" s="2" customFormat="1" ht="30" customHeight="1" x14ac:dyDescent="0.2">
      <c r="A120" s="12">
        <f>+A119+1</f>
        <v>44</v>
      </c>
      <c r="B120" s="8" t="s">
        <v>200</v>
      </c>
      <c r="C120" s="141" t="s">
        <v>417</v>
      </c>
      <c r="D120" s="111" t="s">
        <v>201</v>
      </c>
      <c r="E120" s="111" t="s">
        <v>211</v>
      </c>
      <c r="F120" s="24" t="s">
        <v>587</v>
      </c>
      <c r="G120" s="24" t="s">
        <v>691</v>
      </c>
      <c r="H120" s="9">
        <v>80000</v>
      </c>
      <c r="I120" s="8">
        <f>H120*2.87%</f>
        <v>2296</v>
      </c>
      <c r="J120" s="8">
        <f>+H120*3.04%</f>
        <v>2432</v>
      </c>
      <c r="K120" s="8">
        <v>3174.76</v>
      </c>
      <c r="L120" s="8">
        <f>+I120+J120+K120</f>
        <v>7902.76</v>
      </c>
      <c r="M120" s="8">
        <f>+H120-L120</f>
        <v>72097.240000000005</v>
      </c>
      <c r="N120" s="8">
        <f>+IF(M120*12&lt;=416220.01,0,IF(M120*12&lt;=624329.01,(((M120*12-416220.01)*0.15)/12),IF((M120*12&lt;=867123.01),(31216+0.2*(M120*12-624329.01))/12,((79776+0.25*(M120*12-867123.01))/12))))</f>
        <v>6615.2978333333349</v>
      </c>
      <c r="O120" s="8"/>
      <c r="P120" s="9">
        <v>1125</v>
      </c>
      <c r="Q120" s="8">
        <f>+P120+K120+J120+I120+N120</f>
        <v>15643.057833333336</v>
      </c>
      <c r="R120" s="9">
        <f>+H120-Q120</f>
        <v>64356.94216666666</v>
      </c>
    </row>
    <row r="121" spans="1:19" s="2" customFormat="1" ht="30" customHeight="1" x14ac:dyDescent="0.2">
      <c r="A121" s="280" t="s">
        <v>124</v>
      </c>
      <c r="B121" s="281"/>
      <c r="C121" s="218"/>
      <c r="D121" s="218"/>
      <c r="E121" s="218"/>
      <c r="F121" s="218"/>
      <c r="G121" s="218"/>
      <c r="H121" s="14">
        <f t="shared" ref="H121:R121" si="30">SUM(H118:H120)</f>
        <v>360000</v>
      </c>
      <c r="I121" s="14">
        <f t="shared" si="30"/>
        <v>10332</v>
      </c>
      <c r="J121" s="14">
        <f t="shared" si="30"/>
        <v>10853.407999999999</v>
      </c>
      <c r="K121" s="14">
        <f t="shared" si="30"/>
        <v>3174.76</v>
      </c>
      <c r="L121" s="14">
        <f t="shared" si="30"/>
        <v>24360.167999999998</v>
      </c>
      <c r="M121" s="14">
        <f t="shared" si="30"/>
        <v>335639.83199999999</v>
      </c>
      <c r="N121" s="14">
        <f t="shared" si="30"/>
        <v>49666.82312500001</v>
      </c>
      <c r="O121" s="14">
        <f t="shared" si="30"/>
        <v>0</v>
      </c>
      <c r="P121" s="14">
        <f t="shared" si="30"/>
        <v>1175</v>
      </c>
      <c r="Q121" s="14">
        <f t="shared" si="30"/>
        <v>75201.991125000015</v>
      </c>
      <c r="R121" s="14">
        <f t="shared" si="30"/>
        <v>284798.008875</v>
      </c>
    </row>
    <row r="122" spans="1:19" s="2" customFormat="1" ht="30" customHeight="1" thickBot="1" x14ac:dyDescent="0.25">
      <c r="A122" s="62"/>
      <c r="B122" s="62"/>
      <c r="C122" s="62"/>
      <c r="D122" s="62"/>
      <c r="E122" s="62"/>
      <c r="F122" s="62"/>
      <c r="G122" s="62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</row>
    <row r="123" spans="1:19" s="2" customFormat="1" ht="30" customHeight="1" thickBot="1" x14ac:dyDescent="0.25">
      <c r="A123" s="216" t="s">
        <v>376</v>
      </c>
      <c r="B123" s="217"/>
      <c r="C123" s="217"/>
      <c r="D123" s="217"/>
      <c r="E123" s="217"/>
      <c r="F123" s="217"/>
      <c r="G123" s="217"/>
      <c r="H123" s="217"/>
      <c r="I123" s="217"/>
      <c r="J123" s="217"/>
      <c r="K123" s="217"/>
      <c r="L123" s="217"/>
      <c r="M123" s="217"/>
      <c r="N123" s="217"/>
      <c r="O123" s="217"/>
      <c r="P123" s="217"/>
      <c r="Q123" s="217"/>
      <c r="R123" s="217"/>
    </row>
    <row r="124" spans="1:19" s="2" customFormat="1" ht="30" customHeight="1" x14ac:dyDescent="0.2">
      <c r="A124" s="93">
        <f>+A120+1</f>
        <v>45</v>
      </c>
      <c r="B124" s="95" t="s">
        <v>508</v>
      </c>
      <c r="C124" s="93" t="s">
        <v>417</v>
      </c>
      <c r="D124" s="95" t="s">
        <v>130</v>
      </c>
      <c r="E124" s="94" t="s">
        <v>211</v>
      </c>
      <c r="F124" s="24" t="s">
        <v>596</v>
      </c>
      <c r="G124" s="24" t="s">
        <v>708</v>
      </c>
      <c r="H124" s="8">
        <v>50000</v>
      </c>
      <c r="I124" s="97">
        <f>H124*2.87%</f>
        <v>1435</v>
      </c>
      <c r="J124" s="97">
        <f>+H124*3.04%</f>
        <v>1520</v>
      </c>
      <c r="K124" s="97"/>
      <c r="L124" s="8">
        <f>+J124+I124+K124</f>
        <v>2955</v>
      </c>
      <c r="M124" s="8">
        <f>+H124-L124</f>
        <v>47045</v>
      </c>
      <c r="N124" s="8">
        <f>+IF(M124*12&lt;=416220.01,0,IF(M124*12&lt;=624329.01,(((M124*12-416220.01)*0.15)/12),IF((M124*12&lt;=867123.01),(31216+0.2*(M124*12-624329.01))/12,((79776+0.25*(M124*12-867123.01))/12))))</f>
        <v>1853.9998749999997</v>
      </c>
      <c r="O124" s="8"/>
      <c r="P124" s="96">
        <v>25</v>
      </c>
      <c r="Q124" s="8">
        <f>+P124+N124+L124</f>
        <v>4833.9998749999995</v>
      </c>
      <c r="R124" s="96">
        <f>+H124-Q124</f>
        <v>45166.000124999999</v>
      </c>
    </row>
    <row r="125" spans="1:19" s="2" customFormat="1" ht="30" customHeight="1" x14ac:dyDescent="0.2">
      <c r="A125" s="93">
        <f>+A124+1</f>
        <v>46</v>
      </c>
      <c r="B125" s="95" t="s">
        <v>650</v>
      </c>
      <c r="C125" s="93" t="s">
        <v>417</v>
      </c>
      <c r="D125" s="95" t="s">
        <v>130</v>
      </c>
      <c r="E125" s="94" t="s">
        <v>211</v>
      </c>
      <c r="F125" s="24" t="s">
        <v>588</v>
      </c>
      <c r="G125" s="24" t="s">
        <v>639</v>
      </c>
      <c r="H125" s="8">
        <v>45000</v>
      </c>
      <c r="I125" s="97">
        <f>H125*2.87%</f>
        <v>1291.5</v>
      </c>
      <c r="J125" s="97">
        <f>+H125*3.04%</f>
        <v>1368</v>
      </c>
      <c r="K125" s="97">
        <v>1587.38</v>
      </c>
      <c r="L125" s="8">
        <f>+J125+I125+K125</f>
        <v>4246.88</v>
      </c>
      <c r="M125" s="8">
        <f>+H125-L125</f>
        <v>40753.120000000003</v>
      </c>
      <c r="N125" s="8">
        <f>+IF(M125*12&lt;=416220.01,0,IF(M125*12&lt;=624329.01,(((M125*12-416220.01)*0.15)/12),IF((M125*12&lt;=867123.01),(31216+0.2*(M125*12-624329.01))/12,((79776+0.25*(M125*12-867123.01))/12))))</f>
        <v>910.21787500000062</v>
      </c>
      <c r="O125" s="8"/>
      <c r="P125" s="96">
        <v>25</v>
      </c>
      <c r="Q125" s="8">
        <f>+P125+N125+L125</f>
        <v>5182.0978750000004</v>
      </c>
      <c r="R125" s="96">
        <f>+H125-Q125</f>
        <v>39817.902125000001</v>
      </c>
    </row>
    <row r="126" spans="1:19" s="2" customFormat="1" ht="30" customHeight="1" x14ac:dyDescent="0.2">
      <c r="A126" s="280" t="s">
        <v>124</v>
      </c>
      <c r="B126" s="281"/>
      <c r="C126" s="218"/>
      <c r="D126" s="218"/>
      <c r="E126" s="218"/>
      <c r="F126" s="218"/>
      <c r="G126" s="218"/>
      <c r="H126" s="14">
        <f>SUM(H124:H125)</f>
        <v>95000</v>
      </c>
      <c r="I126" s="14">
        <f t="shared" ref="I126:R126" si="31">SUM(I124:I125)</f>
        <v>2726.5</v>
      </c>
      <c r="J126" s="14">
        <f t="shared" si="31"/>
        <v>2888</v>
      </c>
      <c r="K126" s="14">
        <f t="shared" si="31"/>
        <v>1587.38</v>
      </c>
      <c r="L126" s="14">
        <f t="shared" si="31"/>
        <v>7201.88</v>
      </c>
      <c r="M126" s="14">
        <f t="shared" si="31"/>
        <v>87798.12</v>
      </c>
      <c r="N126" s="14">
        <f t="shared" si="31"/>
        <v>2764.2177500000003</v>
      </c>
      <c r="O126" s="14">
        <f t="shared" si="31"/>
        <v>0</v>
      </c>
      <c r="P126" s="14">
        <f t="shared" si="31"/>
        <v>50</v>
      </c>
      <c r="Q126" s="14">
        <f t="shared" si="31"/>
        <v>10016.097750000001</v>
      </c>
      <c r="R126" s="14">
        <f t="shared" si="31"/>
        <v>84983.902249999999</v>
      </c>
    </row>
    <row r="127" spans="1:19" s="68" customFormat="1" ht="30" customHeight="1" thickBot="1" x14ac:dyDescent="0.25">
      <c r="A127" s="190"/>
      <c r="B127" s="190"/>
      <c r="C127" s="190"/>
      <c r="D127" s="190"/>
      <c r="E127" s="190"/>
      <c r="F127" s="190"/>
      <c r="G127" s="190"/>
      <c r="H127" s="74"/>
      <c r="I127" s="74"/>
      <c r="J127" s="74"/>
      <c r="K127" s="74"/>
      <c r="L127" s="74"/>
      <c r="M127" s="74"/>
      <c r="N127" s="74"/>
      <c r="O127" s="74"/>
      <c r="P127" s="74"/>
      <c r="Q127" s="74"/>
      <c r="R127" s="74"/>
      <c r="S127" s="2"/>
    </row>
    <row r="128" spans="1:19" s="74" customFormat="1" ht="30" customHeight="1" thickBot="1" x14ac:dyDescent="0.25">
      <c r="A128" s="216" t="s">
        <v>376</v>
      </c>
      <c r="B128" s="217"/>
      <c r="C128" s="217"/>
      <c r="D128" s="217"/>
      <c r="E128" s="217"/>
      <c r="F128" s="217"/>
      <c r="G128" s="217"/>
      <c r="H128" s="217"/>
      <c r="I128" s="217"/>
      <c r="J128" s="217"/>
      <c r="K128" s="217"/>
      <c r="L128" s="217"/>
      <c r="M128" s="217"/>
      <c r="N128" s="217"/>
      <c r="O128" s="217"/>
      <c r="P128" s="217"/>
      <c r="Q128" s="217"/>
      <c r="R128" s="217"/>
      <c r="S128" s="6"/>
    </row>
    <row r="129" spans="1:19" s="6" customFormat="1" ht="30" customHeight="1" x14ac:dyDescent="0.2">
      <c r="A129" s="93">
        <f>+A125+1</f>
        <v>47</v>
      </c>
      <c r="B129" s="24" t="s">
        <v>359</v>
      </c>
      <c r="C129" s="12" t="s">
        <v>417</v>
      </c>
      <c r="D129" s="24" t="s">
        <v>112</v>
      </c>
      <c r="E129" s="111" t="s">
        <v>211</v>
      </c>
      <c r="F129" s="95" t="s">
        <v>597</v>
      </c>
      <c r="G129" s="95" t="s">
        <v>681</v>
      </c>
      <c r="H129" s="8">
        <v>70000</v>
      </c>
      <c r="I129" s="97">
        <f>H129*2.87%</f>
        <v>2009</v>
      </c>
      <c r="J129" s="97">
        <f>+H129*3.04%</f>
        <v>2128</v>
      </c>
      <c r="K129" s="97"/>
      <c r="L129" s="8">
        <f>+J129+I129+K129</f>
        <v>4137</v>
      </c>
      <c r="M129" s="8">
        <f>+H129-L129</f>
        <v>65863</v>
      </c>
      <c r="N129" s="8">
        <f>+IF(M129*12&lt;=416220.01,0,IF(M129*12&lt;=624329.01,(((M129*12-416220.01)*0.15)/12),IF((M129*12&lt;=867123.01),(31216+0.2*(M129*12-624329.01))/12,((79776+0.25*(M129*12-867123.01))/12))))-O129</f>
        <v>5368.4498333333331</v>
      </c>
      <c r="O129" s="8"/>
      <c r="P129" s="96">
        <v>1065</v>
      </c>
      <c r="Q129" s="8">
        <f>+P129+N129+L129</f>
        <v>10570.449833333332</v>
      </c>
      <c r="R129" s="96">
        <f>+H129-Q129</f>
        <v>59429.550166666668</v>
      </c>
    </row>
    <row r="130" spans="1:19" s="6" customFormat="1" ht="30" customHeight="1" x14ac:dyDescent="0.2">
      <c r="A130" s="280" t="s">
        <v>124</v>
      </c>
      <c r="B130" s="281"/>
      <c r="C130" s="218"/>
      <c r="D130" s="218"/>
      <c r="E130" s="218"/>
      <c r="F130" s="218"/>
      <c r="G130" s="218"/>
      <c r="H130" s="14">
        <f>SUM(H129:H129)</f>
        <v>70000</v>
      </c>
      <c r="I130" s="14">
        <f t="shared" ref="I130:R130" si="32">SUM(I129:I129)</f>
        <v>2009</v>
      </c>
      <c r="J130" s="14">
        <f t="shared" si="32"/>
        <v>2128</v>
      </c>
      <c r="K130" s="14">
        <f t="shared" si="32"/>
        <v>0</v>
      </c>
      <c r="L130" s="14">
        <f t="shared" si="32"/>
        <v>4137</v>
      </c>
      <c r="M130" s="14">
        <f t="shared" si="32"/>
        <v>65863</v>
      </c>
      <c r="N130" s="14">
        <f t="shared" si="32"/>
        <v>5368.4498333333331</v>
      </c>
      <c r="O130" s="14">
        <f t="shared" si="32"/>
        <v>0</v>
      </c>
      <c r="P130" s="14">
        <f t="shared" si="32"/>
        <v>1065</v>
      </c>
      <c r="Q130" s="14">
        <f t="shared" si="32"/>
        <v>10570.449833333332</v>
      </c>
      <c r="R130" s="14">
        <f t="shared" si="32"/>
        <v>59429.550166666668</v>
      </c>
    </row>
    <row r="131" spans="1:19" s="6" customFormat="1" ht="30" customHeight="1" thickBot="1" x14ac:dyDescent="0.25">
      <c r="A131" s="62"/>
      <c r="B131" s="62"/>
      <c r="C131" s="62"/>
      <c r="D131" s="62"/>
      <c r="E131" s="62"/>
      <c r="F131" s="62"/>
      <c r="G131" s="62"/>
    </row>
    <row r="132" spans="1:19" s="6" customFormat="1" ht="30" customHeight="1" x14ac:dyDescent="0.2">
      <c r="A132" s="226" t="s">
        <v>494</v>
      </c>
      <c r="B132" s="227"/>
      <c r="C132" s="227"/>
      <c r="D132" s="227"/>
      <c r="E132" s="227"/>
      <c r="F132" s="227"/>
      <c r="G132" s="227"/>
      <c r="H132" s="227"/>
      <c r="I132" s="227"/>
      <c r="J132" s="227"/>
      <c r="K132" s="227"/>
      <c r="L132" s="227"/>
      <c r="M132" s="227"/>
      <c r="N132" s="227"/>
      <c r="O132" s="227"/>
      <c r="P132" s="227"/>
      <c r="Q132" s="227"/>
      <c r="R132" s="227"/>
    </row>
    <row r="133" spans="1:19" s="6" customFormat="1" ht="30" customHeight="1" x14ac:dyDescent="0.2">
      <c r="A133" s="66">
        <f>+A129+1</f>
        <v>48</v>
      </c>
      <c r="B133" s="179" t="s">
        <v>507</v>
      </c>
      <c r="C133" s="66" t="s">
        <v>417</v>
      </c>
      <c r="D133" s="179" t="s">
        <v>92</v>
      </c>
      <c r="E133" s="100" t="s">
        <v>211</v>
      </c>
      <c r="F133" s="116" t="s">
        <v>596</v>
      </c>
      <c r="G133" s="116" t="s">
        <v>708</v>
      </c>
      <c r="H133" s="61">
        <v>90000</v>
      </c>
      <c r="I133" s="61">
        <f>H133*2.87%</f>
        <v>2583</v>
      </c>
      <c r="J133" s="61">
        <f>+H133*3.04%</f>
        <v>2736</v>
      </c>
      <c r="K133" s="61"/>
      <c r="L133" s="5">
        <f>+J133+I133+K133</f>
        <v>5319</v>
      </c>
      <c r="M133" s="5">
        <f>+H133-L133</f>
        <v>84681</v>
      </c>
      <c r="N133" s="5">
        <f>+IF(M133*12&lt;=416220.01,0,IF(M133*12&lt;=624329.01,(((M133*12-416220.01)*0.15)/12),IF((M133*12&lt;=867123.01),(31216+0.2*(M133*12-624329.01))/12,((79776+0.25*(M133*12-867123.01))/12))))-O133</f>
        <v>9753.1872916666671</v>
      </c>
      <c r="O133" s="5"/>
      <c r="P133" s="67">
        <v>2783.31</v>
      </c>
      <c r="Q133" s="5">
        <f>+P133+N133+L133</f>
        <v>17855.497291666667</v>
      </c>
      <c r="R133" s="67">
        <f>+H133-Q133</f>
        <v>72144.502708333341</v>
      </c>
    </row>
    <row r="134" spans="1:19" s="6" customFormat="1" ht="30" customHeight="1" x14ac:dyDescent="0.2">
      <c r="A134" s="280" t="s">
        <v>124</v>
      </c>
      <c r="B134" s="281"/>
      <c r="C134" s="218"/>
      <c r="D134" s="218"/>
      <c r="E134" s="218"/>
      <c r="F134" s="218"/>
      <c r="G134" s="218"/>
      <c r="H134" s="14">
        <f>SUM(H133:H133)</f>
        <v>90000</v>
      </c>
      <c r="I134" s="14">
        <f t="shared" ref="I134:R134" si="33">SUM(I133:I133)</f>
        <v>2583</v>
      </c>
      <c r="J134" s="14">
        <f t="shared" si="33"/>
        <v>2736</v>
      </c>
      <c r="K134" s="14">
        <f t="shared" si="33"/>
        <v>0</v>
      </c>
      <c r="L134" s="14">
        <f t="shared" si="33"/>
        <v>5319</v>
      </c>
      <c r="M134" s="14">
        <f t="shared" si="33"/>
        <v>84681</v>
      </c>
      <c r="N134" s="14">
        <f t="shared" si="33"/>
        <v>9753.1872916666671</v>
      </c>
      <c r="O134" s="14">
        <f t="shared" si="33"/>
        <v>0</v>
      </c>
      <c r="P134" s="14">
        <f t="shared" si="33"/>
        <v>2783.31</v>
      </c>
      <c r="Q134" s="14">
        <f t="shared" si="33"/>
        <v>17855.497291666667</v>
      </c>
      <c r="R134" s="14">
        <f t="shared" si="33"/>
        <v>72144.502708333341</v>
      </c>
    </row>
    <row r="135" spans="1:19" s="6" customFormat="1" ht="30" customHeight="1" thickBot="1" x14ac:dyDescent="0.25">
      <c r="A135" s="62"/>
      <c r="B135" s="62"/>
      <c r="C135" s="62"/>
      <c r="D135" s="62"/>
      <c r="E135" s="62"/>
      <c r="F135" s="62"/>
      <c r="G135" s="62"/>
      <c r="H135" s="62"/>
      <c r="I135" s="62"/>
      <c r="J135" s="62"/>
      <c r="K135" s="62"/>
      <c r="L135" s="62"/>
      <c r="M135" s="62"/>
      <c r="N135" s="62"/>
      <c r="O135" s="62"/>
      <c r="P135" s="62"/>
      <c r="Q135" s="62"/>
      <c r="R135" s="62"/>
    </row>
    <row r="136" spans="1:19" s="6" customFormat="1" ht="30" customHeight="1" x14ac:dyDescent="0.2">
      <c r="A136" s="226" t="s">
        <v>376</v>
      </c>
      <c r="B136" s="227"/>
      <c r="C136" s="227"/>
      <c r="D136" s="227"/>
      <c r="E136" s="227"/>
      <c r="F136" s="227"/>
      <c r="G136" s="227"/>
      <c r="H136" s="227"/>
      <c r="I136" s="227"/>
      <c r="J136" s="227"/>
      <c r="K136" s="227"/>
      <c r="L136" s="227"/>
      <c r="M136" s="227"/>
      <c r="N136" s="227"/>
      <c r="O136" s="227"/>
      <c r="P136" s="227"/>
      <c r="Q136" s="227"/>
      <c r="R136" s="227"/>
    </row>
    <row r="137" spans="1:19" s="6" customFormat="1" ht="30" customHeight="1" x14ac:dyDescent="0.2">
      <c r="A137" s="66">
        <f>+A133+1</f>
        <v>49</v>
      </c>
      <c r="B137" s="116" t="s">
        <v>464</v>
      </c>
      <c r="C137" s="115" t="s">
        <v>417</v>
      </c>
      <c r="D137" s="116" t="s">
        <v>465</v>
      </c>
      <c r="E137" s="114" t="s">
        <v>211</v>
      </c>
      <c r="F137" s="178" t="s">
        <v>588</v>
      </c>
      <c r="G137" s="178" t="s">
        <v>677</v>
      </c>
      <c r="H137" s="5">
        <v>70000</v>
      </c>
      <c r="I137" s="61">
        <f>H137*2.87%</f>
        <v>2009</v>
      </c>
      <c r="J137" s="61">
        <f>+H137*3.04%</f>
        <v>2128</v>
      </c>
      <c r="K137" s="61">
        <v>1587.38</v>
      </c>
      <c r="L137" s="5">
        <f>+J137+I137+K137</f>
        <v>5724.38</v>
      </c>
      <c r="M137" s="5">
        <f>+H137-L137</f>
        <v>64275.62</v>
      </c>
      <c r="N137" s="5">
        <f>+IF(M137*12&lt;=416220.01,0,IF(M137*12&lt;=624329.01,(((M137*12-416220.01)*0.15)/12),IF((M137*12&lt;=867123.01),(31216+0.2*(M137*12-624329.01))/12,((79776+0.25*(M137*12-867123.01))/12))))-O137</f>
        <v>5050.9738333333344</v>
      </c>
      <c r="O137" s="5"/>
      <c r="P137" s="67">
        <v>1025</v>
      </c>
      <c r="Q137" s="5">
        <f>+P137+N137+L137</f>
        <v>11800.353833333334</v>
      </c>
      <c r="R137" s="67">
        <f>+H137-Q137</f>
        <v>58199.646166666666</v>
      </c>
    </row>
    <row r="138" spans="1:19" s="6" customFormat="1" ht="30" customHeight="1" x14ac:dyDescent="0.2">
      <c r="A138" s="66">
        <f>+A137+1</f>
        <v>50</v>
      </c>
      <c r="B138" s="116" t="s">
        <v>651</v>
      </c>
      <c r="C138" s="115" t="s">
        <v>417</v>
      </c>
      <c r="D138" s="116" t="s">
        <v>465</v>
      </c>
      <c r="E138" s="114" t="s">
        <v>211</v>
      </c>
      <c r="F138" s="113" t="s">
        <v>588</v>
      </c>
      <c r="G138" s="113" t="s">
        <v>639</v>
      </c>
      <c r="H138" s="5">
        <v>70000</v>
      </c>
      <c r="I138" s="61">
        <f>H138*2.87%</f>
        <v>2009</v>
      </c>
      <c r="J138" s="61">
        <f>+H138*3.04%</f>
        <v>2128</v>
      </c>
      <c r="K138" s="61"/>
      <c r="L138" s="8">
        <f>+J138+I138+K138</f>
        <v>4137</v>
      </c>
      <c r="M138" s="8">
        <f>+H138-L138</f>
        <v>65863</v>
      </c>
      <c r="N138" s="5">
        <f>+IF(M138*12&lt;=416220.01,0,IF(M138*12&lt;=624329.01,(((M138*12-416220.01)*0.15)/12),IF((M138*12&lt;=867123.01),(31216+0.2*(M138*12-624329.01))/12,((79776+0.25*(M138*12-867123.01))/12))))-O138</f>
        <v>5368.4498333333331</v>
      </c>
      <c r="O138" s="8"/>
      <c r="P138" s="67">
        <v>25</v>
      </c>
      <c r="Q138" s="8">
        <f>+P138+N138+L138</f>
        <v>9530.4498333333322</v>
      </c>
      <c r="R138" s="67">
        <f>+H138-Q138</f>
        <v>60469.550166666668</v>
      </c>
    </row>
    <row r="139" spans="1:19" s="6" customFormat="1" ht="30" customHeight="1" x14ac:dyDescent="0.2">
      <c r="A139" s="280" t="s">
        <v>124</v>
      </c>
      <c r="B139" s="281"/>
      <c r="C139" s="218"/>
      <c r="D139" s="218"/>
      <c r="E139" s="218"/>
      <c r="F139" s="218"/>
      <c r="G139" s="218"/>
      <c r="H139" s="14">
        <f t="shared" ref="H139:R139" si="34">SUM(H137:H138)</f>
        <v>140000</v>
      </c>
      <c r="I139" s="14">
        <f t="shared" si="34"/>
        <v>4018</v>
      </c>
      <c r="J139" s="14">
        <f t="shared" si="34"/>
        <v>4256</v>
      </c>
      <c r="K139" s="14">
        <f t="shared" si="34"/>
        <v>1587.38</v>
      </c>
      <c r="L139" s="14">
        <f t="shared" si="34"/>
        <v>9861.380000000001</v>
      </c>
      <c r="M139" s="14">
        <f t="shared" si="34"/>
        <v>130138.62</v>
      </c>
      <c r="N139" s="14">
        <f t="shared" si="34"/>
        <v>10419.423666666667</v>
      </c>
      <c r="O139" s="14">
        <f t="shared" si="34"/>
        <v>0</v>
      </c>
      <c r="P139" s="14">
        <f t="shared" si="34"/>
        <v>1050</v>
      </c>
      <c r="Q139" s="14">
        <f t="shared" si="34"/>
        <v>21330.803666666667</v>
      </c>
      <c r="R139" s="14">
        <f t="shared" si="34"/>
        <v>118669.19633333333</v>
      </c>
    </row>
    <row r="140" spans="1:19" s="2" customFormat="1" ht="30" customHeight="1" thickBot="1" x14ac:dyDescent="0.25">
      <c r="A140" s="62"/>
      <c r="B140" s="62"/>
      <c r="C140" s="62"/>
      <c r="D140" s="62"/>
      <c r="E140" s="62"/>
      <c r="F140" s="62"/>
      <c r="G140" s="62"/>
      <c r="H140"/>
      <c r="I140"/>
      <c r="J140"/>
      <c r="K140"/>
      <c r="L140"/>
      <c r="M140"/>
      <c r="N140"/>
      <c r="O140"/>
      <c r="P140"/>
      <c r="Q140"/>
      <c r="R140"/>
    </row>
    <row r="141" spans="1:19" s="68" customFormat="1" ht="30" customHeight="1" thickBot="1" x14ac:dyDescent="0.25">
      <c r="A141" s="216" t="s">
        <v>295</v>
      </c>
      <c r="B141" s="217"/>
      <c r="C141" s="217"/>
      <c r="D141" s="217"/>
      <c r="E141" s="217"/>
      <c r="F141" s="217"/>
      <c r="G141" s="217"/>
      <c r="H141" s="217"/>
      <c r="I141" s="217"/>
      <c r="J141" s="217"/>
      <c r="K141" s="217"/>
      <c r="L141" s="217"/>
      <c r="M141" s="217"/>
      <c r="N141" s="217"/>
      <c r="O141" s="217"/>
      <c r="P141" s="217"/>
      <c r="Q141" s="217"/>
      <c r="R141" s="217"/>
      <c r="S141" s="2"/>
    </row>
    <row r="142" spans="1:19" s="68" customFormat="1" ht="30" customHeight="1" x14ac:dyDescent="0.2">
      <c r="A142" s="93">
        <f>+A138+1</f>
        <v>51</v>
      </c>
      <c r="B142" s="24" t="s">
        <v>129</v>
      </c>
      <c r="C142" s="12" t="s">
        <v>416</v>
      </c>
      <c r="D142" s="111" t="s">
        <v>128</v>
      </c>
      <c r="E142" s="111" t="s">
        <v>211</v>
      </c>
      <c r="F142" s="24" t="s">
        <v>587</v>
      </c>
      <c r="G142" s="24" t="s">
        <v>691</v>
      </c>
      <c r="H142" s="9">
        <v>190000</v>
      </c>
      <c r="I142" s="97">
        <f>H142*2.87%</f>
        <v>5453</v>
      </c>
      <c r="J142" s="5">
        <f>187020*3.04%</f>
        <v>5685.4080000000004</v>
      </c>
      <c r="K142" s="5"/>
      <c r="L142" s="8">
        <f>+J142+I142+K142</f>
        <v>11138.407999999999</v>
      </c>
      <c r="M142" s="8">
        <f>+H142-L142</f>
        <v>178861.592</v>
      </c>
      <c r="N142" s="8">
        <f>+IF(M142*12&lt;=416220.01,0,IF(M142*12&lt;=624329.01,(((M142*12-416220.01)*0.15)/12),IF((M142*12&lt;=867123.01),(31216+0.2*(M142*12-624329.01))/12,((79776+0.25*(M142*12-867123.01))/12))))-O142</f>
        <v>33298.33529166667</v>
      </c>
      <c r="O142" s="8"/>
      <c r="P142" s="96">
        <v>25</v>
      </c>
      <c r="Q142" s="8">
        <f>+P142+N142+L142</f>
        <v>44461.743291666673</v>
      </c>
      <c r="R142" s="96">
        <f>+H142-Q142</f>
        <v>145538.25670833333</v>
      </c>
      <c r="S142" s="2"/>
    </row>
    <row r="143" spans="1:19" s="68" customFormat="1" ht="30" customHeight="1" x14ac:dyDescent="0.2">
      <c r="A143" s="93">
        <f>+A142+1</f>
        <v>52</v>
      </c>
      <c r="B143" s="178" t="s">
        <v>606</v>
      </c>
      <c r="C143" s="66" t="s">
        <v>417</v>
      </c>
      <c r="D143" s="178" t="s">
        <v>513</v>
      </c>
      <c r="E143" s="111" t="s">
        <v>211</v>
      </c>
      <c r="F143" s="24" t="s">
        <v>596</v>
      </c>
      <c r="G143" s="24" t="s">
        <v>708</v>
      </c>
      <c r="H143" s="101">
        <v>45000</v>
      </c>
      <c r="I143" s="5">
        <f t="shared" ref="I143:I144" si="35">H143*2.87%</f>
        <v>1291.5</v>
      </c>
      <c r="J143" s="5">
        <f t="shared" ref="J143:J144" si="36">+H143*3.04%</f>
        <v>1368</v>
      </c>
      <c r="K143" s="5"/>
      <c r="L143" s="8">
        <f>+J143+I143+K143</f>
        <v>2659.5</v>
      </c>
      <c r="M143" s="8">
        <f>+H143-L143</f>
        <v>42340.5</v>
      </c>
      <c r="N143" s="8">
        <f t="shared" ref="N143:N144" si="37">+IF(M143*12&lt;=416220.01,0,IF(M143*12&lt;=624329.01,(((M143*12-416220.01)*0.15)/12),IF((M143*12&lt;=867123.01),(31216+0.2*(M143*12-624329.01))/12,((79776+0.25*(M143*12-867123.01))/12))))-O143</f>
        <v>1148.3248749999998</v>
      </c>
      <c r="O143" s="8"/>
      <c r="P143" s="96">
        <v>3525</v>
      </c>
      <c r="Q143" s="8">
        <f t="shared" ref="Q143:Q144" si="38">+P143+N143+L143</f>
        <v>7332.8248750000002</v>
      </c>
      <c r="R143" s="96">
        <f>H143-Q143</f>
        <v>37667.175125000002</v>
      </c>
      <c r="S143" s="2"/>
    </row>
    <row r="144" spans="1:19" s="68" customFormat="1" ht="30" customHeight="1" x14ac:dyDescent="0.2">
      <c r="A144" s="93">
        <f t="shared" ref="A144" si="39">+A143+1</f>
        <v>53</v>
      </c>
      <c r="B144" s="178" t="s">
        <v>607</v>
      </c>
      <c r="C144" s="66" t="s">
        <v>417</v>
      </c>
      <c r="D144" s="178" t="s">
        <v>513</v>
      </c>
      <c r="E144" s="111" t="s">
        <v>211</v>
      </c>
      <c r="F144" s="24" t="s">
        <v>596</v>
      </c>
      <c r="G144" s="24" t="s">
        <v>708</v>
      </c>
      <c r="H144" s="101">
        <v>45000</v>
      </c>
      <c r="I144" s="5">
        <f t="shared" si="35"/>
        <v>1291.5</v>
      </c>
      <c r="J144" s="5">
        <f t="shared" si="36"/>
        <v>1368</v>
      </c>
      <c r="K144" s="61">
        <v>3174</v>
      </c>
      <c r="L144" s="8">
        <f>+J144+I144+K144</f>
        <v>5833.5</v>
      </c>
      <c r="M144" s="8">
        <f>+H144-L144</f>
        <v>39166.5</v>
      </c>
      <c r="N144" s="8">
        <f t="shared" si="37"/>
        <v>672.22487499999988</v>
      </c>
      <c r="O144" s="8"/>
      <c r="P144" s="96">
        <v>25</v>
      </c>
      <c r="Q144" s="8">
        <f t="shared" si="38"/>
        <v>6530.7248749999999</v>
      </c>
      <c r="R144" s="96">
        <f>H144-Q144</f>
        <v>38469.275125</v>
      </c>
      <c r="S144" s="2"/>
    </row>
    <row r="145" spans="1:19" s="2" customFormat="1" ht="30" customHeight="1" x14ac:dyDescent="0.2">
      <c r="A145" s="280" t="s">
        <v>124</v>
      </c>
      <c r="B145" s="281"/>
      <c r="C145" s="218"/>
      <c r="D145" s="218"/>
      <c r="E145" s="218"/>
      <c r="F145" s="218"/>
      <c r="G145" s="218"/>
      <c r="H145" s="14">
        <f>SUM(H142:H144)</f>
        <v>280000</v>
      </c>
      <c r="I145" s="14">
        <f t="shared" ref="I145:R145" si="40">SUM(I142:I144)</f>
        <v>8036</v>
      </c>
      <c r="J145" s="14">
        <f t="shared" si="40"/>
        <v>8421.4079999999994</v>
      </c>
      <c r="K145" s="14">
        <f t="shared" si="40"/>
        <v>3174</v>
      </c>
      <c r="L145" s="14">
        <f t="shared" si="40"/>
        <v>19631.407999999999</v>
      </c>
      <c r="M145" s="14">
        <f t="shared" si="40"/>
        <v>260368.592</v>
      </c>
      <c r="N145" s="14">
        <f t="shared" si="40"/>
        <v>35118.885041666668</v>
      </c>
      <c r="O145" s="14">
        <f t="shared" si="40"/>
        <v>0</v>
      </c>
      <c r="P145" s="14">
        <f t="shared" si="40"/>
        <v>3575</v>
      </c>
      <c r="Q145" s="14">
        <f t="shared" si="40"/>
        <v>58325.293041666671</v>
      </c>
      <c r="R145" s="14">
        <f t="shared" si="40"/>
        <v>221674.70695833332</v>
      </c>
    </row>
    <row r="146" spans="1:19" s="2" customFormat="1" ht="30" customHeight="1" thickBot="1" x14ac:dyDescent="0.25">
      <c r="A146" s="62"/>
      <c r="B146" s="62"/>
      <c r="C146" s="62"/>
      <c r="D146" s="62"/>
      <c r="E146" s="62"/>
      <c r="F146" s="62"/>
      <c r="G146" s="62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</row>
    <row r="147" spans="1:19" s="2" customFormat="1" ht="30" customHeight="1" thickBot="1" x14ac:dyDescent="0.25">
      <c r="A147" s="216" t="s">
        <v>498</v>
      </c>
      <c r="B147" s="217"/>
      <c r="C147" s="217"/>
      <c r="D147" s="217"/>
      <c r="E147" s="217"/>
      <c r="F147" s="217"/>
      <c r="G147" s="217"/>
      <c r="H147" s="217"/>
      <c r="I147" s="217"/>
      <c r="J147" s="217"/>
      <c r="K147" s="217"/>
      <c r="L147" s="217"/>
      <c r="M147" s="217"/>
      <c r="N147" s="217"/>
      <c r="O147" s="217"/>
      <c r="P147" s="217"/>
      <c r="Q147" s="217"/>
      <c r="R147" s="217"/>
    </row>
    <row r="148" spans="1:19" s="2" customFormat="1" ht="30" customHeight="1" x14ac:dyDescent="0.2">
      <c r="A148" s="93">
        <f>+A144+1</f>
        <v>54</v>
      </c>
      <c r="B148" s="24" t="s">
        <v>496</v>
      </c>
      <c r="C148" s="12" t="s">
        <v>416</v>
      </c>
      <c r="D148" s="111" t="s">
        <v>497</v>
      </c>
      <c r="E148" s="111" t="s">
        <v>211</v>
      </c>
      <c r="F148" s="178" t="s">
        <v>599</v>
      </c>
      <c r="G148" s="178" t="s">
        <v>682</v>
      </c>
      <c r="H148" s="8">
        <v>190000</v>
      </c>
      <c r="I148" s="97">
        <f>H148*2.87%</f>
        <v>5453</v>
      </c>
      <c r="J148" s="5">
        <f>187020*3.04%</f>
        <v>5685.4080000000004</v>
      </c>
      <c r="K148" s="5"/>
      <c r="L148" s="8">
        <f>+J148+I148+K148</f>
        <v>11138.407999999999</v>
      </c>
      <c r="M148" s="8">
        <f>+H148-L148</f>
        <v>178861.592</v>
      </c>
      <c r="N148" s="8">
        <f>+IF(M148*12&lt;=416220.01,0,IF(M148*12&lt;=624329.01,(((M148*12-416220.01)*0.15)/12),IF((M148*12&lt;=867123.01),(31216+0.2*(M148*12-624329.01))/12,((79776+0.25*(M148*12-867123.01))/12))))-O148</f>
        <v>33298.33529166667</v>
      </c>
      <c r="O148" s="8"/>
      <c r="P148" s="96">
        <v>1025</v>
      </c>
      <c r="Q148" s="8">
        <f>+P148+N148+L148</f>
        <v>45461.743291666673</v>
      </c>
      <c r="R148" s="96">
        <f>+H148-Q148</f>
        <v>144538.25670833333</v>
      </c>
    </row>
    <row r="149" spans="1:19" s="2" customFormat="1" ht="30" customHeight="1" x14ac:dyDescent="0.2">
      <c r="A149" s="115">
        <f>+A148+1</f>
        <v>55</v>
      </c>
      <c r="B149" s="116" t="s">
        <v>519</v>
      </c>
      <c r="C149" s="115" t="s">
        <v>417</v>
      </c>
      <c r="D149" s="114" t="s">
        <v>130</v>
      </c>
      <c r="E149" s="111" t="s">
        <v>211</v>
      </c>
      <c r="F149" s="178" t="s">
        <v>588</v>
      </c>
      <c r="G149" s="178" t="s">
        <v>677</v>
      </c>
      <c r="H149" s="5">
        <v>50000</v>
      </c>
      <c r="I149" s="5">
        <f>H149*2.87%</f>
        <v>1435</v>
      </c>
      <c r="J149" s="5">
        <f>+H149*3.04%</f>
        <v>1520</v>
      </c>
      <c r="K149" s="5"/>
      <c r="L149" s="8">
        <f>+J149+I149+K149</f>
        <v>2955</v>
      </c>
      <c r="M149" s="8">
        <f>+H149-L149</f>
        <v>47045</v>
      </c>
      <c r="N149" s="8">
        <v>0</v>
      </c>
      <c r="O149" s="8">
        <v>1896</v>
      </c>
      <c r="P149" s="67">
        <v>1165</v>
      </c>
      <c r="Q149" s="8">
        <f>+P149+N149+L149</f>
        <v>4120</v>
      </c>
      <c r="R149" s="96">
        <f>+H149-Q149</f>
        <v>45880</v>
      </c>
    </row>
    <row r="150" spans="1:19" s="2" customFormat="1" ht="30" customHeight="1" thickBot="1" x14ac:dyDescent="0.25">
      <c r="A150" s="280" t="s">
        <v>124</v>
      </c>
      <c r="B150" s="281"/>
      <c r="C150" s="219"/>
      <c r="D150" s="219"/>
      <c r="E150" s="219"/>
      <c r="F150" s="219"/>
      <c r="G150" s="223"/>
      <c r="H150" s="72">
        <f>SUM(H148:H149)</f>
        <v>240000</v>
      </c>
      <c r="I150" s="72">
        <f t="shared" ref="I150:R150" si="41">SUM(I148:I149)</f>
        <v>6888</v>
      </c>
      <c r="J150" s="72">
        <f t="shared" si="41"/>
        <v>7205.4080000000004</v>
      </c>
      <c r="K150" s="72">
        <f t="shared" si="41"/>
        <v>0</v>
      </c>
      <c r="L150" s="72">
        <f t="shared" si="41"/>
        <v>14093.407999999999</v>
      </c>
      <c r="M150" s="72">
        <f t="shared" si="41"/>
        <v>225906.592</v>
      </c>
      <c r="N150" s="72">
        <f t="shared" si="41"/>
        <v>33298.33529166667</v>
      </c>
      <c r="O150" s="72">
        <f t="shared" si="41"/>
        <v>1896</v>
      </c>
      <c r="P150" s="72">
        <f t="shared" si="41"/>
        <v>2190</v>
      </c>
      <c r="Q150" s="14">
        <f t="shared" si="41"/>
        <v>49581.743291666673</v>
      </c>
      <c r="R150" s="14">
        <f t="shared" si="41"/>
        <v>190418.25670833333</v>
      </c>
    </row>
    <row r="151" spans="1:19" s="2" customFormat="1" ht="30" customHeight="1" thickBot="1" x14ac:dyDescent="0.25">
      <c r="C151" s="142"/>
    </row>
    <row r="152" spans="1:19" s="68" customFormat="1" ht="30" customHeight="1" thickBot="1" x14ac:dyDescent="0.25">
      <c r="A152" s="216" t="s">
        <v>610</v>
      </c>
      <c r="B152" s="217"/>
      <c r="C152" s="217"/>
      <c r="D152" s="217"/>
      <c r="E152" s="217"/>
      <c r="F152" s="217"/>
      <c r="G152" s="217"/>
      <c r="H152" s="217"/>
      <c r="I152" s="217"/>
      <c r="J152" s="217"/>
      <c r="K152" s="217"/>
      <c r="L152" s="217"/>
      <c r="M152" s="217"/>
      <c r="N152" s="217"/>
      <c r="O152" s="217"/>
      <c r="P152" s="217"/>
      <c r="Q152" s="217"/>
      <c r="R152" s="217"/>
      <c r="S152" s="2"/>
    </row>
    <row r="153" spans="1:19" s="26" customFormat="1" ht="30" customHeight="1" x14ac:dyDescent="0.2">
      <c r="A153" s="66">
        <f>+A154+1</f>
        <v>57</v>
      </c>
      <c r="B153" s="113" t="s">
        <v>619</v>
      </c>
      <c r="C153" s="115" t="s">
        <v>417</v>
      </c>
      <c r="D153" s="112" t="s">
        <v>620</v>
      </c>
      <c r="E153" s="111" t="s">
        <v>211</v>
      </c>
      <c r="F153" s="24" t="s">
        <v>714</v>
      </c>
      <c r="G153" s="24" t="s">
        <v>713</v>
      </c>
      <c r="H153" s="159">
        <v>80000</v>
      </c>
      <c r="I153" s="97">
        <f>H153*2.87%</f>
        <v>2296</v>
      </c>
      <c r="J153" s="97">
        <f>+H153*3.04%</f>
        <v>2432</v>
      </c>
      <c r="K153" s="97"/>
      <c r="L153" s="8">
        <f>+J153+I153+K153</f>
        <v>4728</v>
      </c>
      <c r="M153" s="8">
        <f>+H153-L153</f>
        <v>75272</v>
      </c>
      <c r="N153" s="8">
        <f>+IF(M153*12&lt;=416220.01,0,IF(M153*12&lt;=624329.01,(((M153*12-416220.01)*0.15)/12),IF((M153*12&lt;=867123.01),(31216+0.2*(M153*12-624329.01))/12,((79776+0.25*(M153*12-867123.01))/12))))-O153</f>
        <v>7400.9372916666662</v>
      </c>
      <c r="O153" s="8"/>
      <c r="P153" s="96">
        <v>65</v>
      </c>
      <c r="Q153" s="8">
        <f>+P153+N153+L153</f>
        <v>12193.937291666665</v>
      </c>
      <c r="R153" s="96">
        <f>+H153-Q153</f>
        <v>67806.062708333338</v>
      </c>
    </row>
    <row r="154" spans="1:19" s="26" customFormat="1" ht="30" customHeight="1" x14ac:dyDescent="0.2">
      <c r="A154" s="66">
        <f>+A149+1</f>
        <v>56</v>
      </c>
      <c r="B154" s="113" t="s">
        <v>608</v>
      </c>
      <c r="C154" s="115" t="s">
        <v>417</v>
      </c>
      <c r="D154" s="112" t="s">
        <v>609</v>
      </c>
      <c r="E154" s="111" t="s">
        <v>211</v>
      </c>
      <c r="F154" s="24" t="s">
        <v>596</v>
      </c>
      <c r="G154" s="24" t="s">
        <v>708</v>
      </c>
      <c r="H154" s="159">
        <v>70000</v>
      </c>
      <c r="I154" s="97">
        <f>H154*2.87%</f>
        <v>2009</v>
      </c>
      <c r="J154" s="97">
        <f>+H154*3.04%</f>
        <v>2128</v>
      </c>
      <c r="K154" s="97">
        <v>1587.38</v>
      </c>
      <c r="L154" s="8">
        <f>+J154+I154+K154</f>
        <v>5724.38</v>
      </c>
      <c r="M154" s="8">
        <f>+H154-L154</f>
        <v>64275.62</v>
      </c>
      <c r="N154" s="8">
        <f>+IF(M154*12&lt;=416220.01,0,IF(M154*12&lt;=624329.01,(((M154*12-416220.01)*0.15)/12),IF((M154*12&lt;=867123.01),(31216+0.2*(M154*12-624329.01))/12,((79776+0.25*(M154*12-867123.01))/12))))-O154</f>
        <v>5050.9738333333344</v>
      </c>
      <c r="O154" s="8">
        <v>0</v>
      </c>
      <c r="P154" s="96">
        <v>25</v>
      </c>
      <c r="Q154" s="8">
        <f>+P154+N154+L154</f>
        <v>10800.353833333334</v>
      </c>
      <c r="R154" s="96">
        <f>+H154-Q154</f>
        <v>59199.646166666666</v>
      </c>
    </row>
    <row r="155" spans="1:19" s="26" customFormat="1" ht="30" customHeight="1" x14ac:dyDescent="0.2">
      <c r="A155" s="280" t="s">
        <v>124</v>
      </c>
      <c r="B155" s="281"/>
      <c r="C155" s="218"/>
      <c r="D155" s="218"/>
      <c r="E155" s="218"/>
      <c r="F155" s="218"/>
      <c r="G155" s="218"/>
      <c r="H155" s="14">
        <f>SUM(H153:H154)</f>
        <v>150000</v>
      </c>
      <c r="I155" s="14">
        <f t="shared" ref="I155:R155" si="42">SUM(I153:I154)</f>
        <v>4305</v>
      </c>
      <c r="J155" s="14">
        <f t="shared" si="42"/>
        <v>4560</v>
      </c>
      <c r="K155" s="14">
        <f t="shared" si="42"/>
        <v>1587.38</v>
      </c>
      <c r="L155" s="14">
        <f t="shared" si="42"/>
        <v>10452.380000000001</v>
      </c>
      <c r="M155" s="14">
        <f t="shared" si="42"/>
        <v>139547.62</v>
      </c>
      <c r="N155" s="14">
        <f t="shared" si="42"/>
        <v>12451.911125000001</v>
      </c>
      <c r="O155" s="14">
        <f t="shared" si="42"/>
        <v>0</v>
      </c>
      <c r="P155" s="14">
        <f t="shared" si="42"/>
        <v>90</v>
      </c>
      <c r="Q155" s="14">
        <f t="shared" si="42"/>
        <v>22994.291125</v>
      </c>
      <c r="R155" s="14">
        <f t="shared" si="42"/>
        <v>127005.70887500001</v>
      </c>
    </row>
    <row r="156" spans="1:19" s="26" customFormat="1" ht="30" customHeight="1" thickBot="1" x14ac:dyDescent="0.25">
      <c r="A156" s="62"/>
      <c r="B156" s="62"/>
      <c r="C156" s="228"/>
      <c r="D156" s="228"/>
      <c r="E156" s="228"/>
      <c r="F156" s="228"/>
      <c r="G156" s="228"/>
      <c r="H156" s="74"/>
      <c r="I156" s="74"/>
      <c r="J156" s="74"/>
      <c r="K156" s="74"/>
      <c r="L156" s="74"/>
      <c r="M156" s="74"/>
      <c r="N156" s="74"/>
      <c r="O156" s="74"/>
      <c r="P156" s="74"/>
      <c r="Q156" s="74"/>
      <c r="R156" s="74"/>
    </row>
    <row r="157" spans="1:19" s="68" customFormat="1" ht="30" customHeight="1" thickBot="1" x14ac:dyDescent="0.25">
      <c r="A157" s="216" t="s">
        <v>378</v>
      </c>
      <c r="B157" s="217"/>
      <c r="C157" s="217"/>
      <c r="D157" s="217"/>
      <c r="E157" s="217"/>
      <c r="F157" s="217"/>
      <c r="G157" s="217"/>
      <c r="H157" s="217"/>
      <c r="I157" s="217"/>
      <c r="J157" s="217"/>
      <c r="K157" s="217"/>
      <c r="L157" s="217"/>
      <c r="M157" s="217"/>
      <c r="N157" s="217"/>
      <c r="O157" s="217"/>
      <c r="P157" s="217"/>
      <c r="Q157" s="217"/>
      <c r="R157" s="217"/>
      <c r="S157" s="2"/>
    </row>
    <row r="158" spans="1:19" s="26" customFormat="1" ht="30" customHeight="1" x14ac:dyDescent="0.2">
      <c r="A158" s="237">
        <f>+A153+1</f>
        <v>58</v>
      </c>
      <c r="B158" s="178" t="s">
        <v>660</v>
      </c>
      <c r="C158" s="66" t="s">
        <v>417</v>
      </c>
      <c r="D158" s="245" t="s">
        <v>661</v>
      </c>
      <c r="E158" s="111" t="s">
        <v>211</v>
      </c>
      <c r="F158" s="24" t="s">
        <v>591</v>
      </c>
      <c r="G158" s="24" t="s">
        <v>662</v>
      </c>
      <c r="H158" s="159">
        <v>45000</v>
      </c>
      <c r="I158" s="97">
        <f>H158*2.87%</f>
        <v>1291.5</v>
      </c>
      <c r="J158" s="97">
        <f>+H158*3.04%</f>
        <v>1368</v>
      </c>
      <c r="K158" s="5">
        <v>0</v>
      </c>
      <c r="L158" s="8">
        <f>+J158+I158+K158</f>
        <v>2659.5</v>
      </c>
      <c r="M158" s="8">
        <f>+H158-L158</f>
        <v>42340.5</v>
      </c>
      <c r="N158" s="8">
        <v>1148.32</v>
      </c>
      <c r="O158" s="8">
        <v>0</v>
      </c>
      <c r="P158" s="96">
        <v>26098.01</v>
      </c>
      <c r="Q158" s="8">
        <f>+L158+N158+P158</f>
        <v>29905.829999999998</v>
      </c>
      <c r="R158" s="8">
        <f>+H158-Q158</f>
        <v>15094.170000000002</v>
      </c>
    </row>
    <row r="159" spans="1:19" s="26" customFormat="1" ht="30" customHeight="1" x14ac:dyDescent="0.2">
      <c r="A159" s="280" t="s">
        <v>124</v>
      </c>
      <c r="B159" s="281"/>
      <c r="C159" s="218"/>
      <c r="D159" s="218"/>
      <c r="E159" s="218"/>
      <c r="F159" s="218"/>
      <c r="G159" s="218"/>
      <c r="H159" s="14">
        <f t="shared" ref="H159:R159" si="43">SUM(H158:H158)</f>
        <v>45000</v>
      </c>
      <c r="I159" s="14">
        <f t="shared" si="43"/>
        <v>1291.5</v>
      </c>
      <c r="J159" s="14">
        <f t="shared" si="43"/>
        <v>1368</v>
      </c>
      <c r="K159" s="14">
        <f t="shared" si="43"/>
        <v>0</v>
      </c>
      <c r="L159" s="14">
        <f t="shared" si="43"/>
        <v>2659.5</v>
      </c>
      <c r="M159" s="14">
        <f t="shared" si="43"/>
        <v>42340.5</v>
      </c>
      <c r="N159" s="14">
        <f t="shared" si="43"/>
        <v>1148.32</v>
      </c>
      <c r="O159" s="14">
        <f t="shared" si="43"/>
        <v>0</v>
      </c>
      <c r="P159" s="14">
        <f t="shared" si="43"/>
        <v>26098.01</v>
      </c>
      <c r="Q159" s="14">
        <f t="shared" si="43"/>
        <v>29905.829999999998</v>
      </c>
      <c r="R159" s="14">
        <f t="shared" si="43"/>
        <v>15094.170000000002</v>
      </c>
    </row>
    <row r="160" spans="1:19" s="2" customFormat="1" ht="30" customHeight="1" thickBot="1" x14ac:dyDescent="0.25">
      <c r="A160" s="62"/>
      <c r="B160" s="62"/>
      <c r="C160" s="62"/>
      <c r="D160" s="62"/>
      <c r="E160" s="62"/>
      <c r="F160" s="62"/>
      <c r="G160" s="62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</row>
    <row r="161" spans="1:19" s="73" customFormat="1" ht="30" customHeight="1" thickBot="1" x14ac:dyDescent="0.25">
      <c r="A161" s="216" t="s">
        <v>216</v>
      </c>
      <c r="B161" s="217"/>
      <c r="C161" s="217"/>
      <c r="D161" s="217"/>
      <c r="E161" s="217"/>
      <c r="F161" s="217"/>
      <c r="G161" s="217"/>
      <c r="H161" s="217"/>
      <c r="I161" s="217"/>
      <c r="J161" s="217"/>
      <c r="K161" s="217"/>
      <c r="L161" s="217"/>
      <c r="M161" s="217"/>
      <c r="N161" s="217"/>
      <c r="O161" s="217"/>
      <c r="P161" s="217"/>
      <c r="Q161" s="217"/>
      <c r="R161" s="217"/>
      <c r="S161" s="26"/>
    </row>
    <row r="162" spans="1:19" s="26" customFormat="1" ht="30" customHeight="1" x14ac:dyDescent="0.2">
      <c r="A162" s="66">
        <f>+A163+1</f>
        <v>60</v>
      </c>
      <c r="B162" s="178" t="s">
        <v>511</v>
      </c>
      <c r="C162" s="66" t="s">
        <v>416</v>
      </c>
      <c r="D162" s="245" t="s">
        <v>687</v>
      </c>
      <c r="E162" s="94" t="s">
        <v>211</v>
      </c>
      <c r="F162" s="24" t="s">
        <v>714</v>
      </c>
      <c r="G162" s="24" t="s">
        <v>713</v>
      </c>
      <c r="H162" s="10">
        <v>80000</v>
      </c>
      <c r="I162" s="5">
        <f>H162*2.87%</f>
        <v>2296</v>
      </c>
      <c r="J162" s="5">
        <f>+H162*3.04%</f>
        <v>2432</v>
      </c>
      <c r="K162" s="5"/>
      <c r="L162" s="8">
        <f>+J162+I162+K162</f>
        <v>4728</v>
      </c>
      <c r="M162" s="8">
        <f>+H162-L162</f>
        <v>75272</v>
      </c>
      <c r="N162" s="8">
        <v>7400.94</v>
      </c>
      <c r="O162" s="8"/>
      <c r="P162" s="96">
        <f>100+25</f>
        <v>125</v>
      </c>
      <c r="Q162" s="8">
        <f>+P162+N162+L162</f>
        <v>12253.939999999999</v>
      </c>
      <c r="R162" s="96">
        <f>H162-Q162</f>
        <v>67746.06</v>
      </c>
    </row>
    <row r="163" spans="1:19" s="26" customFormat="1" ht="30" customHeight="1" x14ac:dyDescent="0.2">
      <c r="A163" s="66">
        <f>+A158+1</f>
        <v>59</v>
      </c>
      <c r="B163" s="5" t="s">
        <v>380</v>
      </c>
      <c r="C163" s="140" t="s">
        <v>417</v>
      </c>
      <c r="D163" s="116" t="s">
        <v>215</v>
      </c>
      <c r="E163" s="111" t="s">
        <v>211</v>
      </c>
      <c r="F163" s="24" t="s">
        <v>710</v>
      </c>
      <c r="G163" s="24" t="s">
        <v>709</v>
      </c>
      <c r="H163" s="110">
        <v>70000</v>
      </c>
      <c r="I163" s="8">
        <f>H163*2.87%</f>
        <v>2009</v>
      </c>
      <c r="J163" s="97">
        <f>+H163*3.04%</f>
        <v>2128</v>
      </c>
      <c r="K163" s="97">
        <v>1587.38</v>
      </c>
      <c r="L163" s="8">
        <f>+J163+I163+K163</f>
        <v>5724.38</v>
      </c>
      <c r="M163" s="8">
        <f>+H163-L163</f>
        <v>64275.62</v>
      </c>
      <c r="N163" s="8">
        <f>+IF(M163*12&lt;=416220.01,0,IF(M163*12&lt;=624329.01,(((M163*12-416220.01)*0.15)/12),IF((M163*12&lt;=867123.01),(31216+0.2*(M163*12-624329.01))/12,((79776+0.25*(M163*12-867123.01))/12))))-O163</f>
        <v>5050.9738333333344</v>
      </c>
      <c r="O163" s="8"/>
      <c r="P163" s="96">
        <v>25</v>
      </c>
      <c r="Q163" s="8">
        <f>+P163+N163+L163</f>
        <v>10800.353833333334</v>
      </c>
      <c r="R163" s="96">
        <f>+H163-Q163</f>
        <v>59199.646166666666</v>
      </c>
    </row>
    <row r="164" spans="1:19" s="68" customFormat="1" ht="30" customHeight="1" x14ac:dyDescent="0.2">
      <c r="A164" s="280" t="s">
        <v>124</v>
      </c>
      <c r="B164" s="282"/>
      <c r="C164" s="221"/>
      <c r="D164" s="221"/>
      <c r="E164" s="221"/>
      <c r="F164" s="221"/>
      <c r="G164" s="222"/>
      <c r="H164" s="14">
        <f>SUM(H162:H163)</f>
        <v>150000</v>
      </c>
      <c r="I164" s="14">
        <f t="shared" ref="I164:R164" si="44">SUM(I162:I163)</f>
        <v>4305</v>
      </c>
      <c r="J164" s="14">
        <f t="shared" si="44"/>
        <v>4560</v>
      </c>
      <c r="K164" s="14">
        <f t="shared" si="44"/>
        <v>1587.38</v>
      </c>
      <c r="L164" s="14">
        <f t="shared" si="44"/>
        <v>10452.380000000001</v>
      </c>
      <c r="M164" s="14">
        <f t="shared" si="44"/>
        <v>139547.62</v>
      </c>
      <c r="N164" s="14">
        <f t="shared" si="44"/>
        <v>12451.913833333334</v>
      </c>
      <c r="O164" s="14">
        <f t="shared" si="44"/>
        <v>0</v>
      </c>
      <c r="P164" s="14">
        <f t="shared" si="44"/>
        <v>150</v>
      </c>
      <c r="Q164" s="14">
        <f t="shared" si="44"/>
        <v>23054.293833333333</v>
      </c>
      <c r="R164" s="14">
        <f t="shared" si="44"/>
        <v>126945.70616666667</v>
      </c>
      <c r="S164" s="2"/>
    </row>
    <row r="165" spans="1:19" s="2" customFormat="1" ht="30" customHeight="1" thickBot="1" x14ac:dyDescent="0.25">
      <c r="A165" s="124"/>
      <c r="B165" s="1"/>
      <c r="C165" s="4"/>
      <c r="D165" s="125"/>
      <c r="E165" s="126"/>
      <c r="F165" s="23"/>
      <c r="G165" s="23"/>
      <c r="H165" s="127"/>
      <c r="I165" s="68"/>
      <c r="J165" s="68"/>
      <c r="K165" s="68"/>
      <c r="L165" s="68"/>
      <c r="M165" s="68"/>
      <c r="N165" s="68"/>
      <c r="O165" s="68"/>
      <c r="P165" s="68"/>
      <c r="Q165" s="68"/>
      <c r="R165" s="68"/>
    </row>
    <row r="166" spans="1:19" s="2" customFormat="1" ht="30" customHeight="1" thickBot="1" x14ac:dyDescent="0.25">
      <c r="A166" s="216" t="s">
        <v>203</v>
      </c>
      <c r="B166" s="217"/>
      <c r="C166" s="217"/>
      <c r="D166" s="217"/>
      <c r="E166" s="217"/>
      <c r="F166" s="217"/>
      <c r="G166" s="217"/>
      <c r="H166" s="217"/>
      <c r="I166" s="217"/>
      <c r="J166" s="217"/>
      <c r="K166" s="217"/>
      <c r="L166" s="217"/>
      <c r="M166" s="217"/>
      <c r="N166" s="217"/>
      <c r="O166" s="217"/>
      <c r="P166" s="217"/>
      <c r="Q166" s="217"/>
      <c r="R166" s="217"/>
    </row>
    <row r="167" spans="1:19" s="74" customFormat="1" ht="30" customHeight="1" x14ac:dyDescent="0.2">
      <c r="A167" s="115">
        <f>+A162+1</f>
        <v>61</v>
      </c>
      <c r="B167" s="113" t="s">
        <v>381</v>
      </c>
      <c r="C167" s="115" t="s">
        <v>417</v>
      </c>
      <c r="D167" s="114" t="s">
        <v>217</v>
      </c>
      <c r="E167" s="111" t="s">
        <v>211</v>
      </c>
      <c r="F167" s="178" t="s">
        <v>588</v>
      </c>
      <c r="G167" s="178" t="s">
        <v>677</v>
      </c>
      <c r="H167" s="270">
        <v>145000</v>
      </c>
      <c r="I167" s="97">
        <f t="shared" ref="I167:I172" si="45">H167*2.87%</f>
        <v>4161.5</v>
      </c>
      <c r="J167" s="97">
        <f t="shared" ref="J167:J172" si="46">+H167*3.04%</f>
        <v>4408</v>
      </c>
      <c r="K167" s="97"/>
      <c r="L167" s="97">
        <f t="shared" ref="L167:L173" si="47">+J167+I167+K167</f>
        <v>8569.5</v>
      </c>
      <c r="M167" s="97">
        <f t="shared" ref="M167:M173" si="48">+H167-L167</f>
        <v>136430.5</v>
      </c>
      <c r="N167" s="97">
        <f>+IF(M167*12&lt;=416220.01,0,IF(M167*12&lt;=624329.01,(((M167*12-416220.01)*0.15)/12),IF((M167*12&lt;=867123.01),(31216+0.2*(M167*12-624329.01))/12,((79776+0.25*(M167*12-867123.01))/12))))-O167</f>
        <v>22690.562291666665</v>
      </c>
      <c r="O167" s="8"/>
      <c r="P167" s="96">
        <v>3025</v>
      </c>
      <c r="Q167" s="8">
        <f t="shared" ref="Q167:Q173" si="49">+P167+N167+L167</f>
        <v>34285.062291666662</v>
      </c>
      <c r="R167" s="9">
        <f t="shared" ref="R167:R173" si="50">+H167-Q167</f>
        <v>110714.93770833334</v>
      </c>
      <c r="S167" s="6"/>
    </row>
    <row r="168" spans="1:19" s="74" customFormat="1" ht="30" customHeight="1" x14ac:dyDescent="0.2">
      <c r="A168" s="93">
        <f>+A167+1</f>
        <v>62</v>
      </c>
      <c r="B168" s="178" t="s">
        <v>377</v>
      </c>
      <c r="C168" s="66" t="s">
        <v>416</v>
      </c>
      <c r="D168" s="178" t="s">
        <v>516</v>
      </c>
      <c r="E168" s="94" t="s">
        <v>211</v>
      </c>
      <c r="F168" s="24" t="s">
        <v>710</v>
      </c>
      <c r="G168" s="24" t="s">
        <v>709</v>
      </c>
      <c r="H168" s="96">
        <v>80000</v>
      </c>
      <c r="I168" s="97">
        <f t="shared" si="45"/>
        <v>2296</v>
      </c>
      <c r="J168" s="97">
        <f t="shared" si="46"/>
        <v>2432</v>
      </c>
      <c r="K168" s="97"/>
      <c r="L168" s="97">
        <f t="shared" si="47"/>
        <v>4728</v>
      </c>
      <c r="M168" s="97">
        <f t="shared" si="48"/>
        <v>75272</v>
      </c>
      <c r="N168" s="97">
        <f t="shared" ref="N168:N173" si="51">+IF(M168*12&lt;=416220.01,0,IF(M168*12&lt;=624329.01,(((M168*12-416220.01)*0.15)/12),IF((M168*12&lt;=867123.01),(31216+0.2*(M168*12-624329.01))/12,((79776+0.25*(M168*12-867123.01))/12))))-O168</f>
        <v>7400.9372916666662</v>
      </c>
      <c r="O168" s="8"/>
      <c r="P168" s="96">
        <v>1025</v>
      </c>
      <c r="Q168" s="8">
        <f t="shared" si="49"/>
        <v>13153.937291666665</v>
      </c>
      <c r="R168" s="96">
        <f t="shared" si="50"/>
        <v>66846.062708333338</v>
      </c>
      <c r="S168" s="6"/>
    </row>
    <row r="169" spans="1:19" s="74" customFormat="1" ht="30" customHeight="1" x14ac:dyDescent="0.2">
      <c r="A169" s="115">
        <f>+A168+1</f>
        <v>63</v>
      </c>
      <c r="B169" s="113" t="s">
        <v>102</v>
      </c>
      <c r="C169" s="115" t="s">
        <v>417</v>
      </c>
      <c r="D169" s="116" t="s">
        <v>517</v>
      </c>
      <c r="E169" s="111" t="s">
        <v>211</v>
      </c>
      <c r="F169" s="95" t="s">
        <v>600</v>
      </c>
      <c r="G169" s="95" t="s">
        <v>683</v>
      </c>
      <c r="H169" s="271">
        <v>70000</v>
      </c>
      <c r="I169" s="61">
        <f t="shared" si="45"/>
        <v>2009</v>
      </c>
      <c r="J169" s="61">
        <f t="shared" si="46"/>
        <v>2128</v>
      </c>
      <c r="K169" s="97">
        <v>1587.38</v>
      </c>
      <c r="L169" s="97">
        <f t="shared" si="47"/>
        <v>5724.38</v>
      </c>
      <c r="M169" s="97">
        <f t="shared" si="48"/>
        <v>64275.62</v>
      </c>
      <c r="N169" s="97">
        <f t="shared" si="51"/>
        <v>5050.9738333333344</v>
      </c>
      <c r="O169" s="8"/>
      <c r="P169" s="61">
        <v>2460.35</v>
      </c>
      <c r="Q169" s="8">
        <f t="shared" si="49"/>
        <v>13235.703833333333</v>
      </c>
      <c r="R169" s="9">
        <f t="shared" si="50"/>
        <v>56764.296166666667</v>
      </c>
      <c r="S169" s="6"/>
    </row>
    <row r="170" spans="1:19" s="68" customFormat="1" ht="30" customHeight="1" x14ac:dyDescent="0.2">
      <c r="A170" s="115">
        <f>+A169+1</f>
        <v>64</v>
      </c>
      <c r="B170" s="113" t="s">
        <v>379</v>
      </c>
      <c r="C170" s="140" t="s">
        <v>417</v>
      </c>
      <c r="D170" s="116" t="s">
        <v>225</v>
      </c>
      <c r="E170" s="111" t="s">
        <v>211</v>
      </c>
      <c r="F170" s="95" t="s">
        <v>590</v>
      </c>
      <c r="G170" s="95" t="s">
        <v>668</v>
      </c>
      <c r="H170" s="97">
        <v>70000</v>
      </c>
      <c r="I170" s="97">
        <f t="shared" si="45"/>
        <v>2009</v>
      </c>
      <c r="J170" s="97">
        <f t="shared" si="46"/>
        <v>2128</v>
      </c>
      <c r="K170" s="97"/>
      <c r="L170" s="97">
        <f t="shared" si="47"/>
        <v>4137</v>
      </c>
      <c r="M170" s="97">
        <f t="shared" si="48"/>
        <v>65863</v>
      </c>
      <c r="N170" s="97">
        <f t="shared" si="51"/>
        <v>5368.4498333333331</v>
      </c>
      <c r="O170" s="8"/>
      <c r="P170" s="96">
        <v>25</v>
      </c>
      <c r="Q170" s="8">
        <f t="shared" si="49"/>
        <v>9530.4498333333322</v>
      </c>
      <c r="R170" s="9">
        <f t="shared" si="50"/>
        <v>60469.550166666668</v>
      </c>
      <c r="S170" s="2"/>
    </row>
    <row r="171" spans="1:19" s="6" customFormat="1" ht="30" customHeight="1" x14ac:dyDescent="0.2">
      <c r="A171" s="115">
        <f>+A172+1</f>
        <v>66</v>
      </c>
      <c r="B171" s="178" t="s">
        <v>384</v>
      </c>
      <c r="C171" s="140" t="s">
        <v>417</v>
      </c>
      <c r="D171" s="116" t="s">
        <v>225</v>
      </c>
      <c r="E171" s="111" t="s">
        <v>211</v>
      </c>
      <c r="F171" s="116" t="s">
        <v>587</v>
      </c>
      <c r="G171" s="24" t="s">
        <v>691</v>
      </c>
      <c r="H171" s="67">
        <v>70000</v>
      </c>
      <c r="I171" s="61">
        <f t="shared" si="45"/>
        <v>2009</v>
      </c>
      <c r="J171" s="61">
        <f t="shared" si="46"/>
        <v>2128</v>
      </c>
      <c r="K171" s="61"/>
      <c r="L171" s="97">
        <f>+J171+I171+K171</f>
        <v>4137</v>
      </c>
      <c r="M171" s="97">
        <f>+H171-L171</f>
        <v>65863</v>
      </c>
      <c r="N171" s="97">
        <f>+IF(M171*12&lt;=416220.01,0,IF(M171*12&lt;=624329.01,(((M171*12-416220.01)*0.15)/12),IF((M171*12&lt;=867123.01),(31216+0.2*(M171*12-624329.01))/12,((79776+0.25*(M171*12-867123.01))/12))))-O171</f>
        <v>5368.4498333333331</v>
      </c>
      <c r="O171" s="8"/>
      <c r="P171" s="96">
        <v>2125</v>
      </c>
      <c r="Q171" s="8">
        <f>+P171+N171+L171</f>
        <v>11630.449833333332</v>
      </c>
      <c r="R171" s="9">
        <f>+H171-Q171</f>
        <v>58369.550166666668</v>
      </c>
    </row>
    <row r="172" spans="1:19" s="68" customFormat="1" ht="30" customHeight="1" x14ac:dyDescent="0.2">
      <c r="A172" s="93">
        <f>+A170+1</f>
        <v>65</v>
      </c>
      <c r="B172" s="113" t="s">
        <v>383</v>
      </c>
      <c r="C172" s="140" t="s">
        <v>417</v>
      </c>
      <c r="D172" s="116" t="s">
        <v>147</v>
      </c>
      <c r="E172" s="111" t="s">
        <v>211</v>
      </c>
      <c r="F172" s="24" t="s">
        <v>587</v>
      </c>
      <c r="G172" s="24" t="s">
        <v>691</v>
      </c>
      <c r="H172" s="67">
        <v>60000</v>
      </c>
      <c r="I172" s="61">
        <f t="shared" si="45"/>
        <v>1722</v>
      </c>
      <c r="J172" s="61">
        <f t="shared" si="46"/>
        <v>1824</v>
      </c>
      <c r="K172" s="61"/>
      <c r="L172" s="97">
        <f t="shared" si="47"/>
        <v>3546</v>
      </c>
      <c r="M172" s="97">
        <f t="shared" si="48"/>
        <v>56454</v>
      </c>
      <c r="N172" s="97">
        <f t="shared" si="51"/>
        <v>3486.6498333333329</v>
      </c>
      <c r="O172" s="8"/>
      <c r="P172" s="96">
        <v>10788.14</v>
      </c>
      <c r="Q172" s="8">
        <f t="shared" si="49"/>
        <v>17820.789833333332</v>
      </c>
      <c r="R172" s="9">
        <f t="shared" si="50"/>
        <v>42179.210166666671</v>
      </c>
      <c r="S172" s="2"/>
    </row>
    <row r="173" spans="1:19" s="6" customFormat="1" ht="30" customHeight="1" x14ac:dyDescent="0.2">
      <c r="A173" s="115">
        <f>+A171+1</f>
        <v>67</v>
      </c>
      <c r="B173" s="113" t="s">
        <v>621</v>
      </c>
      <c r="C173" s="140" t="s">
        <v>417</v>
      </c>
      <c r="D173" s="116" t="s">
        <v>385</v>
      </c>
      <c r="E173" s="111" t="s">
        <v>211</v>
      </c>
      <c r="F173" s="24" t="s">
        <v>714</v>
      </c>
      <c r="G173" s="24" t="s">
        <v>713</v>
      </c>
      <c r="H173" s="110">
        <v>45000</v>
      </c>
      <c r="I173" s="5">
        <f t="shared" ref="I173" si="52">H173*2.87%</f>
        <v>1291.5</v>
      </c>
      <c r="J173" s="5">
        <f t="shared" ref="J173" si="53">+H173*3.04%</f>
        <v>1368</v>
      </c>
      <c r="K173" s="5"/>
      <c r="L173" s="8">
        <f t="shared" si="47"/>
        <v>2659.5</v>
      </c>
      <c r="M173" s="8">
        <f t="shared" si="48"/>
        <v>42340.5</v>
      </c>
      <c r="N173" s="8">
        <f t="shared" si="51"/>
        <v>1148.3248749999998</v>
      </c>
      <c r="O173" s="8"/>
      <c r="P173" s="96">
        <v>1025</v>
      </c>
      <c r="Q173" s="8">
        <f t="shared" si="49"/>
        <v>4832.8248750000002</v>
      </c>
      <c r="R173" s="9">
        <f t="shared" si="50"/>
        <v>40167.175125000002</v>
      </c>
    </row>
    <row r="174" spans="1:19" s="6" customFormat="1" ht="30" customHeight="1" x14ac:dyDescent="0.2">
      <c r="A174" s="280" t="s">
        <v>124</v>
      </c>
      <c r="B174" s="281"/>
      <c r="C174" s="218"/>
      <c r="D174" s="218"/>
      <c r="E174" s="218"/>
      <c r="F174" s="218"/>
      <c r="G174" s="218"/>
      <c r="H174" s="14">
        <f>SUM(H167:H173)</f>
        <v>540000</v>
      </c>
      <c r="I174" s="14">
        <f t="shared" ref="I174:R174" si="54">SUM(I167:I173)</f>
        <v>15498</v>
      </c>
      <c r="J174" s="14">
        <f t="shared" si="54"/>
        <v>16416</v>
      </c>
      <c r="K174" s="14">
        <f t="shared" si="54"/>
        <v>1587.38</v>
      </c>
      <c r="L174" s="14">
        <f t="shared" si="54"/>
        <v>33501.380000000005</v>
      </c>
      <c r="M174" s="14">
        <f t="shared" si="54"/>
        <v>506498.62</v>
      </c>
      <c r="N174" s="14">
        <f t="shared" si="54"/>
        <v>50514.347791666667</v>
      </c>
      <c r="O174" s="14">
        <f t="shared" si="54"/>
        <v>0</v>
      </c>
      <c r="P174" s="14">
        <f t="shared" si="54"/>
        <v>20473.489999999998</v>
      </c>
      <c r="Q174" s="14">
        <f t="shared" si="54"/>
        <v>104489.21779166666</v>
      </c>
      <c r="R174" s="14">
        <f t="shared" si="54"/>
        <v>435510.78220833337</v>
      </c>
    </row>
    <row r="175" spans="1:19" s="6" customFormat="1" ht="30" customHeight="1" thickBot="1" x14ac:dyDescent="0.25">
      <c r="A175" s="62"/>
      <c r="B175" s="62"/>
      <c r="C175" s="62"/>
      <c r="D175" s="62"/>
      <c r="E175" s="62"/>
      <c r="F175" s="62"/>
      <c r="G175" s="62"/>
    </row>
    <row r="176" spans="1:19" s="6" customFormat="1" ht="30" customHeight="1" thickBot="1" x14ac:dyDescent="0.25">
      <c r="A176" s="216" t="s">
        <v>460</v>
      </c>
      <c r="B176" s="217"/>
      <c r="C176" s="217"/>
      <c r="D176" s="217"/>
      <c r="E176" s="217"/>
      <c r="F176" s="217"/>
      <c r="G176" s="217"/>
      <c r="H176" s="217"/>
      <c r="I176" s="217"/>
      <c r="J176" s="217"/>
      <c r="K176" s="217"/>
      <c r="L176" s="217"/>
      <c r="M176" s="217"/>
      <c r="N176" s="217"/>
      <c r="O176" s="217"/>
      <c r="P176" s="217"/>
      <c r="Q176" s="217"/>
      <c r="R176" s="217"/>
    </row>
    <row r="177" spans="1:19" s="6" customFormat="1" ht="30" customHeight="1" x14ac:dyDescent="0.2">
      <c r="A177" s="66">
        <f>+A173+1</f>
        <v>68</v>
      </c>
      <c r="B177" s="116" t="s">
        <v>218</v>
      </c>
      <c r="C177" s="115" t="s">
        <v>417</v>
      </c>
      <c r="D177" s="114" t="s">
        <v>461</v>
      </c>
      <c r="E177" s="111" t="s">
        <v>211</v>
      </c>
      <c r="F177" s="178" t="s">
        <v>588</v>
      </c>
      <c r="G177" s="178" t="s">
        <v>677</v>
      </c>
      <c r="H177" s="271">
        <v>180000</v>
      </c>
      <c r="I177" s="61">
        <f>H177*2.87%</f>
        <v>5166</v>
      </c>
      <c r="J177" s="97">
        <f>+H177*3.04%</f>
        <v>5472</v>
      </c>
      <c r="K177" s="97"/>
      <c r="L177" s="8">
        <f>+J177+I177+K177</f>
        <v>10638</v>
      </c>
      <c r="M177" s="8">
        <f>+H177-L177</f>
        <v>169362</v>
      </c>
      <c r="N177" s="8">
        <f>+IF(M177*12&lt;=416220.01,0,IF(M177*12&lt;=624329.01,(((M177*12-416220.01)*0.15)/12),IF((M177*12&lt;=867123.01),(31216+0.2*(M177*12-624329.01))/12,((79776+0.25*(M177*12-867123.01))/12))))</f>
        <v>30923.437291666665</v>
      </c>
      <c r="O177" s="8"/>
      <c r="P177" s="67">
        <v>5025</v>
      </c>
      <c r="Q177" s="8">
        <f>+P177+N177+L177</f>
        <v>46586.437291666662</v>
      </c>
      <c r="R177" s="67">
        <f>+H177-Q177</f>
        <v>133413.56270833334</v>
      </c>
    </row>
    <row r="178" spans="1:19" s="6" customFormat="1" ht="30" customHeight="1" x14ac:dyDescent="0.2">
      <c r="A178" s="280" t="s">
        <v>124</v>
      </c>
      <c r="B178" s="281"/>
      <c r="C178" s="218"/>
      <c r="D178" s="218"/>
      <c r="E178" s="218"/>
      <c r="F178" s="218"/>
      <c r="G178" s="218"/>
      <c r="H178" s="14">
        <f t="shared" ref="H178:R178" si="55">SUM(H177:H177)</f>
        <v>180000</v>
      </c>
      <c r="I178" s="14">
        <f t="shared" si="55"/>
        <v>5166</v>
      </c>
      <c r="J178" s="14">
        <f t="shared" si="55"/>
        <v>5472</v>
      </c>
      <c r="K178" s="14">
        <f t="shared" si="55"/>
        <v>0</v>
      </c>
      <c r="L178" s="14">
        <f t="shared" si="55"/>
        <v>10638</v>
      </c>
      <c r="M178" s="14">
        <f t="shared" si="55"/>
        <v>169362</v>
      </c>
      <c r="N178" s="14">
        <f t="shared" si="55"/>
        <v>30923.437291666665</v>
      </c>
      <c r="O178" s="14">
        <f t="shared" si="55"/>
        <v>0</v>
      </c>
      <c r="P178" s="14">
        <f t="shared" si="55"/>
        <v>5025</v>
      </c>
      <c r="Q178" s="14">
        <f t="shared" si="55"/>
        <v>46586.437291666662</v>
      </c>
      <c r="R178" s="14">
        <f t="shared" si="55"/>
        <v>133413.56270833334</v>
      </c>
    </row>
    <row r="179" spans="1:19" s="26" customFormat="1" ht="30" customHeight="1" thickBot="1" x14ac:dyDescent="0.25">
      <c r="A179" s="62"/>
      <c r="B179" s="62"/>
      <c r="C179" s="62"/>
      <c r="D179" s="62"/>
      <c r="E179" s="62"/>
      <c r="F179" s="62"/>
      <c r="G179" s="62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</row>
    <row r="180" spans="1:19" s="73" customFormat="1" ht="30" customHeight="1" thickBot="1" x14ac:dyDescent="0.25">
      <c r="A180" s="216" t="s">
        <v>174</v>
      </c>
      <c r="B180" s="217"/>
      <c r="C180" s="217"/>
      <c r="D180" s="217"/>
      <c r="E180" s="217"/>
      <c r="F180" s="217"/>
      <c r="G180" s="217"/>
      <c r="H180" s="217"/>
      <c r="I180" s="217"/>
      <c r="J180" s="217"/>
      <c r="K180" s="217"/>
      <c r="L180" s="217"/>
      <c r="M180" s="217"/>
      <c r="N180" s="217"/>
      <c r="O180" s="217"/>
      <c r="P180" s="217"/>
      <c r="Q180" s="217"/>
      <c r="R180" s="217"/>
      <c r="S180" s="26"/>
    </row>
    <row r="181" spans="1:19" s="73" customFormat="1" ht="30" customHeight="1" x14ac:dyDescent="0.2">
      <c r="A181" s="93">
        <f>+A177+1</f>
        <v>69</v>
      </c>
      <c r="B181" s="129" t="s">
        <v>485</v>
      </c>
      <c r="C181" s="12" t="s">
        <v>417</v>
      </c>
      <c r="D181" s="111" t="s">
        <v>486</v>
      </c>
      <c r="E181" s="111" t="s">
        <v>211</v>
      </c>
      <c r="F181" s="95" t="s">
        <v>591</v>
      </c>
      <c r="G181" s="95" t="s">
        <v>662</v>
      </c>
      <c r="H181" s="270">
        <v>150000</v>
      </c>
      <c r="I181" s="97">
        <f>H181*2.87%</f>
        <v>4305</v>
      </c>
      <c r="J181" s="97">
        <f>+H181*3.04%</f>
        <v>4560</v>
      </c>
      <c r="K181" s="97"/>
      <c r="L181" s="8">
        <f>+J181+I181+K181</f>
        <v>8865</v>
      </c>
      <c r="M181" s="8">
        <f>+H181-L181</f>
        <v>141135</v>
      </c>
      <c r="N181" s="8">
        <f>+IF(M181*12&lt;=416220.01,0,IF(M181*12&lt;=624329.01,(((M181*12-416220.01)*0.15)/12),IF((M181*12&lt;=867123.01),(31216+0.2*(M181*12-624329.01))/12,((79776+0.25*(M181*12-867123.01))/12))))-O181</f>
        <v>23866.687291666665</v>
      </c>
      <c r="O181" s="8"/>
      <c r="P181" s="96">
        <v>3025</v>
      </c>
      <c r="Q181" s="8">
        <f>+P181+N181+L181</f>
        <v>35756.687291666662</v>
      </c>
      <c r="R181" s="96">
        <f>+H181-Q181</f>
        <v>114243.31270833334</v>
      </c>
      <c r="S181" s="26"/>
    </row>
    <row r="182" spans="1:19" s="26" customFormat="1" ht="30" customHeight="1" x14ac:dyDescent="0.2">
      <c r="A182" s="66">
        <f>+A181+1</f>
        <v>70</v>
      </c>
      <c r="B182" s="116" t="s">
        <v>360</v>
      </c>
      <c r="C182" s="115" t="s">
        <v>417</v>
      </c>
      <c r="D182" s="114" t="s">
        <v>386</v>
      </c>
      <c r="E182" s="111" t="s">
        <v>211</v>
      </c>
      <c r="F182" s="116" t="s">
        <v>587</v>
      </c>
      <c r="G182" s="116" t="s">
        <v>691</v>
      </c>
      <c r="H182" s="176">
        <v>60000</v>
      </c>
      <c r="I182" s="61">
        <f>H182*2.87%</f>
        <v>1722</v>
      </c>
      <c r="J182" s="97">
        <f t="shared" ref="J182" si="56">+H182*3.04%</f>
        <v>1824</v>
      </c>
      <c r="K182" s="97"/>
      <c r="L182" s="8">
        <f>+J182+I182+K182</f>
        <v>3546</v>
      </c>
      <c r="M182" s="8">
        <f>+H182-L182</f>
        <v>56454</v>
      </c>
      <c r="N182" s="8">
        <f t="shared" ref="N182" si="57">+IF(M182*12&lt;=416220.01,0,IF(M182*12&lt;=624329.01,(((M182*12-416220.01)*0.15)/12),IF((M182*12&lt;=867123.01),(31216+0.2*(M182*12-624329.01))/12,((79776+0.25*(M182*12-867123.01))/12))))-O182</f>
        <v>3486.6498333333329</v>
      </c>
      <c r="O182" s="8"/>
      <c r="P182" s="67">
        <v>7525</v>
      </c>
      <c r="Q182" s="8">
        <f t="shared" ref="Q182:Q183" si="58">+P182+N182+L182</f>
        <v>14557.649833333333</v>
      </c>
      <c r="R182" s="67">
        <f>+H182-Q182</f>
        <v>45442.350166666671</v>
      </c>
    </row>
    <row r="183" spans="1:19" s="26" customFormat="1" ht="30" customHeight="1" x14ac:dyDescent="0.2">
      <c r="A183" s="66">
        <f>+A182+1</f>
        <v>71</v>
      </c>
      <c r="B183" s="116" t="s">
        <v>540</v>
      </c>
      <c r="C183" s="115" t="s">
        <v>417</v>
      </c>
      <c r="D183" s="114" t="s">
        <v>541</v>
      </c>
      <c r="E183" s="111" t="s">
        <v>211</v>
      </c>
      <c r="F183" s="116" t="s">
        <v>589</v>
      </c>
      <c r="G183" s="116" t="s">
        <v>696</v>
      </c>
      <c r="H183" s="176">
        <v>50000</v>
      </c>
      <c r="I183" s="61">
        <f>H183*2.87%</f>
        <v>1435</v>
      </c>
      <c r="J183" s="97">
        <f t="shared" ref="J183" si="59">+H183*3.04%</f>
        <v>1520</v>
      </c>
      <c r="K183" s="97"/>
      <c r="L183" s="8">
        <f>+J183+I183+K183</f>
        <v>2955</v>
      </c>
      <c r="M183" s="8">
        <f>+H183-L183</f>
        <v>47045</v>
      </c>
      <c r="N183" s="8">
        <v>1854</v>
      </c>
      <c r="O183" s="8">
        <v>0</v>
      </c>
      <c r="P183" s="67">
        <v>25</v>
      </c>
      <c r="Q183" s="8">
        <f t="shared" si="58"/>
        <v>4834</v>
      </c>
      <c r="R183" s="67">
        <f>+H183-Q183</f>
        <v>45166</v>
      </c>
    </row>
    <row r="184" spans="1:19" s="26" customFormat="1" ht="30" customHeight="1" x14ac:dyDescent="0.2">
      <c r="A184" s="280" t="s">
        <v>124</v>
      </c>
      <c r="B184" s="281"/>
      <c r="C184" s="218"/>
      <c r="D184" s="218"/>
      <c r="E184" s="218"/>
      <c r="F184" s="218"/>
      <c r="G184" s="218"/>
      <c r="H184" s="14">
        <f>SUM(H181:H183)</f>
        <v>260000</v>
      </c>
      <c r="I184" s="14">
        <f t="shared" ref="I184:R184" si="60">SUM(I181:I183)</f>
        <v>7462</v>
      </c>
      <c r="J184" s="14">
        <f t="shared" si="60"/>
        <v>7904</v>
      </c>
      <c r="K184" s="14">
        <f t="shared" si="60"/>
        <v>0</v>
      </c>
      <c r="L184" s="14">
        <f t="shared" si="60"/>
        <v>15366</v>
      </c>
      <c r="M184" s="14">
        <f t="shared" si="60"/>
        <v>244634</v>
      </c>
      <c r="N184" s="14">
        <f t="shared" si="60"/>
        <v>29207.337124999998</v>
      </c>
      <c r="O184" s="14">
        <f t="shared" si="60"/>
        <v>0</v>
      </c>
      <c r="P184" s="14">
        <f t="shared" si="60"/>
        <v>10575</v>
      </c>
      <c r="Q184" s="14">
        <f t="shared" si="60"/>
        <v>55148.337124999991</v>
      </c>
      <c r="R184" s="14">
        <f t="shared" si="60"/>
        <v>204851.66287500001</v>
      </c>
    </row>
    <row r="185" spans="1:19" s="26" customFormat="1" ht="30" customHeight="1" thickBot="1" x14ac:dyDescent="0.25">
      <c r="A185" s="62"/>
      <c r="B185" s="62"/>
      <c r="C185" s="62"/>
      <c r="D185" s="62"/>
      <c r="E185" s="62"/>
      <c r="F185" s="62"/>
      <c r="G185" s="62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</row>
    <row r="186" spans="1:19" s="26" customFormat="1" ht="30" customHeight="1" thickBot="1" x14ac:dyDescent="0.25">
      <c r="A186" s="216" t="s">
        <v>175</v>
      </c>
      <c r="B186" s="217"/>
      <c r="C186" s="217"/>
      <c r="D186" s="217"/>
      <c r="E186" s="217"/>
      <c r="F186" s="217"/>
      <c r="G186" s="217"/>
      <c r="H186" s="217"/>
      <c r="I186" s="217"/>
      <c r="J186" s="217"/>
      <c r="K186" s="217"/>
      <c r="L186" s="217"/>
      <c r="M186" s="217"/>
      <c r="N186" s="217"/>
      <c r="O186" s="217"/>
      <c r="P186" s="217"/>
      <c r="Q186" s="217"/>
      <c r="R186" s="217"/>
    </row>
    <row r="187" spans="1:19" s="73" customFormat="1" ht="30" customHeight="1" x14ac:dyDescent="0.2">
      <c r="A187" s="93">
        <f>+A183+1</f>
        <v>72</v>
      </c>
      <c r="B187" s="24" t="s">
        <v>440</v>
      </c>
      <c r="C187" s="12" t="s">
        <v>416</v>
      </c>
      <c r="D187" s="24" t="s">
        <v>432</v>
      </c>
      <c r="E187" s="111" t="s">
        <v>211</v>
      </c>
      <c r="F187" s="24" t="s">
        <v>596</v>
      </c>
      <c r="G187" s="24" t="s">
        <v>708</v>
      </c>
      <c r="H187" s="9">
        <v>70000</v>
      </c>
      <c r="I187" s="97">
        <f t="shared" ref="I187" si="61">H187*2.87%</f>
        <v>2009</v>
      </c>
      <c r="J187" s="97">
        <f>+H187*3.04%</f>
        <v>2128</v>
      </c>
      <c r="K187" s="97"/>
      <c r="L187" s="8">
        <f>+J187+I187+K187</f>
        <v>4137</v>
      </c>
      <c r="M187" s="8">
        <f>+H187-L187</f>
        <v>65863</v>
      </c>
      <c r="N187" s="8">
        <f>+IF(M187*12&lt;=416220.01,0,IF(M187*12&lt;=624329.01,(((M187*12-416220.01)*0.15)/12),IF((M187*12&lt;=867123.01),(31216+0.2*(M187*12-624329.01))/12,((79776+0.25*(M187*12-867123.01))/12))))-O187</f>
        <v>5368.4498333333331</v>
      </c>
      <c r="O187" s="8"/>
      <c r="P187" s="96">
        <v>4025</v>
      </c>
      <c r="Q187" s="8">
        <f>+P187+N187+L187</f>
        <v>13530.449833333332</v>
      </c>
      <c r="R187" s="96">
        <f>+H187-Q187</f>
        <v>56469.550166666668</v>
      </c>
      <c r="S187" s="26"/>
    </row>
    <row r="188" spans="1:19" s="26" customFormat="1" ht="30" customHeight="1" x14ac:dyDescent="0.2">
      <c r="A188" s="93">
        <f>+A187+1</f>
        <v>73</v>
      </c>
      <c r="B188" s="24" t="s">
        <v>220</v>
      </c>
      <c r="C188" s="12" t="s">
        <v>416</v>
      </c>
      <c r="D188" s="24" t="s">
        <v>219</v>
      </c>
      <c r="E188" s="111" t="s">
        <v>211</v>
      </c>
      <c r="F188" s="178" t="s">
        <v>588</v>
      </c>
      <c r="G188" s="178" t="s">
        <v>677</v>
      </c>
      <c r="H188" s="9">
        <v>60000</v>
      </c>
      <c r="I188" s="97">
        <f t="shared" ref="I188" si="62">H188*2.87%</f>
        <v>1722</v>
      </c>
      <c r="J188" s="97">
        <f t="shared" ref="J188" si="63">+H188*3.04%</f>
        <v>1824</v>
      </c>
      <c r="K188" s="97"/>
      <c r="L188" s="8">
        <f>+J188+I188+K188</f>
        <v>3546</v>
      </c>
      <c r="M188" s="8">
        <f>+H188-L188</f>
        <v>56454</v>
      </c>
      <c r="N188" s="8">
        <f>+IF(M188*12&lt;=416220.01,0,IF(M188*12&lt;=624329.01,(((M188*12-416220.01)*0.15)/12),IF((M188*12&lt;=867123.01),(31216+0.2*(M188*12-624329.01))/12,((79776+0.25*(M188*12-867123.01))/12))))-O188</f>
        <v>3486.6498333333329</v>
      </c>
      <c r="O188" s="8"/>
      <c r="P188" s="96">
        <v>25</v>
      </c>
      <c r="Q188" s="8">
        <f>+P188+N188+L188</f>
        <v>7057.6498333333329</v>
      </c>
      <c r="R188" s="96">
        <f>+H188-Q188</f>
        <v>52942.350166666671</v>
      </c>
    </row>
    <row r="189" spans="1:19" s="2" customFormat="1" ht="30" customHeight="1" x14ac:dyDescent="0.2">
      <c r="A189" s="280" t="s">
        <v>124</v>
      </c>
      <c r="B189" s="281"/>
      <c r="C189" s="218"/>
      <c r="D189" s="218"/>
      <c r="E189" s="218"/>
      <c r="F189" s="218"/>
      <c r="G189" s="218"/>
      <c r="H189" s="14">
        <f>SUM(H187:H188)</f>
        <v>130000</v>
      </c>
      <c r="I189" s="14">
        <f t="shared" ref="I189:R189" si="64">SUM(I187:I188)</f>
        <v>3731</v>
      </c>
      <c r="J189" s="14">
        <f t="shared" si="64"/>
        <v>3952</v>
      </c>
      <c r="K189" s="14">
        <f t="shared" si="64"/>
        <v>0</v>
      </c>
      <c r="L189" s="14">
        <f t="shared" si="64"/>
        <v>7683</v>
      </c>
      <c r="M189" s="14">
        <f t="shared" si="64"/>
        <v>122317</v>
      </c>
      <c r="N189" s="14">
        <f t="shared" si="64"/>
        <v>8855.0996666666651</v>
      </c>
      <c r="O189" s="14">
        <f t="shared" si="64"/>
        <v>0</v>
      </c>
      <c r="P189" s="14">
        <f t="shared" si="64"/>
        <v>4050</v>
      </c>
      <c r="Q189" s="14">
        <f t="shared" si="64"/>
        <v>20588.099666666665</v>
      </c>
      <c r="R189" s="14">
        <f t="shared" si="64"/>
        <v>109411.90033333334</v>
      </c>
    </row>
    <row r="190" spans="1:19" s="68" customFormat="1" ht="30" customHeight="1" thickBot="1" x14ac:dyDescent="0.25">
      <c r="A190" s="4"/>
      <c r="B190" s="23"/>
      <c r="C190" s="4"/>
      <c r="D190" s="25"/>
      <c r="E190" s="25"/>
      <c r="F190" s="25"/>
      <c r="G190" s="25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</row>
    <row r="191" spans="1:19" s="68" customFormat="1" ht="30" customHeight="1" thickBot="1" x14ac:dyDescent="0.25">
      <c r="A191" s="216" t="s">
        <v>303</v>
      </c>
      <c r="B191" s="217"/>
      <c r="C191" s="217"/>
      <c r="D191" s="217"/>
      <c r="E191" s="217"/>
      <c r="F191" s="217"/>
      <c r="G191" s="217"/>
      <c r="H191" s="217"/>
      <c r="I191" s="217"/>
      <c r="J191" s="217"/>
      <c r="K191" s="217"/>
      <c r="L191" s="217"/>
      <c r="M191" s="217"/>
      <c r="N191" s="217"/>
      <c r="O191" s="217"/>
      <c r="P191" s="217"/>
      <c r="Q191" s="217"/>
      <c r="R191" s="217"/>
      <c r="S191" s="2"/>
    </row>
    <row r="192" spans="1:19" s="2" customFormat="1" ht="30" customHeight="1" x14ac:dyDescent="0.2">
      <c r="A192" s="93">
        <f>+A188+1</f>
        <v>74</v>
      </c>
      <c r="B192" s="24" t="s">
        <v>387</v>
      </c>
      <c r="C192" s="12" t="s">
        <v>416</v>
      </c>
      <c r="D192" s="111" t="s">
        <v>388</v>
      </c>
      <c r="E192" s="111" t="s">
        <v>211</v>
      </c>
      <c r="F192" s="95" t="s">
        <v>601</v>
      </c>
      <c r="G192" s="95" t="s">
        <v>684</v>
      </c>
      <c r="H192" s="8">
        <v>190000</v>
      </c>
      <c r="I192" s="97">
        <f>H192*2.87%</f>
        <v>5453</v>
      </c>
      <c r="J192" s="5">
        <f>187020*3.04%</f>
        <v>5685.4080000000004</v>
      </c>
      <c r="K192" s="5"/>
      <c r="L192" s="8">
        <f>+J192+I192+K192</f>
        <v>11138.407999999999</v>
      </c>
      <c r="M192" s="8">
        <f>+H192-L192</f>
        <v>178861.592</v>
      </c>
      <c r="N192" s="8">
        <f>+IF(M192*12&lt;=416220.01,0,IF(M192*12&lt;=624329.01,(((M192*12-416220.01)*0.15)/12),IF((M192*12&lt;=867123.01),(31216+0.2*(M192*12-624329.01))/12,((79776+0.25*(M192*12-867123.01))/12))))</f>
        <v>33298.33529166667</v>
      </c>
      <c r="O192" s="8"/>
      <c r="P192" s="96">
        <v>225</v>
      </c>
      <c r="Q192" s="8">
        <f>+P192+N192+L192</f>
        <v>44661.743291666673</v>
      </c>
      <c r="R192" s="96">
        <f>+H192-Q192</f>
        <v>145338.25670833333</v>
      </c>
    </row>
    <row r="193" spans="1:19" s="68" customFormat="1" ht="30" customHeight="1" thickBot="1" x14ac:dyDescent="0.25">
      <c r="A193" s="280" t="s">
        <v>124</v>
      </c>
      <c r="B193" s="281"/>
      <c r="C193" s="218"/>
      <c r="D193" s="218"/>
      <c r="E193" s="219"/>
      <c r="F193" s="219"/>
      <c r="G193" s="223"/>
      <c r="H193" s="72">
        <f>SUM(H192:H192)</f>
        <v>190000</v>
      </c>
      <c r="I193" s="72">
        <f t="shared" ref="I193:R193" si="65">SUM(I192:I192)</f>
        <v>5453</v>
      </c>
      <c r="J193" s="72">
        <f t="shared" si="65"/>
        <v>5685.4080000000004</v>
      </c>
      <c r="K193" s="72">
        <f t="shared" si="65"/>
        <v>0</v>
      </c>
      <c r="L193" s="72">
        <f t="shared" si="65"/>
        <v>11138.407999999999</v>
      </c>
      <c r="M193" s="72">
        <f t="shared" si="65"/>
        <v>178861.592</v>
      </c>
      <c r="N193" s="72">
        <f t="shared" si="65"/>
        <v>33298.33529166667</v>
      </c>
      <c r="O193" s="72">
        <f t="shared" si="65"/>
        <v>0</v>
      </c>
      <c r="P193" s="72">
        <f t="shared" si="65"/>
        <v>225</v>
      </c>
      <c r="Q193" s="14">
        <f t="shared" si="65"/>
        <v>44661.743291666673</v>
      </c>
      <c r="R193" s="14">
        <f t="shared" si="65"/>
        <v>145338.25670833333</v>
      </c>
      <c r="S193" s="2"/>
    </row>
    <row r="194" spans="1:19" s="68" customFormat="1" ht="30" customHeight="1" thickBot="1" x14ac:dyDescent="0.25">
      <c r="A194" s="190"/>
      <c r="B194" s="190"/>
      <c r="C194" s="190"/>
      <c r="D194" s="190"/>
      <c r="E194" s="190"/>
      <c r="F194" s="190"/>
      <c r="G194" s="190"/>
      <c r="H194" s="191"/>
      <c r="I194" s="191"/>
      <c r="J194" s="191"/>
      <c r="K194" s="191"/>
      <c r="L194" s="191"/>
      <c r="M194" s="191"/>
      <c r="N194" s="191"/>
      <c r="O194" s="191"/>
      <c r="P194" s="191"/>
      <c r="Q194" s="191"/>
      <c r="R194" s="191"/>
      <c r="S194" s="2"/>
    </row>
    <row r="195" spans="1:19" s="68" customFormat="1" ht="30" customHeight="1" thickBot="1" x14ac:dyDescent="0.25">
      <c r="A195" s="216" t="s">
        <v>389</v>
      </c>
      <c r="B195" s="217"/>
      <c r="C195" s="217"/>
      <c r="D195" s="217"/>
      <c r="E195" s="217"/>
      <c r="F195" s="217"/>
      <c r="G195" s="217"/>
      <c r="H195" s="217"/>
      <c r="I195" s="217"/>
      <c r="J195" s="217"/>
      <c r="K195" s="217"/>
      <c r="L195" s="217"/>
      <c r="M195" s="217"/>
      <c r="N195" s="217"/>
      <c r="O195" s="217"/>
      <c r="P195" s="217"/>
      <c r="Q195" s="217"/>
      <c r="R195" s="217"/>
      <c r="S195" s="2"/>
    </row>
    <row r="196" spans="1:19" s="2" customFormat="1" ht="30" customHeight="1" x14ac:dyDescent="0.2">
      <c r="A196" s="93">
        <f>+A192+1</f>
        <v>75</v>
      </c>
      <c r="B196" s="116" t="s">
        <v>652</v>
      </c>
      <c r="C196" s="115" t="s">
        <v>416</v>
      </c>
      <c r="D196" s="114" t="s">
        <v>654</v>
      </c>
      <c r="E196" s="114" t="s">
        <v>211</v>
      </c>
      <c r="F196" s="24" t="s">
        <v>588</v>
      </c>
      <c r="G196" s="24" t="s">
        <v>639</v>
      </c>
      <c r="H196" s="101">
        <v>135000</v>
      </c>
      <c r="I196" s="61">
        <f>H196*2.87%</f>
        <v>3874.5</v>
      </c>
      <c r="J196" s="61">
        <f>+H196*3.04%</f>
        <v>4104</v>
      </c>
      <c r="K196" s="61"/>
      <c r="L196" s="8">
        <f>+J196+I196+K196</f>
        <v>7978.5</v>
      </c>
      <c r="M196" s="8">
        <f>+H196-L196</f>
        <v>127021.5</v>
      </c>
      <c r="N196" s="8">
        <f>+IF(M196*12&lt;=416220.01,0,IF(M196*12&lt;=624329.01,(((M196*12-416220.01)*0.15)/12),IF((M196*12&lt;=867123.01),(31216+0.2*(M196*12-624329.01))/12,((79776+0.25*(M196*12-867123.01))/12))))-O196</f>
        <v>20338.312291666665</v>
      </c>
      <c r="O196" s="8"/>
      <c r="P196" s="67">
        <v>5241.96</v>
      </c>
      <c r="Q196" s="8">
        <f>+P196+N196+L196</f>
        <v>33558.772291666668</v>
      </c>
      <c r="R196" s="67">
        <f>+H196-Q196</f>
        <v>101441.22770833333</v>
      </c>
    </row>
    <row r="197" spans="1:19" s="73" customFormat="1" ht="30" customHeight="1" x14ac:dyDescent="0.2">
      <c r="A197" s="93">
        <f>+A196+1</f>
        <v>76</v>
      </c>
      <c r="B197" s="24" t="s">
        <v>499</v>
      </c>
      <c r="C197" s="12" t="s">
        <v>416</v>
      </c>
      <c r="D197" s="111" t="s">
        <v>500</v>
      </c>
      <c r="E197" s="111" t="s">
        <v>211</v>
      </c>
      <c r="F197" s="95" t="s">
        <v>685</v>
      </c>
      <c r="G197" s="95" t="s">
        <v>699</v>
      </c>
      <c r="H197" s="97">
        <v>110000</v>
      </c>
      <c r="I197" s="97">
        <f>H197*2.87%</f>
        <v>3157</v>
      </c>
      <c r="J197" s="97">
        <f>+H197*3.04%</f>
        <v>3344</v>
      </c>
      <c r="K197" s="97">
        <v>1587.38</v>
      </c>
      <c r="L197" s="97">
        <f>+J197+I197+K197</f>
        <v>8088.38</v>
      </c>
      <c r="M197" s="97">
        <f>+H197-L197</f>
        <v>101911.62</v>
      </c>
      <c r="N197" s="97">
        <f>+IF(M197*12&lt;=416220.01,0,IF(M197*12&lt;=624329.01,(((M197*12-416220.01)*0.15)/12),IF((M197*12&lt;=867123.01),(31216+0.2*(M197*12-624329.01))/12,((79776+0.25*(M197*12-867123.01))/12))))-O197</f>
        <v>14060.842291666666</v>
      </c>
      <c r="O197" s="97"/>
      <c r="P197" s="96">
        <v>25</v>
      </c>
      <c r="Q197" s="8">
        <f>+P197+N197+L197</f>
        <v>22174.222291666665</v>
      </c>
      <c r="R197" s="96">
        <f>+H197-Q197</f>
        <v>87825.777708333335</v>
      </c>
      <c r="S197" s="26"/>
    </row>
    <row r="198" spans="1:19" s="26" customFormat="1" ht="30" customHeight="1" x14ac:dyDescent="0.2">
      <c r="A198" s="93">
        <f>+A197+1</f>
        <v>77</v>
      </c>
      <c r="B198" s="116" t="s">
        <v>86</v>
      </c>
      <c r="C198" s="115" t="s">
        <v>416</v>
      </c>
      <c r="D198" s="116" t="s">
        <v>99</v>
      </c>
      <c r="E198" s="111" t="s">
        <v>211</v>
      </c>
      <c r="F198" s="24" t="s">
        <v>596</v>
      </c>
      <c r="G198" s="24" t="s">
        <v>708</v>
      </c>
      <c r="H198" s="61">
        <v>90000</v>
      </c>
      <c r="I198" s="61">
        <f t="shared" ref="I198" si="66">H198*2.87%</f>
        <v>2583</v>
      </c>
      <c r="J198" s="61">
        <f t="shared" ref="J198" si="67">+H198*3.04%</f>
        <v>2736</v>
      </c>
      <c r="K198" s="61"/>
      <c r="L198" s="97">
        <f t="shared" ref="L198:L201" si="68">+J198+I198+K198</f>
        <v>5319</v>
      </c>
      <c r="M198" s="97">
        <f t="shared" ref="M198:M201" si="69">+H198-L198</f>
        <v>84681</v>
      </c>
      <c r="N198" s="97">
        <f>+IF(M198*12&lt;=416220.01,0,IF(M198*12&lt;=624329.01,(((M198*12-416220.01)*0.15)/12),IF((M198*12&lt;=867123.01),(31216+0.2*(M198*12-624329.01))/12,((79776+0.25*(M198*12-867123.01))/12))))-O198</f>
        <v>9753.1872916666671</v>
      </c>
      <c r="O198" s="97"/>
      <c r="P198" s="96">
        <v>925</v>
      </c>
      <c r="Q198" s="8">
        <f>+P198+N198+L198</f>
        <v>15997.187291666667</v>
      </c>
      <c r="R198" s="96">
        <f t="shared" ref="R198:R201" si="70">+H198-Q198</f>
        <v>74002.812708333338</v>
      </c>
    </row>
    <row r="199" spans="1:19" s="2" customFormat="1" ht="30" customHeight="1" x14ac:dyDescent="0.2">
      <c r="A199" s="93">
        <f t="shared" ref="A199" si="71">+A198+1</f>
        <v>78</v>
      </c>
      <c r="B199" s="116" t="s">
        <v>653</v>
      </c>
      <c r="C199" s="115" t="s">
        <v>416</v>
      </c>
      <c r="D199" s="116" t="s">
        <v>82</v>
      </c>
      <c r="E199" s="114" t="s">
        <v>211</v>
      </c>
      <c r="F199" s="24" t="s">
        <v>588</v>
      </c>
      <c r="G199" s="24" t="s">
        <v>639</v>
      </c>
      <c r="H199" s="101">
        <v>80000</v>
      </c>
      <c r="I199" s="61">
        <f>H199*2.87%</f>
        <v>2296</v>
      </c>
      <c r="J199" s="61">
        <f>+H199*3.04%</f>
        <v>2432</v>
      </c>
      <c r="K199" s="61"/>
      <c r="L199" s="97">
        <f>+J199+I199+K199</f>
        <v>4728</v>
      </c>
      <c r="M199" s="97">
        <f>+H199-L199</f>
        <v>75272</v>
      </c>
      <c r="N199" s="97">
        <f t="shared" ref="N199" si="72">+IF(M199*12&lt;=416220.01,0,IF(M199*12&lt;=624329.01,(((M199*12-416220.01)*0.15)/12),IF((M199*12&lt;=867123.01),(31216+0.2*(M199*12-624329.01))/12,((79776+0.25*(M199*12-867123.01))/12))))-O199</f>
        <v>7400.9372916666662</v>
      </c>
      <c r="O199" s="97"/>
      <c r="P199" s="67">
        <v>25</v>
      </c>
      <c r="Q199" s="8">
        <f t="shared" ref="Q199" si="73">+P199+N199+L199</f>
        <v>12153.937291666665</v>
      </c>
      <c r="R199" s="67">
        <f>+H199-Q199</f>
        <v>67846.062708333338</v>
      </c>
    </row>
    <row r="200" spans="1:19" s="26" customFormat="1" ht="30" customHeight="1" x14ac:dyDescent="0.2">
      <c r="A200" s="93">
        <f>+A199+1</f>
        <v>79</v>
      </c>
      <c r="B200" s="116" t="s">
        <v>542</v>
      </c>
      <c r="C200" s="115" t="s">
        <v>416</v>
      </c>
      <c r="D200" s="116" t="s">
        <v>82</v>
      </c>
      <c r="E200" s="111" t="s">
        <v>211</v>
      </c>
      <c r="F200" s="24" t="s">
        <v>589</v>
      </c>
      <c r="G200" s="24" t="s">
        <v>696</v>
      </c>
      <c r="H200" s="61">
        <v>70000</v>
      </c>
      <c r="I200" s="61">
        <f t="shared" ref="I200" si="74">H200*2.87%</f>
        <v>2009</v>
      </c>
      <c r="J200" s="61">
        <f t="shared" ref="J200" si="75">+H200*3.04%</f>
        <v>2128</v>
      </c>
      <c r="K200" s="61">
        <v>3174.76</v>
      </c>
      <c r="L200" s="97">
        <f t="shared" si="68"/>
        <v>7311.76</v>
      </c>
      <c r="M200" s="97">
        <f t="shared" si="69"/>
        <v>62688.24</v>
      </c>
      <c r="N200" s="97">
        <v>4733.5</v>
      </c>
      <c r="O200" s="97">
        <v>0</v>
      </c>
      <c r="P200" s="96">
        <v>25</v>
      </c>
      <c r="Q200" s="8">
        <f>+P200+N200+L200</f>
        <v>12070.26</v>
      </c>
      <c r="R200" s="96">
        <f t="shared" si="70"/>
        <v>57929.74</v>
      </c>
    </row>
    <row r="201" spans="1:19" s="2" customFormat="1" ht="30" customHeight="1" thickBot="1" x14ac:dyDescent="0.25">
      <c r="A201" s="93">
        <f t="shared" ref="A201" si="76">+A200+1</f>
        <v>80</v>
      </c>
      <c r="B201" s="116" t="s">
        <v>433</v>
      </c>
      <c r="C201" s="115" t="s">
        <v>416</v>
      </c>
      <c r="D201" s="179" t="s">
        <v>686</v>
      </c>
      <c r="E201" s="114" t="s">
        <v>211</v>
      </c>
      <c r="F201" s="24" t="s">
        <v>714</v>
      </c>
      <c r="G201" s="24" t="s">
        <v>713</v>
      </c>
      <c r="H201" s="101">
        <v>70000</v>
      </c>
      <c r="I201" s="61">
        <f>H201*2.87%</f>
        <v>2009</v>
      </c>
      <c r="J201" s="61">
        <f>+H201*3.04%</f>
        <v>2128</v>
      </c>
      <c r="K201" s="61">
        <v>1587.38</v>
      </c>
      <c r="L201" s="97">
        <f t="shared" si="68"/>
        <v>5724.38</v>
      </c>
      <c r="M201" s="97">
        <f t="shared" si="69"/>
        <v>64275.62</v>
      </c>
      <c r="N201" s="97">
        <f>+IF(M201*12&lt;=416220.01,0,IF(M201*12&lt;=624329.01,(((M201*12-416220.01)*0.15)/12),IF((M201*12&lt;=867123.01),(31216+0.2*(M201*12-624329.01))/12,((79776+0.25*(M201*12-867123.01))/12))))-O201</f>
        <v>5050.9738333333344</v>
      </c>
      <c r="O201" s="97">
        <v>0</v>
      </c>
      <c r="P201" s="67">
        <v>25</v>
      </c>
      <c r="Q201" s="8">
        <f>+P201+N201+L201</f>
        <v>10800.353833333334</v>
      </c>
      <c r="R201" s="67">
        <f t="shared" si="70"/>
        <v>59199.646166666666</v>
      </c>
    </row>
    <row r="202" spans="1:19" s="2" customFormat="1" ht="30" customHeight="1" thickBot="1" x14ac:dyDescent="0.25">
      <c r="A202" s="280" t="s">
        <v>124</v>
      </c>
      <c r="B202" s="281"/>
      <c r="C202" s="218"/>
      <c r="D202" s="218"/>
      <c r="E202" s="218"/>
      <c r="F202" s="218"/>
      <c r="G202" s="220"/>
      <c r="H202" s="63">
        <f t="shared" ref="H202:R202" si="77">SUM(H196:H201)</f>
        <v>555000</v>
      </c>
      <c r="I202" s="63">
        <f t="shared" si="77"/>
        <v>15928.5</v>
      </c>
      <c r="J202" s="63">
        <f t="shared" si="77"/>
        <v>16872</v>
      </c>
      <c r="K202" s="63">
        <f t="shared" si="77"/>
        <v>6349.52</v>
      </c>
      <c r="L202" s="63">
        <f t="shared" si="77"/>
        <v>39150.019999999997</v>
      </c>
      <c r="M202" s="63">
        <f t="shared" si="77"/>
        <v>515849.98</v>
      </c>
      <c r="N202" s="63">
        <f t="shared" si="77"/>
        <v>61337.753000000004</v>
      </c>
      <c r="O202" s="63">
        <f t="shared" si="77"/>
        <v>0</v>
      </c>
      <c r="P202" s="63">
        <f t="shared" si="77"/>
        <v>6266.96</v>
      </c>
      <c r="Q202" s="14">
        <f t="shared" si="77"/>
        <v>106754.73299999998</v>
      </c>
      <c r="R202" s="14">
        <f t="shared" si="77"/>
        <v>448245.26699999999</v>
      </c>
    </row>
    <row r="203" spans="1:19" s="68" customFormat="1" ht="30" customHeight="1" thickBot="1" x14ac:dyDescent="0.25">
      <c r="A203" s="62"/>
      <c r="B203" s="62"/>
      <c r="C203" s="62"/>
      <c r="D203" s="62"/>
      <c r="E203" s="62"/>
      <c r="F203" s="62"/>
      <c r="G203" s="62"/>
      <c r="H203"/>
      <c r="I203"/>
      <c r="J203"/>
      <c r="K203"/>
      <c r="L203"/>
      <c r="M203"/>
      <c r="N203"/>
      <c r="O203"/>
      <c r="P203"/>
      <c r="Q203"/>
      <c r="R203"/>
      <c r="S203" s="2"/>
    </row>
    <row r="204" spans="1:19" s="68" customFormat="1" ht="30" customHeight="1" thickBot="1" x14ac:dyDescent="0.25">
      <c r="A204" s="216" t="s">
        <v>308</v>
      </c>
      <c r="B204" s="217"/>
      <c r="C204" s="217"/>
      <c r="D204" s="217"/>
      <c r="E204" s="217"/>
      <c r="F204" s="217"/>
      <c r="G204" s="217"/>
      <c r="H204" s="217"/>
      <c r="I204" s="217"/>
      <c r="J204" s="217"/>
      <c r="K204" s="217"/>
      <c r="L204" s="217"/>
      <c r="M204" s="217"/>
      <c r="N204" s="217"/>
      <c r="O204" s="217"/>
      <c r="P204" s="217"/>
      <c r="Q204" s="217"/>
      <c r="R204" s="217"/>
      <c r="S204" s="2"/>
    </row>
    <row r="205" spans="1:19" s="73" customFormat="1" ht="30" customHeight="1" x14ac:dyDescent="0.2">
      <c r="A205" s="93">
        <f>+A201+1</f>
        <v>81</v>
      </c>
      <c r="B205" s="24" t="s">
        <v>448</v>
      </c>
      <c r="C205" s="12" t="s">
        <v>416</v>
      </c>
      <c r="D205" s="111" t="s">
        <v>449</v>
      </c>
      <c r="E205" s="111" t="s">
        <v>211</v>
      </c>
      <c r="F205" s="24" t="s">
        <v>594</v>
      </c>
      <c r="G205" s="95" t="s">
        <v>707</v>
      </c>
      <c r="H205" s="97">
        <v>155000</v>
      </c>
      <c r="I205" s="97">
        <f>H205*2.87%</f>
        <v>4448.5</v>
      </c>
      <c r="J205" s="97">
        <f>+H205*3.04%</f>
        <v>4712</v>
      </c>
      <c r="K205" s="97"/>
      <c r="L205" s="97">
        <f>+J205+I205+K205</f>
        <v>9160.5</v>
      </c>
      <c r="M205" s="8">
        <f>+H205-L205</f>
        <v>145839.5</v>
      </c>
      <c r="N205" s="8">
        <f>+IF(M205*12&lt;=416220.01,0,IF(M205*12&lt;=624329.01,(((M205*12-416220.01)*0.15)/12),IF((M205*12&lt;=867123.01),(31216+0.2*(M205*12-624329.01))/12,((79776+0.25*(M205*12-867123.01))/12))))-O205</f>
        <v>25042.812291666665</v>
      </c>
      <c r="O205" s="8"/>
      <c r="P205" s="96">
        <v>125</v>
      </c>
      <c r="Q205" s="8">
        <f t="shared" ref="Q205:Q208" si="78">+P205+N205+L205</f>
        <v>34328.312291666662</v>
      </c>
      <c r="R205" s="96">
        <f>+H205-Q205</f>
        <v>120671.68770833334</v>
      </c>
      <c r="S205" s="26"/>
    </row>
    <row r="206" spans="1:19" s="2" customFormat="1" ht="30" customHeight="1" x14ac:dyDescent="0.2">
      <c r="A206" s="93">
        <f>+A205+1</f>
        <v>82</v>
      </c>
      <c r="B206" s="116" t="s">
        <v>622</v>
      </c>
      <c r="C206" s="115" t="s">
        <v>416</v>
      </c>
      <c r="D206" s="116" t="s">
        <v>623</v>
      </c>
      <c r="E206" s="114" t="s">
        <v>211</v>
      </c>
      <c r="F206" s="95" t="s">
        <v>714</v>
      </c>
      <c r="G206" s="95" t="s">
        <v>713</v>
      </c>
      <c r="H206" s="101">
        <v>110000</v>
      </c>
      <c r="I206" s="61">
        <f t="shared" ref="I206" si="79">H206*2.87%</f>
        <v>3157</v>
      </c>
      <c r="J206" s="61">
        <f t="shared" ref="J206" si="80">+H206*3.04%</f>
        <v>3344</v>
      </c>
      <c r="K206" s="61"/>
      <c r="L206" s="97">
        <f>+J206+I206+K206</f>
        <v>6501</v>
      </c>
      <c r="M206" s="8">
        <f>+H206-L206</f>
        <v>103499</v>
      </c>
      <c r="N206" s="8">
        <f>+IF(M206*12&lt;=416220.01,0,IF(M206*12&lt;=624329.01,(((M206*12-416220.01)*0.15)/12),IF((M206*12&lt;=867123.01),(31216+0.2*(M206*12-624329.01))/12,((79776+0.25*(M206*12-867123.01))/12))))-O206</f>
        <v>14457.687291666667</v>
      </c>
      <c r="O206" s="8"/>
      <c r="P206" s="67">
        <v>25</v>
      </c>
      <c r="Q206" s="8">
        <f>+P206+N206+L206</f>
        <v>20983.687291666669</v>
      </c>
      <c r="R206" s="67">
        <f>+H206-Q206</f>
        <v>89016.312708333338</v>
      </c>
    </row>
    <row r="207" spans="1:19" s="73" customFormat="1" ht="30" customHeight="1" x14ac:dyDescent="0.2">
      <c r="A207" s="93">
        <f>+A206+1</f>
        <v>83</v>
      </c>
      <c r="B207" s="95" t="s">
        <v>506</v>
      </c>
      <c r="C207" s="93" t="s">
        <v>416</v>
      </c>
      <c r="D207" s="94" t="s">
        <v>500</v>
      </c>
      <c r="E207" s="94" t="s">
        <v>211</v>
      </c>
      <c r="F207" s="95" t="s">
        <v>596</v>
      </c>
      <c r="G207" s="95" t="s">
        <v>708</v>
      </c>
      <c r="H207" s="97">
        <v>100000</v>
      </c>
      <c r="I207" s="97">
        <f>H207*2.87%</f>
        <v>2870</v>
      </c>
      <c r="J207" s="97">
        <f>+H207*3.04%</f>
        <v>3040</v>
      </c>
      <c r="K207" s="97">
        <v>4762.1400000000003</v>
      </c>
      <c r="L207" s="97">
        <f>+J207+I207+K207</f>
        <v>10672.14</v>
      </c>
      <c r="M207" s="8">
        <f>+H207-L207</f>
        <v>89327.86</v>
      </c>
      <c r="N207" s="8">
        <f t="shared" ref="N207:N208" si="81">+IF(M207*12&lt;=416220.01,0,IF(M207*12&lt;=624329.01,(((M207*12-416220.01)*0.15)/12),IF((M207*12&lt;=867123.01),(31216+0.2*(M207*12-624329.01))/12,((79776+0.25*(M207*12-867123.01))/12))))-O207</f>
        <v>10914.902291666667</v>
      </c>
      <c r="O207" s="8"/>
      <c r="P207" s="96">
        <v>2733.48</v>
      </c>
      <c r="Q207" s="8">
        <f t="shared" si="78"/>
        <v>24320.522291666668</v>
      </c>
      <c r="R207" s="96">
        <f>+H207-Q207</f>
        <v>75679.477708333332</v>
      </c>
      <c r="S207" s="26"/>
    </row>
    <row r="208" spans="1:19" s="2" customFormat="1" ht="30" customHeight="1" x14ac:dyDescent="0.2">
      <c r="A208" s="12">
        <f>+A207+1</f>
        <v>84</v>
      </c>
      <c r="B208" s="116" t="s">
        <v>222</v>
      </c>
      <c r="C208" s="115" t="s">
        <v>416</v>
      </c>
      <c r="D208" s="116" t="s">
        <v>390</v>
      </c>
      <c r="E208" s="114" t="s">
        <v>211</v>
      </c>
      <c r="F208" s="113" t="s">
        <v>588</v>
      </c>
      <c r="G208" s="178" t="s">
        <v>677</v>
      </c>
      <c r="H208" s="101">
        <v>60000</v>
      </c>
      <c r="I208" s="61">
        <f t="shared" ref="I208" si="82">H208*2.87%</f>
        <v>1722</v>
      </c>
      <c r="J208" s="61">
        <f t="shared" ref="J208" si="83">+H208*3.04%</f>
        <v>1824</v>
      </c>
      <c r="K208" s="61"/>
      <c r="L208" s="97">
        <f>+J208+I208+K208</f>
        <v>3546</v>
      </c>
      <c r="M208" s="8">
        <f>+H208-L208</f>
        <v>56454</v>
      </c>
      <c r="N208" s="8">
        <f t="shared" si="81"/>
        <v>3486.6498333333329</v>
      </c>
      <c r="O208" s="8"/>
      <c r="P208" s="110">
        <v>2270.33</v>
      </c>
      <c r="Q208" s="8">
        <f t="shared" si="78"/>
        <v>9302.9798333333329</v>
      </c>
      <c r="R208" s="110">
        <f>+H208-Q208</f>
        <v>50697.020166666669</v>
      </c>
    </row>
    <row r="209" spans="1:19" s="2" customFormat="1" ht="30" customHeight="1" thickBot="1" x14ac:dyDescent="0.25">
      <c r="A209" s="280" t="s">
        <v>124</v>
      </c>
      <c r="B209" s="281"/>
      <c r="C209" s="219"/>
      <c r="D209" s="219"/>
      <c r="E209" s="219"/>
      <c r="F209" s="219"/>
      <c r="G209" s="219"/>
      <c r="H209" s="144">
        <f>SUM(H205:H208)</f>
        <v>425000</v>
      </c>
      <c r="I209" s="144">
        <f t="shared" ref="I209:R209" si="84">SUM(I205:I208)</f>
        <v>12197.5</v>
      </c>
      <c r="J209" s="144">
        <f t="shared" si="84"/>
        <v>12920</v>
      </c>
      <c r="K209" s="144">
        <f t="shared" si="84"/>
        <v>4762.1400000000003</v>
      </c>
      <c r="L209" s="144">
        <f t="shared" si="84"/>
        <v>29879.64</v>
      </c>
      <c r="M209" s="144">
        <f t="shared" si="84"/>
        <v>395120.36</v>
      </c>
      <c r="N209" s="144">
        <f t="shared" si="84"/>
        <v>53902.051708333325</v>
      </c>
      <c r="O209" s="144">
        <f t="shared" si="84"/>
        <v>0</v>
      </c>
      <c r="P209" s="144">
        <f t="shared" si="84"/>
        <v>5153.8099999999995</v>
      </c>
      <c r="Q209" s="14">
        <f t="shared" si="84"/>
        <v>88935.501708333337</v>
      </c>
      <c r="R209" s="14">
        <f t="shared" si="84"/>
        <v>336064.49829166668</v>
      </c>
    </row>
    <row r="210" spans="1:19" s="2" customFormat="1" ht="30" customHeight="1" thickBot="1" x14ac:dyDescent="0.25">
      <c r="A210" s="62"/>
      <c r="B210" s="62"/>
      <c r="C210" s="62"/>
      <c r="D210" s="62"/>
      <c r="E210" s="62"/>
      <c r="F210" s="62"/>
      <c r="G210" s="62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</row>
    <row r="211" spans="1:19" s="2" customFormat="1" ht="30" customHeight="1" thickBot="1" x14ac:dyDescent="0.25">
      <c r="A211" s="216" t="s">
        <v>227</v>
      </c>
      <c r="B211" s="217"/>
      <c r="C211" s="217"/>
      <c r="D211" s="217"/>
      <c r="E211" s="217"/>
      <c r="F211" s="217"/>
      <c r="G211" s="217"/>
      <c r="H211" s="217"/>
      <c r="I211" s="217"/>
      <c r="J211" s="217"/>
      <c r="K211" s="217"/>
      <c r="L211" s="217"/>
      <c r="M211" s="217"/>
      <c r="N211" s="217"/>
      <c r="O211" s="217"/>
      <c r="P211" s="217"/>
      <c r="Q211" s="217"/>
      <c r="R211" s="217"/>
    </row>
    <row r="212" spans="1:19" s="2" customFormat="1" ht="30" customHeight="1" x14ac:dyDescent="0.2">
      <c r="A212" s="93">
        <f>+A208+1</f>
        <v>85</v>
      </c>
      <c r="B212" s="24" t="s">
        <v>611</v>
      </c>
      <c r="C212" s="12" t="s">
        <v>416</v>
      </c>
      <c r="D212" s="24" t="s">
        <v>390</v>
      </c>
      <c r="E212" s="111" t="s">
        <v>211</v>
      </c>
      <c r="F212" s="24" t="s">
        <v>596</v>
      </c>
      <c r="G212" s="24" t="s">
        <v>708</v>
      </c>
      <c r="H212" s="101">
        <v>50000</v>
      </c>
      <c r="I212" s="5">
        <f>H212*2.87%</f>
        <v>1435</v>
      </c>
      <c r="J212" s="5">
        <f>+H212*3.04%</f>
        <v>1520</v>
      </c>
      <c r="K212" s="5"/>
      <c r="L212" s="8">
        <f>+J212+I212+K212</f>
        <v>2955</v>
      </c>
      <c r="M212" s="8">
        <f>+H212-L212</f>
        <v>47045</v>
      </c>
      <c r="N212" s="8">
        <f>+IF(M212*12&lt;=416220.01,0,IF(M212*12&lt;=624329.01,(((M212*12-416220.01)*0.15)/12),IF((M212*12&lt;=867123.01),(31216+0.2*(M212*12-624329.01))/12,((79776+0.25*(M212*12-867123.01))/12))))-O212</f>
        <v>1853.9998749999997</v>
      </c>
      <c r="O212" s="8"/>
      <c r="P212" s="61">
        <v>25</v>
      </c>
      <c r="Q212" s="8">
        <f>+P212+N212+L212</f>
        <v>4833.9998749999995</v>
      </c>
      <c r="R212" s="67">
        <f>H212-Q212</f>
        <v>45166.000124999999</v>
      </c>
    </row>
    <row r="213" spans="1:19" s="2" customFormat="1" ht="30" customHeight="1" thickBot="1" x14ac:dyDescent="0.25">
      <c r="A213" s="280" t="s">
        <v>124</v>
      </c>
      <c r="B213" s="281"/>
      <c r="C213" s="219"/>
      <c r="D213" s="5"/>
      <c r="E213" s="219"/>
      <c r="F213" s="219"/>
      <c r="G213" s="223"/>
      <c r="H213" s="72">
        <f>SUM(H212:H212)</f>
        <v>50000</v>
      </c>
      <c r="I213" s="72">
        <f t="shared" ref="I213:R213" si="85">SUM(I212:I212)</f>
        <v>1435</v>
      </c>
      <c r="J213" s="72">
        <f t="shared" si="85"/>
        <v>1520</v>
      </c>
      <c r="K213" s="72">
        <f t="shared" si="85"/>
        <v>0</v>
      </c>
      <c r="L213" s="72">
        <f t="shared" si="85"/>
        <v>2955</v>
      </c>
      <c r="M213" s="72">
        <f t="shared" si="85"/>
        <v>47045</v>
      </c>
      <c r="N213" s="72">
        <f t="shared" si="85"/>
        <v>1853.9998749999997</v>
      </c>
      <c r="O213" s="72">
        <f t="shared" si="85"/>
        <v>0</v>
      </c>
      <c r="P213" s="72">
        <f t="shared" si="85"/>
        <v>25</v>
      </c>
      <c r="Q213" s="14">
        <f t="shared" si="85"/>
        <v>4833.9998749999995</v>
      </c>
      <c r="R213" s="14">
        <f t="shared" si="85"/>
        <v>45166.000124999999</v>
      </c>
    </row>
    <row r="214" spans="1:19" s="2" customFormat="1" ht="30" customHeight="1" thickBot="1" x14ac:dyDescent="0.25">
      <c r="A214" s="62"/>
      <c r="B214" s="62"/>
      <c r="C214" s="62"/>
      <c r="D214" s="62"/>
      <c r="E214" s="62"/>
      <c r="F214" s="62"/>
      <c r="G214" s="62"/>
      <c r="H214" s="128"/>
      <c r="I214" s="128"/>
      <c r="J214" s="128"/>
      <c r="K214" s="128"/>
      <c r="L214" s="128"/>
      <c r="M214" s="128"/>
      <c r="N214" s="128"/>
      <c r="O214" s="128"/>
      <c r="P214" s="128"/>
      <c r="Q214" s="128"/>
      <c r="R214" s="128"/>
    </row>
    <row r="215" spans="1:19" s="2" customFormat="1" ht="30" customHeight="1" thickBot="1" x14ac:dyDescent="0.25">
      <c r="A215" s="216" t="s">
        <v>221</v>
      </c>
      <c r="B215" s="217"/>
      <c r="C215" s="217"/>
      <c r="D215" s="217"/>
      <c r="E215" s="217"/>
      <c r="F215" s="217"/>
      <c r="G215" s="217"/>
      <c r="H215" s="217"/>
      <c r="I215" s="217"/>
      <c r="J215" s="217"/>
      <c r="K215" s="217"/>
      <c r="L215" s="217"/>
      <c r="M215" s="217"/>
      <c r="N215" s="217"/>
      <c r="O215" s="217"/>
      <c r="P215" s="217"/>
      <c r="Q215" s="217"/>
      <c r="R215" s="217"/>
    </row>
    <row r="216" spans="1:19" s="2" customFormat="1" ht="30" customHeight="1" x14ac:dyDescent="0.2">
      <c r="A216" s="93">
        <f>+A212+1</f>
        <v>86</v>
      </c>
      <c r="B216" s="24" t="s">
        <v>450</v>
      </c>
      <c r="C216" s="12" t="s">
        <v>416</v>
      </c>
      <c r="D216" s="111" t="s">
        <v>451</v>
      </c>
      <c r="E216" s="111" t="s">
        <v>211</v>
      </c>
      <c r="F216" s="24" t="s">
        <v>594</v>
      </c>
      <c r="G216" s="24" t="s">
        <v>707</v>
      </c>
      <c r="H216" s="97">
        <v>155000</v>
      </c>
      <c r="I216" s="97">
        <f>H216*2.87%</f>
        <v>4448.5</v>
      </c>
      <c r="J216" s="97">
        <f>+H216*3.04%</f>
        <v>4712</v>
      </c>
      <c r="K216" s="97"/>
      <c r="L216" s="8">
        <f>+J216+I216+K216</f>
        <v>9160.5</v>
      </c>
      <c r="M216" s="8">
        <f>+H216-L216</f>
        <v>145839.5</v>
      </c>
      <c r="N216" s="8">
        <f>+IF(M216*12&lt;=416220.01,0,IF(M216*12&lt;=624329.01,(((M216*12-416220.01)*0.15)/12),IF((M216*12&lt;=867123.01),(31216+0.2*(M216*12-624329.01))/12,((79776+0.25*(M216*12-867123.01))/12))))</f>
        <v>25042.812291666665</v>
      </c>
      <c r="O216" s="8"/>
      <c r="P216" s="96">
        <v>5125</v>
      </c>
      <c r="Q216" s="8">
        <f>+P216+N216+L216</f>
        <v>39328.312291666662</v>
      </c>
      <c r="R216" s="96">
        <f>+H216-Q216</f>
        <v>115671.68770833334</v>
      </c>
    </row>
    <row r="217" spans="1:19" s="2" customFormat="1" ht="30" customHeight="1" x14ac:dyDescent="0.2">
      <c r="A217" s="66">
        <f>+A216+1</f>
        <v>87</v>
      </c>
      <c r="B217" s="116" t="s">
        <v>434</v>
      </c>
      <c r="C217" s="115" t="s">
        <v>416</v>
      </c>
      <c r="D217" s="114" t="s">
        <v>435</v>
      </c>
      <c r="E217" s="111" t="s">
        <v>211</v>
      </c>
      <c r="F217" s="24" t="s">
        <v>587</v>
      </c>
      <c r="G217" s="24" t="s">
        <v>691</v>
      </c>
      <c r="H217" s="61">
        <v>90000</v>
      </c>
      <c r="I217" s="61">
        <f>H217*2.87%</f>
        <v>2583</v>
      </c>
      <c r="J217" s="61">
        <f>+H217*3.04%</f>
        <v>2736</v>
      </c>
      <c r="K217" s="61"/>
      <c r="L217" s="8">
        <f>+J217+I217+K217</f>
        <v>5319</v>
      </c>
      <c r="M217" s="8">
        <f>+H217-L217</f>
        <v>84681</v>
      </c>
      <c r="N217" s="8">
        <f>+IF(M217*12&lt;=416220.01,0,IF(M217*12&lt;=624329.01,(((M217*12-416220.01)*0.15)/12),IF((M217*12&lt;=867123.01),(31216+0.2*(M217*12-624329.01))/12,((79776+0.25*(M217*12-867123.01))/12))))</f>
        <v>9753.1872916666671</v>
      </c>
      <c r="O217" s="8"/>
      <c r="P217" s="96">
        <v>5125</v>
      </c>
      <c r="Q217" s="8">
        <f>+P217+N217+L217</f>
        <v>20197.187291666669</v>
      </c>
      <c r="R217" s="67">
        <f>+H217-Q217</f>
        <v>69802.812708333338</v>
      </c>
    </row>
    <row r="218" spans="1:19" s="2" customFormat="1" ht="30" customHeight="1" x14ac:dyDescent="0.2">
      <c r="A218" s="93">
        <f>+A217+1</f>
        <v>88</v>
      </c>
      <c r="B218" s="24" t="s">
        <v>512</v>
      </c>
      <c r="C218" s="12" t="s">
        <v>416</v>
      </c>
      <c r="D218" s="95" t="s">
        <v>435</v>
      </c>
      <c r="E218" s="111" t="s">
        <v>211</v>
      </c>
      <c r="F218" s="24" t="s">
        <v>714</v>
      </c>
      <c r="G218" s="24" t="s">
        <v>713</v>
      </c>
      <c r="H218" s="101">
        <v>70000</v>
      </c>
      <c r="I218" s="5">
        <f>H218*2.87%</f>
        <v>2009</v>
      </c>
      <c r="J218" s="5">
        <f>+H218*3.04%</f>
        <v>2128</v>
      </c>
      <c r="K218" s="5"/>
      <c r="L218" s="8">
        <f>+J218+I218+K218</f>
        <v>4137</v>
      </c>
      <c r="M218" s="8">
        <f>+H218-L218</f>
        <v>65863</v>
      </c>
      <c r="N218" s="8">
        <v>5368.45</v>
      </c>
      <c r="O218" s="8"/>
      <c r="P218" s="61">
        <v>25</v>
      </c>
      <c r="Q218" s="8">
        <f>+P218+N218+L218</f>
        <v>9530.4500000000007</v>
      </c>
      <c r="R218" s="67">
        <f>H218-Q218</f>
        <v>60469.55</v>
      </c>
    </row>
    <row r="219" spans="1:19" s="2" customFormat="1" ht="30" customHeight="1" thickBot="1" x14ac:dyDescent="0.25">
      <c r="A219" s="280" t="s">
        <v>124</v>
      </c>
      <c r="B219" s="281"/>
      <c r="C219" s="219"/>
      <c r="D219" s="219"/>
      <c r="E219" s="219"/>
      <c r="F219" s="219"/>
      <c r="G219" s="223"/>
      <c r="H219" s="72">
        <f>SUM(H216:H218)</f>
        <v>315000</v>
      </c>
      <c r="I219" s="72">
        <f t="shared" ref="I219:R219" si="86">SUM(I216:I218)</f>
        <v>9040.5</v>
      </c>
      <c r="J219" s="72">
        <f t="shared" si="86"/>
        <v>9576</v>
      </c>
      <c r="K219" s="72">
        <f t="shared" si="86"/>
        <v>0</v>
      </c>
      <c r="L219" s="72">
        <f t="shared" si="86"/>
        <v>18616.5</v>
      </c>
      <c r="M219" s="72">
        <f t="shared" si="86"/>
        <v>296383.5</v>
      </c>
      <c r="N219" s="72">
        <f t="shared" si="86"/>
        <v>40164.449583333328</v>
      </c>
      <c r="O219" s="72">
        <f t="shared" si="86"/>
        <v>0</v>
      </c>
      <c r="P219" s="72">
        <f t="shared" si="86"/>
        <v>10275</v>
      </c>
      <c r="Q219" s="14">
        <f t="shared" si="86"/>
        <v>69055.949583333335</v>
      </c>
      <c r="R219" s="14">
        <f t="shared" si="86"/>
        <v>245944.05041666667</v>
      </c>
    </row>
    <row r="220" spans="1:19" s="2" customFormat="1" ht="30" customHeight="1" thickBot="1" x14ac:dyDescent="0.25">
      <c r="A220" s="184"/>
      <c r="B220" s="184"/>
      <c r="C220" s="184"/>
      <c r="D220" s="184"/>
      <c r="E220" s="184"/>
      <c r="F220" s="184"/>
      <c r="G220" s="184"/>
      <c r="H220" s="71"/>
      <c r="I220" s="71"/>
      <c r="J220" s="71"/>
      <c r="K220" s="71"/>
      <c r="L220" s="71"/>
      <c r="M220" s="71"/>
      <c r="N220" s="71"/>
      <c r="O220" s="71"/>
      <c r="P220" s="71"/>
      <c r="Q220" s="71"/>
      <c r="R220" s="71"/>
    </row>
    <row r="221" spans="1:19" s="68" customFormat="1" ht="30" customHeight="1" thickBot="1" x14ac:dyDescent="0.25">
      <c r="A221" s="216" t="s">
        <v>20</v>
      </c>
      <c r="B221" s="217"/>
      <c r="C221" s="217"/>
      <c r="D221" s="217"/>
      <c r="E221" s="217"/>
      <c r="F221" s="217"/>
      <c r="G221" s="217"/>
      <c r="H221" s="217"/>
      <c r="I221" s="217"/>
      <c r="J221" s="217"/>
      <c r="K221" s="217"/>
      <c r="L221" s="217"/>
      <c r="M221" s="217"/>
      <c r="N221" s="217"/>
      <c r="O221" s="217"/>
      <c r="P221" s="217"/>
      <c r="Q221" s="217"/>
      <c r="R221" s="217"/>
      <c r="S221" s="2"/>
    </row>
    <row r="222" spans="1:19" s="68" customFormat="1" ht="30" customHeight="1" x14ac:dyDescent="0.2">
      <c r="A222" s="145">
        <f>+A218+1</f>
        <v>89</v>
      </c>
      <c r="B222" s="146" t="s">
        <v>564</v>
      </c>
      <c r="C222" s="147" t="s">
        <v>416</v>
      </c>
      <c r="D222" s="146" t="s">
        <v>565</v>
      </c>
      <c r="E222" s="94" t="s">
        <v>211</v>
      </c>
      <c r="F222" s="95" t="s">
        <v>715</v>
      </c>
      <c r="G222" s="95" t="s">
        <v>641</v>
      </c>
      <c r="H222" s="97">
        <v>180000</v>
      </c>
      <c r="I222" s="97">
        <f>H222*2.87%</f>
        <v>5166</v>
      </c>
      <c r="J222" s="97">
        <f>+H222*3.04%</f>
        <v>5472</v>
      </c>
      <c r="K222" s="97">
        <v>1587.38</v>
      </c>
      <c r="L222" s="97">
        <f>+J222+I222+K222</f>
        <v>12225.380000000001</v>
      </c>
      <c r="M222" s="97">
        <f>+H222-L222</f>
        <v>167774.62</v>
      </c>
      <c r="N222" s="8">
        <f>+IF(M222*12&lt;=416220.01,0,IF(M222*12&lt;=624329.01,(((M222*12-416220.01)*0.15)/12),IF((M222*12&lt;=867123.01),(31216+0.2*(M222*12-624329.01))/12,((79776+0.25*(M222*12-867123.01))/12))))</f>
        <v>30526.592291666664</v>
      </c>
      <c r="O222" s="8"/>
      <c r="P222" s="96">
        <v>25</v>
      </c>
      <c r="Q222" s="8">
        <f>+P222+N222+L222</f>
        <v>42776.972291666665</v>
      </c>
      <c r="R222" s="96">
        <f>+H222-Q222</f>
        <v>137223.02770833333</v>
      </c>
      <c r="S222" s="2"/>
    </row>
    <row r="223" spans="1:19" ht="30" customHeight="1" x14ac:dyDescent="0.2">
      <c r="A223" s="280" t="s">
        <v>124</v>
      </c>
      <c r="B223" s="281"/>
      <c r="C223" s="219"/>
      <c r="D223" s="219"/>
      <c r="E223" s="219"/>
      <c r="F223" s="219"/>
      <c r="G223" s="218"/>
      <c r="H223" s="14">
        <f>SUM(H222:H222)</f>
        <v>180000</v>
      </c>
      <c r="I223" s="14">
        <f t="shared" ref="I223:R223" si="87">SUM(I222:I222)</f>
        <v>5166</v>
      </c>
      <c r="J223" s="14">
        <f t="shared" si="87"/>
        <v>5472</v>
      </c>
      <c r="K223" s="14">
        <f t="shared" si="87"/>
        <v>1587.38</v>
      </c>
      <c r="L223" s="14">
        <f t="shared" si="87"/>
        <v>12225.380000000001</v>
      </c>
      <c r="M223" s="14">
        <f t="shared" si="87"/>
        <v>167774.62</v>
      </c>
      <c r="N223" s="14">
        <f t="shared" si="87"/>
        <v>30526.592291666664</v>
      </c>
      <c r="O223" s="14">
        <f t="shared" si="87"/>
        <v>0</v>
      </c>
      <c r="P223" s="14">
        <f t="shared" si="87"/>
        <v>25</v>
      </c>
      <c r="Q223" s="14">
        <f t="shared" si="87"/>
        <v>42776.972291666665</v>
      </c>
      <c r="R223" s="14">
        <f t="shared" si="87"/>
        <v>137223.02770833333</v>
      </c>
    </row>
    <row r="224" spans="1:19" s="68" customFormat="1" ht="30" customHeight="1" thickBot="1" x14ac:dyDescent="0.25">
      <c r="A224" s="62"/>
      <c r="B224" s="62"/>
      <c r="C224" s="62"/>
      <c r="D224" s="62"/>
      <c r="E224" s="62"/>
      <c r="F224" s="62"/>
      <c r="G224" s="62"/>
      <c r="H224"/>
      <c r="I224"/>
      <c r="J224"/>
      <c r="K224"/>
      <c r="L224"/>
      <c r="M224"/>
      <c r="N224"/>
      <c r="O224"/>
      <c r="P224"/>
      <c r="Q224"/>
      <c r="R224"/>
      <c r="S224" s="2"/>
    </row>
    <row r="225" spans="1:19" s="68" customFormat="1" ht="30" customHeight="1" thickBot="1" x14ac:dyDescent="0.25">
      <c r="A225" s="216" t="s">
        <v>391</v>
      </c>
      <c r="B225" s="217"/>
      <c r="C225" s="217"/>
      <c r="D225" s="217"/>
      <c r="E225" s="217"/>
      <c r="F225" s="217"/>
      <c r="G225" s="217"/>
      <c r="H225" s="217"/>
      <c r="I225" s="217"/>
      <c r="J225" s="217"/>
      <c r="K225" s="217"/>
      <c r="L225" s="217"/>
      <c r="M225" s="217"/>
      <c r="N225" s="217"/>
      <c r="O225" s="217"/>
      <c r="P225" s="217"/>
      <c r="Q225" s="217"/>
      <c r="R225" s="217"/>
      <c r="S225" s="2"/>
    </row>
    <row r="226" spans="1:19" s="68" customFormat="1" ht="30" customHeight="1" x14ac:dyDescent="0.2">
      <c r="A226" s="145">
        <f>+A222+1</f>
        <v>90</v>
      </c>
      <c r="B226" s="146" t="s">
        <v>392</v>
      </c>
      <c r="C226" s="147" t="s">
        <v>416</v>
      </c>
      <c r="D226" s="146" t="s">
        <v>150</v>
      </c>
      <c r="E226" s="94" t="s">
        <v>211</v>
      </c>
      <c r="F226" s="95" t="s">
        <v>602</v>
      </c>
      <c r="G226" s="95" t="s">
        <v>700</v>
      </c>
      <c r="H226" s="97">
        <v>155000</v>
      </c>
      <c r="I226" s="97">
        <f>H226*2.87%</f>
        <v>4448.5</v>
      </c>
      <c r="J226" s="97">
        <f>+H226*3.04%</f>
        <v>4712</v>
      </c>
      <c r="K226" s="97">
        <v>1587.38</v>
      </c>
      <c r="L226" s="8">
        <f>+J226+I226+K226</f>
        <v>10747.880000000001</v>
      </c>
      <c r="M226" s="8">
        <f>+H226-L226</f>
        <v>144252.12</v>
      </c>
      <c r="N226" s="8">
        <f>+IF(M226*12&lt;=416220.01,0,IF(M226*12&lt;=624329.01,(((M226*12-416220.01)*0.15)/12),IF((M226*12&lt;=867123.01),(31216+0.2*(M226*12-624329.01))/12,((79776+0.25*(M226*12-867123.01))/12))))</f>
        <v>24645.967291666664</v>
      </c>
      <c r="O226" s="8"/>
      <c r="P226" s="96">
        <v>7025</v>
      </c>
      <c r="Q226" s="8">
        <f>+P226+N226+L226</f>
        <v>42418.847291666665</v>
      </c>
      <c r="R226" s="96">
        <f>+H226-Q226</f>
        <v>112581.15270833333</v>
      </c>
      <c r="S226" s="2"/>
    </row>
    <row r="227" spans="1:19" ht="30" customHeight="1" x14ac:dyDescent="0.2">
      <c r="A227" s="280" t="s">
        <v>124</v>
      </c>
      <c r="B227" s="281"/>
      <c r="C227" s="219"/>
      <c r="D227" s="219"/>
      <c r="E227" s="219"/>
      <c r="F227" s="219"/>
      <c r="G227" s="218"/>
      <c r="H227" s="14">
        <f>SUM(H226:H226)</f>
        <v>155000</v>
      </c>
      <c r="I227" s="14">
        <f t="shared" ref="I227:R227" si="88">SUM(I226:I226)</f>
        <v>4448.5</v>
      </c>
      <c r="J227" s="14">
        <f t="shared" si="88"/>
        <v>4712</v>
      </c>
      <c r="K227" s="14">
        <f t="shared" si="88"/>
        <v>1587.38</v>
      </c>
      <c r="L227" s="14">
        <f t="shared" si="88"/>
        <v>10747.880000000001</v>
      </c>
      <c r="M227" s="14">
        <f t="shared" si="88"/>
        <v>144252.12</v>
      </c>
      <c r="N227" s="14">
        <f t="shared" si="88"/>
        <v>24645.967291666664</v>
      </c>
      <c r="O227" s="14">
        <f t="shared" si="88"/>
        <v>0</v>
      </c>
      <c r="P227" s="14">
        <f t="shared" si="88"/>
        <v>7025</v>
      </c>
      <c r="Q227" s="14">
        <f t="shared" si="88"/>
        <v>42418.847291666665</v>
      </c>
      <c r="R227" s="14">
        <f t="shared" si="88"/>
        <v>112581.15270833333</v>
      </c>
    </row>
    <row r="228" spans="1:19" s="68" customFormat="1" ht="30" customHeight="1" thickBot="1" x14ac:dyDescent="0.25">
      <c r="A228" s="62"/>
      <c r="B228" s="62"/>
      <c r="C228" s="62"/>
      <c r="D228" s="62"/>
      <c r="E228" s="62"/>
      <c r="F228" s="62"/>
      <c r="G228" s="62"/>
      <c r="H228"/>
      <c r="I228"/>
      <c r="J228"/>
      <c r="K228"/>
      <c r="L228"/>
      <c r="M228"/>
      <c r="N228"/>
      <c r="O228"/>
      <c r="P228"/>
      <c r="Q228"/>
      <c r="R228"/>
      <c r="S228" s="2"/>
    </row>
    <row r="229" spans="1:19" s="2" customFormat="1" ht="30" customHeight="1" thickBot="1" x14ac:dyDescent="0.25">
      <c r="A229" s="196" t="s">
        <v>441</v>
      </c>
      <c r="B229" s="197"/>
      <c r="C229" s="197"/>
      <c r="D229" s="197"/>
      <c r="E229" s="197"/>
      <c r="F229" s="197"/>
      <c r="G229" s="197"/>
      <c r="H229" s="197"/>
      <c r="I229" s="197"/>
      <c r="J229" s="197"/>
      <c r="K229" s="197"/>
      <c r="L229" s="197"/>
      <c r="M229" s="197"/>
      <c r="N229" s="197"/>
      <c r="O229" s="197"/>
      <c r="P229" s="197"/>
      <c r="Q229" s="197"/>
      <c r="R229" s="197"/>
    </row>
    <row r="230" spans="1:19" s="2" customFormat="1" ht="30" customHeight="1" x14ac:dyDescent="0.2">
      <c r="A230" s="12">
        <f>+A226+1</f>
        <v>91</v>
      </c>
      <c r="B230" s="59" t="s">
        <v>436</v>
      </c>
      <c r="C230" s="141" t="s">
        <v>416</v>
      </c>
      <c r="D230" s="112" t="s">
        <v>437</v>
      </c>
      <c r="E230" s="111" t="s">
        <v>211</v>
      </c>
      <c r="F230" s="24" t="s">
        <v>587</v>
      </c>
      <c r="G230" s="24" t="s">
        <v>691</v>
      </c>
      <c r="H230" s="61">
        <v>80000</v>
      </c>
      <c r="I230" s="97">
        <f>H230*2.87%</f>
        <v>2296</v>
      </c>
      <c r="J230" s="97">
        <f>+H230*3.04%</f>
        <v>2432</v>
      </c>
      <c r="K230" s="97"/>
      <c r="L230" s="8">
        <f>+J230+I230+K230</f>
        <v>4728</v>
      </c>
      <c r="M230" s="8">
        <f>+H230-L230</f>
        <v>75272</v>
      </c>
      <c r="N230" s="8">
        <f>+IF(M230*12&lt;=416220.01,0,IF(M230*12&lt;=624329.01,(((M230*12-416220.01)*0.15)/12),IF((M230*12&lt;=867123.01),(31216+0.2*(M230*12-624329.01))/12,((79776+0.25*(M230*12-867123.01))/12))))-O230</f>
        <v>7400.9372916666662</v>
      </c>
      <c r="O230" s="8">
        <v>0</v>
      </c>
      <c r="P230" s="96">
        <v>2025</v>
      </c>
      <c r="Q230" s="8">
        <f>+P230+N230+L230</f>
        <v>14153.937291666665</v>
      </c>
      <c r="R230" s="96">
        <f>+H230-Q230</f>
        <v>65846.062708333338</v>
      </c>
    </row>
    <row r="231" spans="1:19" s="99" customFormat="1" ht="30" customHeight="1" x14ac:dyDescent="0.2">
      <c r="A231" s="280" t="s">
        <v>124</v>
      </c>
      <c r="B231" s="281"/>
      <c r="C231" s="218"/>
      <c r="D231" s="218"/>
      <c r="E231" s="218"/>
      <c r="F231" s="218"/>
      <c r="G231" s="218"/>
      <c r="H231" s="14">
        <f>SUM(H230:H230)</f>
        <v>80000</v>
      </c>
      <c r="I231" s="14">
        <f t="shared" ref="I231:R231" si="89">SUM(I230:I230)</f>
        <v>2296</v>
      </c>
      <c r="J231" s="14">
        <f t="shared" si="89"/>
        <v>2432</v>
      </c>
      <c r="K231" s="14">
        <f t="shared" si="89"/>
        <v>0</v>
      </c>
      <c r="L231" s="14">
        <f t="shared" si="89"/>
        <v>4728</v>
      </c>
      <c r="M231" s="14">
        <f t="shared" si="89"/>
        <v>75272</v>
      </c>
      <c r="N231" s="14">
        <f t="shared" si="89"/>
        <v>7400.9372916666662</v>
      </c>
      <c r="O231" s="14">
        <f t="shared" si="89"/>
        <v>0</v>
      </c>
      <c r="P231" s="14">
        <f t="shared" si="89"/>
        <v>2025</v>
      </c>
      <c r="Q231" s="14">
        <f t="shared" si="89"/>
        <v>14153.937291666665</v>
      </c>
      <c r="R231" s="14">
        <f t="shared" si="89"/>
        <v>65846.062708333338</v>
      </c>
      <c r="S231" s="1"/>
    </row>
    <row r="232" spans="1:19" s="99" customFormat="1" ht="30" customHeight="1" thickBot="1" x14ac:dyDescent="0.25">
      <c r="A232" s="190"/>
      <c r="B232" s="190"/>
      <c r="C232" s="190"/>
      <c r="D232" s="190"/>
      <c r="E232" s="190"/>
      <c r="F232" s="190"/>
      <c r="G232" s="190"/>
      <c r="H232" s="74"/>
      <c r="I232" s="74"/>
      <c r="J232" s="74"/>
      <c r="K232" s="74"/>
      <c r="L232" s="74"/>
      <c r="M232" s="74"/>
      <c r="N232" s="74"/>
      <c r="O232" s="74"/>
      <c r="P232" s="74"/>
      <c r="Q232" s="74"/>
      <c r="R232" s="74"/>
      <c r="S232" s="1"/>
    </row>
    <row r="233" spans="1:19" s="2" customFormat="1" ht="30" customHeight="1" thickBot="1" x14ac:dyDescent="0.25">
      <c r="A233" s="216" t="s">
        <v>442</v>
      </c>
      <c r="B233" s="217"/>
      <c r="C233" s="217"/>
      <c r="D233" s="217"/>
      <c r="E233" s="217"/>
      <c r="F233" s="217"/>
      <c r="G233" s="217"/>
      <c r="H233" s="217"/>
      <c r="I233" s="217"/>
      <c r="J233" s="217"/>
      <c r="K233" s="217"/>
      <c r="L233" s="217"/>
      <c r="M233" s="217"/>
      <c r="N233" s="217"/>
      <c r="O233" s="217"/>
      <c r="P233" s="217"/>
      <c r="Q233" s="217"/>
      <c r="R233" s="217"/>
    </row>
    <row r="234" spans="1:19" s="2" customFormat="1" ht="30" customHeight="1" x14ac:dyDescent="0.2">
      <c r="A234" s="12">
        <f>+A230+1</f>
        <v>92</v>
      </c>
      <c r="B234" s="59" t="s">
        <v>655</v>
      </c>
      <c r="C234" s="141" t="s">
        <v>417</v>
      </c>
      <c r="D234" s="112" t="s">
        <v>223</v>
      </c>
      <c r="E234" s="111" t="s">
        <v>211</v>
      </c>
      <c r="F234" s="24" t="s">
        <v>588</v>
      </c>
      <c r="G234" s="111" t="s">
        <v>639</v>
      </c>
      <c r="H234" s="97">
        <v>70000</v>
      </c>
      <c r="I234" s="97">
        <f>H234*2.87%</f>
        <v>2009</v>
      </c>
      <c r="J234" s="97">
        <f>+H234*3.04%</f>
        <v>2128</v>
      </c>
      <c r="K234" s="97"/>
      <c r="L234" s="8">
        <f>+J234+I234+K234</f>
        <v>4137</v>
      </c>
      <c r="M234" s="8">
        <f>+H234-L234</f>
        <v>65863</v>
      </c>
      <c r="N234" s="8">
        <f>+IF(M234*12&lt;=416220.01,0,IF(M234*12&lt;=624329.01,(((M234*12-416220.01)*0.15)/12),IF((M234*12&lt;=867123.01),(31216+0.2*(M234*12-624329.01))/12,((79776+0.25*(M234*12-867123.01))/12))))</f>
        <v>5368.4498333333331</v>
      </c>
      <c r="O234" s="8"/>
      <c r="P234" s="96">
        <v>25</v>
      </c>
      <c r="Q234" s="8">
        <f>+P234+N234+L234</f>
        <v>9530.4498333333322</v>
      </c>
      <c r="R234" s="96">
        <f>+H234-Q234</f>
        <v>60469.550166666668</v>
      </c>
    </row>
    <row r="235" spans="1:19" s="2" customFormat="1" ht="30" customHeight="1" x14ac:dyDescent="0.2">
      <c r="A235" s="93">
        <f>+A234+1</f>
        <v>93</v>
      </c>
      <c r="B235" s="59" t="s">
        <v>537</v>
      </c>
      <c r="C235" s="141" t="s">
        <v>416</v>
      </c>
      <c r="D235" s="112" t="s">
        <v>223</v>
      </c>
      <c r="E235" s="111" t="s">
        <v>211</v>
      </c>
      <c r="F235" s="100" t="s">
        <v>591</v>
      </c>
      <c r="G235" s="100" t="s">
        <v>662</v>
      </c>
      <c r="H235" s="97">
        <v>70000</v>
      </c>
      <c r="I235" s="97">
        <f>H235*2.87%</f>
        <v>2009</v>
      </c>
      <c r="J235" s="97">
        <f>+H235*3.04%</f>
        <v>2128</v>
      </c>
      <c r="K235" s="97"/>
      <c r="L235" s="8">
        <f>+J235+I235+K235</f>
        <v>4137</v>
      </c>
      <c r="M235" s="8">
        <f>+H235-L235</f>
        <v>65863</v>
      </c>
      <c r="N235" s="8">
        <f>+IF(M235*12&lt;=416220.01,0,IF(M235*12&lt;=624329.01,(((M235*12-416220.01)*0.15)/12),IF((M235*12&lt;=867123.01),(31216+0.2*(M235*12-624329.01))/12,((79776+0.25*(M235*12-867123.01))/12))))</f>
        <v>5368.4498333333331</v>
      </c>
      <c r="O235" s="8"/>
      <c r="P235" s="96">
        <v>25</v>
      </c>
      <c r="Q235" s="8">
        <f>+P235+N235+L235</f>
        <v>9530.4498333333322</v>
      </c>
      <c r="R235" s="96">
        <f>H235-Q235</f>
        <v>60469.550166666668</v>
      </c>
    </row>
    <row r="236" spans="1:19" s="2" customFormat="1" ht="30" customHeight="1" x14ac:dyDescent="0.2">
      <c r="A236" s="280" t="s">
        <v>124</v>
      </c>
      <c r="B236" s="281"/>
      <c r="C236" s="218"/>
      <c r="D236" s="218"/>
      <c r="E236" s="218"/>
      <c r="F236" s="218"/>
      <c r="G236" s="218"/>
      <c r="H236" s="14">
        <f>SUM(H234:H235)</f>
        <v>140000</v>
      </c>
      <c r="I236" s="14">
        <f t="shared" ref="I236:R236" si="90">SUM(I234:I235)</f>
        <v>4018</v>
      </c>
      <c r="J236" s="14">
        <f t="shared" si="90"/>
        <v>4256</v>
      </c>
      <c r="K236" s="14">
        <f t="shared" si="90"/>
        <v>0</v>
      </c>
      <c r="L236" s="14">
        <f t="shared" si="90"/>
        <v>8274</v>
      </c>
      <c r="M236" s="14">
        <f t="shared" si="90"/>
        <v>131726</v>
      </c>
      <c r="N236" s="14">
        <f t="shared" si="90"/>
        <v>10736.899666666666</v>
      </c>
      <c r="O236" s="14">
        <f t="shared" si="90"/>
        <v>0</v>
      </c>
      <c r="P236" s="14">
        <f t="shared" si="90"/>
        <v>50</v>
      </c>
      <c r="Q236" s="14">
        <f t="shared" si="90"/>
        <v>19060.899666666664</v>
      </c>
      <c r="R236" s="14">
        <f t="shared" si="90"/>
        <v>120939.10033333334</v>
      </c>
    </row>
    <row r="237" spans="1:19" s="2" customFormat="1" ht="30" customHeight="1" thickBot="1" x14ac:dyDescent="0.25">
      <c r="A237" s="62"/>
      <c r="B237" s="62"/>
      <c r="C237" s="62"/>
      <c r="D237" s="62"/>
      <c r="E237" s="62"/>
      <c r="F237" s="62"/>
      <c r="G237" s="62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</row>
    <row r="238" spans="1:19" s="2" customFormat="1" ht="30" customHeight="1" thickBot="1" x14ac:dyDescent="0.25">
      <c r="A238" s="196" t="s">
        <v>335</v>
      </c>
      <c r="B238" s="197"/>
      <c r="C238" s="197"/>
      <c r="D238" s="197"/>
      <c r="E238" s="197"/>
      <c r="F238" s="197"/>
      <c r="G238" s="197"/>
      <c r="H238" s="197"/>
      <c r="I238" s="197"/>
      <c r="J238" s="197"/>
      <c r="K238" s="197"/>
      <c r="L238" s="197"/>
      <c r="M238" s="197"/>
      <c r="N238" s="197"/>
      <c r="O238" s="197"/>
      <c r="P238" s="197"/>
      <c r="Q238" s="197"/>
      <c r="R238" s="197"/>
    </row>
    <row r="240" spans="1:19" ht="30" customHeight="1" x14ac:dyDescent="0.2">
      <c r="A240" s="66">
        <f>+A235+1</f>
        <v>94</v>
      </c>
      <c r="B240" s="182" t="s">
        <v>402</v>
      </c>
      <c r="C240" s="140" t="s">
        <v>417</v>
      </c>
      <c r="D240" s="112" t="s">
        <v>362</v>
      </c>
      <c r="E240" s="114" t="s">
        <v>211</v>
      </c>
      <c r="F240" s="116" t="s">
        <v>714</v>
      </c>
      <c r="G240" s="116" t="s">
        <v>713</v>
      </c>
      <c r="H240" s="61">
        <v>70000</v>
      </c>
      <c r="I240" s="61">
        <f>H240*2.87%</f>
        <v>2009</v>
      </c>
      <c r="J240" s="61">
        <f>+H240*3.04%</f>
        <v>2128</v>
      </c>
      <c r="K240" s="61">
        <v>1587.38</v>
      </c>
      <c r="L240" s="5">
        <f>+J240+I240+K240</f>
        <v>5724.38</v>
      </c>
      <c r="M240" s="5">
        <f>+H240-L240</f>
        <v>64275.62</v>
      </c>
      <c r="N240" s="5">
        <f>+IF(M240*12&lt;=416220.01,0,IF(M240*12&lt;=624329.01,(((M240*12-416220.01)*0.15)/12),IF((M240*12&lt;=867123.01),(31216+0.2*(M240*12-624329.01))/12,((79776+0.25*(M240*12-867123.01))/12))))-O240</f>
        <v>5050.9738333333344</v>
      </c>
      <c r="O240" s="5">
        <v>0</v>
      </c>
      <c r="P240" s="67">
        <v>125</v>
      </c>
      <c r="Q240" s="5">
        <f>+P240+N240+L240</f>
        <v>10900.353833333334</v>
      </c>
      <c r="R240" s="67">
        <f>+H240-Q240</f>
        <v>59099.646166666666</v>
      </c>
    </row>
    <row r="241" spans="1:19" s="2" customFormat="1" ht="30" customHeight="1" x14ac:dyDescent="0.2">
      <c r="A241" s="280" t="s">
        <v>124</v>
      </c>
      <c r="B241" s="281"/>
      <c r="C241" s="218"/>
      <c r="D241" s="218"/>
      <c r="E241" s="218"/>
      <c r="F241" s="218"/>
      <c r="G241" s="218"/>
      <c r="H241" s="14">
        <f>+H240</f>
        <v>70000</v>
      </c>
      <c r="I241" s="14">
        <f t="shared" ref="I241:R241" si="91">+I240</f>
        <v>2009</v>
      </c>
      <c r="J241" s="14">
        <f t="shared" si="91"/>
        <v>2128</v>
      </c>
      <c r="K241" s="14">
        <f t="shared" si="91"/>
        <v>1587.38</v>
      </c>
      <c r="L241" s="14">
        <f t="shared" si="91"/>
        <v>5724.38</v>
      </c>
      <c r="M241" s="14">
        <f t="shared" si="91"/>
        <v>64275.62</v>
      </c>
      <c r="N241" s="14">
        <f t="shared" si="91"/>
        <v>5050.9738333333344</v>
      </c>
      <c r="O241" s="14">
        <f t="shared" si="91"/>
        <v>0</v>
      </c>
      <c r="P241" s="14">
        <f t="shared" si="91"/>
        <v>125</v>
      </c>
      <c r="Q241" s="14">
        <f t="shared" si="91"/>
        <v>10900.353833333334</v>
      </c>
      <c r="R241" s="14">
        <f t="shared" si="91"/>
        <v>59099.646166666666</v>
      </c>
    </row>
    <row r="242" spans="1:19" s="2" customFormat="1" ht="30" customHeight="1" thickBot="1" x14ac:dyDescent="0.25">
      <c r="A242" s="62"/>
      <c r="B242" s="62"/>
      <c r="C242" s="62"/>
      <c r="D242" s="62"/>
      <c r="E242" s="62"/>
      <c r="F242" s="62"/>
      <c r="G242" s="62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</row>
    <row r="243" spans="1:19" s="2" customFormat="1" ht="30" customHeight="1" thickBot="1" x14ac:dyDescent="0.25">
      <c r="A243" s="196" t="s">
        <v>361</v>
      </c>
      <c r="B243" s="197"/>
      <c r="C243" s="197"/>
      <c r="D243" s="197"/>
      <c r="E243" s="197"/>
      <c r="F243" s="197"/>
      <c r="G243" s="197"/>
      <c r="H243" s="197"/>
      <c r="I243" s="197"/>
      <c r="J243" s="197"/>
      <c r="K243" s="197"/>
      <c r="L243" s="197"/>
      <c r="M243" s="197"/>
      <c r="N243" s="197"/>
      <c r="O243" s="197"/>
      <c r="P243" s="197"/>
      <c r="Q243" s="197"/>
      <c r="R243" s="197"/>
    </row>
    <row r="244" spans="1:19" s="2" customFormat="1" ht="30" customHeight="1" x14ac:dyDescent="0.2">
      <c r="A244" s="93">
        <f>+A240+1</f>
        <v>95</v>
      </c>
      <c r="B244" s="59" t="s">
        <v>399</v>
      </c>
      <c r="C244" s="141" t="s">
        <v>416</v>
      </c>
      <c r="D244" s="112" t="s">
        <v>363</v>
      </c>
      <c r="E244" s="111" t="s">
        <v>211</v>
      </c>
      <c r="F244" s="95" t="s">
        <v>587</v>
      </c>
      <c r="G244" s="95" t="s">
        <v>691</v>
      </c>
      <c r="H244" s="61">
        <v>90000</v>
      </c>
      <c r="I244" s="97">
        <f>H244*2.87%</f>
        <v>2583</v>
      </c>
      <c r="J244" s="97">
        <f>+H244*3.04%</f>
        <v>2736</v>
      </c>
      <c r="K244" s="97"/>
      <c r="L244" s="8">
        <f>+J244+I244+K244</f>
        <v>5319</v>
      </c>
      <c r="M244" s="8">
        <f>+H244-L244</f>
        <v>84681</v>
      </c>
      <c r="N244" s="8">
        <f>+IF(M244*12&lt;=416220.01,0,IF(M244*12&lt;=624329.01,(((M244*12-416220.01)*0.15)/12),IF((M244*12&lt;=867123.01),(31216+0.2*(M244*12-624329.01))/12,((79776+0.25*(M244*12-867123.01))/12))))</f>
        <v>9753.1872916666671</v>
      </c>
      <c r="O244" s="8"/>
      <c r="P244" s="96">
        <v>125</v>
      </c>
      <c r="Q244" s="8">
        <f>+P244+N244+L244</f>
        <v>15197.187291666667</v>
      </c>
      <c r="R244" s="96">
        <f>+H244-Q244</f>
        <v>74802.812708333338</v>
      </c>
    </row>
    <row r="245" spans="1:19" s="2" customFormat="1" ht="30" customHeight="1" x14ac:dyDescent="0.2">
      <c r="A245" s="93">
        <f>+A244+1</f>
        <v>96</v>
      </c>
      <c r="B245" s="59" t="s">
        <v>656</v>
      </c>
      <c r="C245" s="141" t="s">
        <v>417</v>
      </c>
      <c r="D245" s="112" t="s">
        <v>665</v>
      </c>
      <c r="E245" s="111" t="s">
        <v>211</v>
      </c>
      <c r="F245" s="24" t="s">
        <v>588</v>
      </c>
      <c r="G245" s="111" t="s">
        <v>639</v>
      </c>
      <c r="H245" s="61">
        <v>45000</v>
      </c>
      <c r="I245" s="97">
        <f>H245*2.87%</f>
        <v>1291.5</v>
      </c>
      <c r="J245" s="97">
        <f>+H245*3.04%</f>
        <v>1368</v>
      </c>
      <c r="K245" s="97"/>
      <c r="L245" s="8">
        <f>+J245+I245+K245</f>
        <v>2659.5</v>
      </c>
      <c r="M245" s="8">
        <f>+H245-L245</f>
        <v>42340.5</v>
      </c>
      <c r="N245" s="8">
        <f>+IF(M245*12&lt;=416220.01,0,IF(M245*12&lt;=624329.01,(((M245*12-416220.01)*0.15)/12),IF((M245*12&lt;=867123.01),(31216+0.2*(M245*12-624329.01))/12,((79776+0.25*(M245*12-867123.01))/12))))</f>
        <v>1148.3248749999998</v>
      </c>
      <c r="O245" s="8"/>
      <c r="P245" s="96">
        <v>25</v>
      </c>
      <c r="Q245" s="8">
        <f>+P245+N245+L245</f>
        <v>3832.8248749999998</v>
      </c>
      <c r="R245" s="96">
        <f>+H245-Q245</f>
        <v>41167.175125000002</v>
      </c>
    </row>
    <row r="246" spans="1:19" s="2" customFormat="1" ht="30" customHeight="1" x14ac:dyDescent="0.2">
      <c r="A246" s="280" t="s">
        <v>124</v>
      </c>
      <c r="B246" s="281"/>
      <c r="C246" s="218"/>
      <c r="D246" s="218"/>
      <c r="E246" s="218"/>
      <c r="F246" s="218"/>
      <c r="G246" s="218"/>
      <c r="H246" s="14">
        <f>SUM(H244:H245)</f>
        <v>135000</v>
      </c>
      <c r="I246" s="14">
        <f t="shared" ref="I246:R246" si="92">SUM(I244:I245)</f>
        <v>3874.5</v>
      </c>
      <c r="J246" s="14">
        <f t="shared" si="92"/>
        <v>4104</v>
      </c>
      <c r="K246" s="14">
        <f t="shared" si="92"/>
        <v>0</v>
      </c>
      <c r="L246" s="14">
        <f t="shared" si="92"/>
        <v>7978.5</v>
      </c>
      <c r="M246" s="14">
        <f t="shared" si="92"/>
        <v>127021.5</v>
      </c>
      <c r="N246" s="14">
        <f t="shared" si="92"/>
        <v>10901.512166666667</v>
      </c>
      <c r="O246" s="14">
        <f t="shared" si="92"/>
        <v>0</v>
      </c>
      <c r="P246" s="14">
        <f t="shared" si="92"/>
        <v>150</v>
      </c>
      <c r="Q246" s="14">
        <f t="shared" si="92"/>
        <v>19030.012166666667</v>
      </c>
      <c r="R246" s="14">
        <f t="shared" si="92"/>
        <v>115969.98783333335</v>
      </c>
    </row>
    <row r="247" spans="1:19" s="68" customFormat="1" ht="30" customHeight="1" thickBot="1" x14ac:dyDescent="0.25">
      <c r="A247" s="62"/>
      <c r="B247" s="62"/>
      <c r="C247" s="62"/>
      <c r="D247" s="62"/>
      <c r="E247" s="62"/>
      <c r="F247" s="62"/>
      <c r="G247" s="62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2"/>
    </row>
    <row r="248" spans="1:19" s="99" customFormat="1" ht="30" customHeight="1" thickBot="1" x14ac:dyDescent="0.25">
      <c r="A248" s="216" t="s">
        <v>224</v>
      </c>
      <c r="B248" s="217"/>
      <c r="C248" s="217"/>
      <c r="D248" s="217"/>
      <c r="E248" s="217"/>
      <c r="F248" s="217"/>
      <c r="G248" s="217"/>
      <c r="H248" s="217"/>
      <c r="I248" s="217"/>
      <c r="J248" s="217"/>
      <c r="K248" s="217"/>
      <c r="L248" s="217"/>
      <c r="M248" s="217"/>
      <c r="N248" s="217"/>
      <c r="O248" s="217"/>
      <c r="P248" s="217"/>
      <c r="Q248" s="217"/>
      <c r="R248" s="217"/>
      <c r="S248" s="1"/>
    </row>
    <row r="249" spans="1:19" s="99" customFormat="1" ht="30" customHeight="1" x14ac:dyDescent="0.2">
      <c r="A249" s="93">
        <f>+A245+1</f>
        <v>97</v>
      </c>
      <c r="B249" s="59" t="s">
        <v>400</v>
      </c>
      <c r="C249" s="141" t="s">
        <v>417</v>
      </c>
      <c r="D249" s="59" t="s">
        <v>401</v>
      </c>
      <c r="E249" s="111" t="s">
        <v>211</v>
      </c>
      <c r="F249" s="24" t="s">
        <v>714</v>
      </c>
      <c r="G249" s="24" t="s">
        <v>713</v>
      </c>
      <c r="H249" s="97">
        <v>55000</v>
      </c>
      <c r="I249" s="97">
        <f t="shared" ref="I249" si="93">H249*2.87%</f>
        <v>1578.5</v>
      </c>
      <c r="J249" s="97">
        <f t="shared" ref="J249" si="94">+H249*3.04%</f>
        <v>1672</v>
      </c>
      <c r="K249" s="97">
        <v>1587.38</v>
      </c>
      <c r="L249" s="8">
        <f>+J249+I249+K249</f>
        <v>4837.88</v>
      </c>
      <c r="M249" s="8">
        <f>+H249-L249</f>
        <v>50162.12</v>
      </c>
      <c r="N249" s="8">
        <f>+IF(M249*12&lt;=416220.01,0,IF(M249*12&lt;=624329.01,(((M249*12-416220.01)*0.15)/12),IF((M249*12&lt;=867123.01),(31216+0.2*(M249*12-624329.01))/12,((79776+0.25*(M249*12-867123.01))/12))))-O249</f>
        <v>2321.5678750000006</v>
      </c>
      <c r="O249" s="8">
        <v>0</v>
      </c>
      <c r="P249" s="96">
        <v>125</v>
      </c>
      <c r="Q249" s="8">
        <f>+P249+N249+L249</f>
        <v>7284.4478750000007</v>
      </c>
      <c r="R249" s="96">
        <f>+H249-Q249</f>
        <v>47715.552125000002</v>
      </c>
      <c r="S249" s="1"/>
    </row>
    <row r="250" spans="1:19" ht="30" customHeight="1" x14ac:dyDescent="0.2">
      <c r="A250" s="93">
        <f>+A249+1</f>
        <v>98</v>
      </c>
      <c r="B250" s="59" t="s">
        <v>612</v>
      </c>
      <c r="C250" s="141" t="s">
        <v>417</v>
      </c>
      <c r="D250" s="59" t="s">
        <v>401</v>
      </c>
      <c r="E250" s="111" t="s">
        <v>211</v>
      </c>
      <c r="F250" s="24" t="s">
        <v>596</v>
      </c>
      <c r="G250" s="24" t="s">
        <v>708</v>
      </c>
      <c r="H250" s="97">
        <v>45000</v>
      </c>
      <c r="I250" s="97">
        <f t="shared" ref="I250" si="95">H250*2.87%</f>
        <v>1291.5</v>
      </c>
      <c r="J250" s="97">
        <f t="shared" ref="J250" si="96">+H250*3.04%</f>
        <v>1368</v>
      </c>
      <c r="K250" s="97"/>
      <c r="L250" s="8">
        <f>+J250+I250+K250</f>
        <v>2659.5</v>
      </c>
      <c r="M250" s="8">
        <f>+H250-L250</f>
        <v>42340.5</v>
      </c>
      <c r="N250" s="8">
        <f>+IF(M250*12&lt;=416220.01,0,IF(M250*12&lt;=624329.01,(((M250*12-416220.01)*0.15)/12),IF((M250*12&lt;=867123.01),(31216+0.2*(M250*12-624329.01))/12,((79776+0.25*(M250*12-867123.01))/12))))-O250</f>
        <v>1148.3248749999998</v>
      </c>
      <c r="O250" s="8"/>
      <c r="P250" s="96">
        <v>1025</v>
      </c>
      <c r="Q250" s="8">
        <f>+P250+N250+L250</f>
        <v>4832.8248750000002</v>
      </c>
      <c r="R250" s="96">
        <f>+H250-Q250</f>
        <v>40167.175125000002</v>
      </c>
    </row>
    <row r="251" spans="1:19" ht="30" customHeight="1" x14ac:dyDescent="0.2">
      <c r="A251" s="280" t="s">
        <v>124</v>
      </c>
      <c r="B251" s="281"/>
      <c r="C251" s="218"/>
      <c r="D251" s="218"/>
      <c r="E251" s="218"/>
      <c r="F251" s="218"/>
      <c r="G251" s="218"/>
      <c r="H251" s="14">
        <f>SUM(H249:H250)</f>
        <v>100000</v>
      </c>
      <c r="I251" s="14">
        <f t="shared" ref="I251:R251" si="97">SUM(I249:I250)</f>
        <v>2870</v>
      </c>
      <c r="J251" s="14">
        <f t="shared" si="97"/>
        <v>3040</v>
      </c>
      <c r="K251" s="14">
        <f t="shared" si="97"/>
        <v>1587.38</v>
      </c>
      <c r="L251" s="14">
        <f t="shared" si="97"/>
        <v>7497.38</v>
      </c>
      <c r="M251" s="14">
        <f t="shared" si="97"/>
        <v>92502.62</v>
      </c>
      <c r="N251" s="14">
        <f t="shared" si="97"/>
        <v>3469.8927500000004</v>
      </c>
      <c r="O251" s="14">
        <f t="shared" si="97"/>
        <v>0</v>
      </c>
      <c r="P251" s="14">
        <f t="shared" si="97"/>
        <v>1150</v>
      </c>
      <c r="Q251" s="14">
        <f t="shared" si="97"/>
        <v>12117.27275</v>
      </c>
      <c r="R251" s="14">
        <f t="shared" si="97"/>
        <v>87882.727249999996</v>
      </c>
    </row>
    <row r="252" spans="1:19" s="68" customFormat="1" ht="30" customHeight="1" thickBot="1" x14ac:dyDescent="0.25">
      <c r="A252" s="62"/>
      <c r="B252" s="62"/>
      <c r="C252" s="62"/>
      <c r="D252" s="62"/>
      <c r="E252" s="62"/>
      <c r="F252" s="62"/>
      <c r="G252" s="62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2"/>
    </row>
    <row r="253" spans="1:19" ht="30" customHeight="1" thickBot="1" x14ac:dyDescent="0.25">
      <c r="A253" s="216" t="s">
        <v>624</v>
      </c>
      <c r="B253" s="217"/>
      <c r="C253" s="217"/>
      <c r="D253" s="217"/>
      <c r="E253" s="217"/>
      <c r="F253" s="217"/>
      <c r="G253" s="217"/>
      <c r="H253" s="217"/>
      <c r="I253" s="217"/>
      <c r="J253" s="217"/>
      <c r="K253" s="217"/>
      <c r="L253" s="217"/>
      <c r="M253" s="217"/>
      <c r="N253" s="217"/>
      <c r="O253" s="217"/>
      <c r="P253" s="217"/>
      <c r="Q253" s="217"/>
      <c r="R253" s="217"/>
    </row>
    <row r="254" spans="1:19" ht="30" customHeight="1" x14ac:dyDescent="0.2">
      <c r="A254" s="93">
        <f>+A250+1</f>
        <v>99</v>
      </c>
      <c r="B254" s="100" t="s">
        <v>625</v>
      </c>
      <c r="C254" s="102" t="s">
        <v>416</v>
      </c>
      <c r="D254" s="100" t="s">
        <v>626</v>
      </c>
      <c r="E254" s="94" t="s">
        <v>211</v>
      </c>
      <c r="F254" s="24" t="s">
        <v>596</v>
      </c>
      <c r="G254" s="24" t="s">
        <v>708</v>
      </c>
      <c r="H254" s="97">
        <v>135000</v>
      </c>
      <c r="I254" s="97">
        <f>H254*2.87%</f>
        <v>3874.5</v>
      </c>
      <c r="J254" s="97">
        <f>+H254*3.04%</f>
        <v>4104</v>
      </c>
      <c r="K254" s="97"/>
      <c r="L254" s="8">
        <f>+J254+I254+K254</f>
        <v>7978.5</v>
      </c>
      <c r="M254" s="8">
        <f>+H254-L254</f>
        <v>127021.5</v>
      </c>
      <c r="N254" s="8">
        <f>+IF(M254*12&lt;=416220.01,0,IF(M254*12&lt;=624329.01,(((M254*12-416220.01)*0.15)/12),IF((M254*12&lt;=867123.01),(31216+0.2*(M254*12-624329.01))/12,((79776+0.25*(M254*12-867123.01))/12))))-O254</f>
        <v>20338.312291666665</v>
      </c>
      <c r="O254" s="8"/>
      <c r="P254" s="96">
        <v>25</v>
      </c>
      <c r="Q254" s="8">
        <f>+P254+N254+L254</f>
        <v>28341.812291666665</v>
      </c>
      <c r="R254" s="96">
        <f>+H254-Q254</f>
        <v>106658.18770833334</v>
      </c>
    </row>
    <row r="255" spans="1:19" ht="30" customHeight="1" x14ac:dyDescent="0.2">
      <c r="A255" s="280" t="s">
        <v>124</v>
      </c>
      <c r="B255" s="281"/>
      <c r="C255" s="218"/>
      <c r="D255" s="218"/>
      <c r="E255" s="218"/>
      <c r="F255" s="218"/>
      <c r="G255" s="218"/>
      <c r="H255" s="14">
        <f>SUM(H254:H254)</f>
        <v>135000</v>
      </c>
      <c r="I255" s="14">
        <f t="shared" ref="I255:R255" si="98">SUM(I254:I254)</f>
        <v>3874.5</v>
      </c>
      <c r="J255" s="14">
        <f t="shared" si="98"/>
        <v>4104</v>
      </c>
      <c r="K255" s="14">
        <f t="shared" si="98"/>
        <v>0</v>
      </c>
      <c r="L255" s="14">
        <f t="shared" si="98"/>
        <v>7978.5</v>
      </c>
      <c r="M255" s="14">
        <f t="shared" si="98"/>
        <v>127021.5</v>
      </c>
      <c r="N255" s="14">
        <f t="shared" si="98"/>
        <v>20338.312291666665</v>
      </c>
      <c r="O255" s="14">
        <f t="shared" si="98"/>
        <v>0</v>
      </c>
      <c r="P255" s="14">
        <f t="shared" si="98"/>
        <v>25</v>
      </c>
      <c r="Q255" s="14">
        <f t="shared" si="98"/>
        <v>28341.812291666665</v>
      </c>
      <c r="R255" s="14">
        <f t="shared" si="98"/>
        <v>106658.18770833334</v>
      </c>
    </row>
    <row r="256" spans="1:19" ht="30" customHeight="1" thickBot="1" x14ac:dyDescent="0.25">
      <c r="A256" s="62"/>
      <c r="B256" s="62"/>
      <c r="C256" s="62"/>
      <c r="D256" s="62"/>
      <c r="E256" s="62"/>
      <c r="F256" s="62"/>
      <c r="G256" s="62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</row>
    <row r="257" spans="1:19" ht="30" customHeight="1" thickBot="1" x14ac:dyDescent="0.25">
      <c r="A257" s="216" t="s">
        <v>443</v>
      </c>
      <c r="B257" s="217"/>
      <c r="C257" s="217"/>
      <c r="D257" s="217"/>
      <c r="E257" s="217"/>
      <c r="F257" s="217"/>
      <c r="G257" s="217"/>
      <c r="H257" s="217"/>
      <c r="I257" s="217"/>
      <c r="J257" s="217"/>
      <c r="K257" s="217"/>
      <c r="L257" s="217"/>
      <c r="M257" s="217"/>
      <c r="N257" s="217"/>
      <c r="O257" s="217"/>
      <c r="P257" s="217"/>
      <c r="Q257" s="217"/>
      <c r="R257" s="217"/>
    </row>
    <row r="258" spans="1:19" ht="30" customHeight="1" x14ac:dyDescent="0.2">
      <c r="A258" s="93">
        <f>+A254+1</f>
        <v>100</v>
      </c>
      <c r="B258" s="100" t="s">
        <v>143</v>
      </c>
      <c r="C258" s="102" t="s">
        <v>417</v>
      </c>
      <c r="D258" s="100" t="s">
        <v>403</v>
      </c>
      <c r="E258" s="94" t="s">
        <v>211</v>
      </c>
      <c r="F258" s="24" t="s">
        <v>560</v>
      </c>
      <c r="G258" s="95" t="s">
        <v>640</v>
      </c>
      <c r="H258" s="97">
        <v>70000</v>
      </c>
      <c r="I258" s="97">
        <f>H258*2.87%</f>
        <v>2009</v>
      </c>
      <c r="J258" s="97">
        <f>+H258*3.04%</f>
        <v>2128</v>
      </c>
      <c r="K258" s="97">
        <v>1587.38</v>
      </c>
      <c r="L258" s="97">
        <f>+J258+I258+K258</f>
        <v>5724.38</v>
      </c>
      <c r="M258" s="8">
        <f>+H258-L258</f>
        <v>64275.62</v>
      </c>
      <c r="N258" s="8">
        <f>+IF(M258*12&lt;=416220.01,0,IF(M258*12&lt;=624329.01,(((M258*12-416220.01)*0.15)/12),IF((M258*12&lt;=867123.01),(31216+0.2*(M258*12-624329.01))/12,((79776+0.25*(M258*12-867123.01))/12))))-O258</f>
        <v>5050.9738333333344</v>
      </c>
      <c r="O258" s="8"/>
      <c r="P258" s="96">
        <v>125</v>
      </c>
      <c r="Q258" s="8">
        <f>+P258+N258+L258</f>
        <v>10900.353833333334</v>
      </c>
      <c r="R258" s="96">
        <f>+H258-Q258</f>
        <v>59099.646166666666</v>
      </c>
    </row>
    <row r="259" spans="1:19" ht="30" customHeight="1" x14ac:dyDescent="0.2">
      <c r="A259" s="280" t="s">
        <v>124</v>
      </c>
      <c r="B259" s="281"/>
      <c r="C259" s="218"/>
      <c r="D259" s="218"/>
      <c r="E259" s="218"/>
      <c r="F259" s="218"/>
      <c r="G259" s="218"/>
      <c r="H259" s="14">
        <f>SUM(H258:H258)</f>
        <v>70000</v>
      </c>
      <c r="I259" s="14">
        <f t="shared" ref="I259:R259" si="99">SUM(I258:I258)</f>
        <v>2009</v>
      </c>
      <c r="J259" s="14">
        <f t="shared" si="99"/>
        <v>2128</v>
      </c>
      <c r="K259" s="14">
        <f t="shared" si="99"/>
        <v>1587.38</v>
      </c>
      <c r="L259" s="14">
        <f t="shared" si="99"/>
        <v>5724.38</v>
      </c>
      <c r="M259" s="14">
        <f t="shared" si="99"/>
        <v>64275.62</v>
      </c>
      <c r="N259" s="14">
        <f t="shared" si="99"/>
        <v>5050.9738333333344</v>
      </c>
      <c r="O259" s="14">
        <f t="shared" si="99"/>
        <v>0</v>
      </c>
      <c r="P259" s="14">
        <f t="shared" si="99"/>
        <v>125</v>
      </c>
      <c r="Q259" s="14">
        <f t="shared" si="99"/>
        <v>10900.353833333334</v>
      </c>
      <c r="R259" s="14">
        <f t="shared" si="99"/>
        <v>59099.646166666666</v>
      </c>
    </row>
    <row r="260" spans="1:19" s="68" customFormat="1" ht="30" customHeight="1" thickBot="1" x14ac:dyDescent="0.25">
      <c r="A260" s="62"/>
      <c r="B260" s="62"/>
      <c r="C260" s="62"/>
      <c r="D260" s="62"/>
      <c r="E260" s="62"/>
      <c r="F260" s="62"/>
      <c r="G260" s="62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2"/>
    </row>
    <row r="261" spans="1:19" ht="30" customHeight="1" thickBot="1" x14ac:dyDescent="0.25">
      <c r="A261" s="216" t="s">
        <v>627</v>
      </c>
      <c r="B261" s="217"/>
      <c r="C261" s="217"/>
      <c r="D261" s="217"/>
      <c r="E261" s="217"/>
      <c r="F261" s="217"/>
      <c r="G261" s="217"/>
      <c r="H261" s="217"/>
      <c r="I261" s="217"/>
      <c r="J261" s="217"/>
      <c r="K261" s="217"/>
      <c r="L261" s="217"/>
      <c r="M261" s="217"/>
      <c r="N261" s="217"/>
      <c r="O261" s="217"/>
      <c r="P261" s="217"/>
      <c r="Q261" s="217"/>
      <c r="R261" s="217"/>
    </row>
    <row r="262" spans="1:19" ht="30" customHeight="1" x14ac:dyDescent="0.2">
      <c r="A262" s="93">
        <f>+A258+1</f>
        <v>101</v>
      </c>
      <c r="B262" s="100" t="s">
        <v>510</v>
      </c>
      <c r="C262" s="102" t="s">
        <v>417</v>
      </c>
      <c r="D262" s="100" t="s">
        <v>666</v>
      </c>
      <c r="E262" s="94" t="s">
        <v>211</v>
      </c>
      <c r="F262" s="24" t="s">
        <v>714</v>
      </c>
      <c r="G262" s="24" t="s">
        <v>713</v>
      </c>
      <c r="H262" s="97">
        <v>80000</v>
      </c>
      <c r="I262" s="97">
        <f>H262*2.87%</f>
        <v>2296</v>
      </c>
      <c r="J262" s="97">
        <f>+H262*3.04%</f>
        <v>2432</v>
      </c>
      <c r="K262" s="97"/>
      <c r="L262" s="8">
        <f>+J262+I262+K262</f>
        <v>4728</v>
      </c>
      <c r="M262" s="8">
        <f>+H262-L262</f>
        <v>75272</v>
      </c>
      <c r="N262" s="8">
        <f>+IF(M262*12&lt;=416220.01,0,IF(M262*12&lt;=624329.01,(((M262*12-416220.01)*0.15)/12),IF((M262*12&lt;=867123.01),(31216+0.2*(M262*12-624329.01))/12,((79776+0.25*(M262*12-867123.01))/12))))-O262</f>
        <v>7400.9372916666662</v>
      </c>
      <c r="O262" s="8"/>
      <c r="P262" s="96">
        <v>10025</v>
      </c>
      <c r="Q262" s="8">
        <f>+P262+N262+L262</f>
        <v>22153.937291666665</v>
      </c>
      <c r="R262" s="96">
        <f>+H262-Q262</f>
        <v>57846.062708333338</v>
      </c>
    </row>
    <row r="263" spans="1:19" ht="30" customHeight="1" x14ac:dyDescent="0.2">
      <c r="A263" s="115">
        <f>+A262+1</f>
        <v>102</v>
      </c>
      <c r="B263" s="265" t="s">
        <v>693</v>
      </c>
      <c r="C263" s="241" t="s">
        <v>417</v>
      </c>
      <c r="D263" s="114" t="s">
        <v>694</v>
      </c>
      <c r="E263" s="111" t="s">
        <v>211</v>
      </c>
      <c r="F263" s="24" t="s">
        <v>587</v>
      </c>
      <c r="G263" s="24" t="s">
        <v>691</v>
      </c>
      <c r="H263" s="8">
        <v>25000</v>
      </c>
      <c r="I263" s="8">
        <f>H263*2.87%</f>
        <v>717.5</v>
      </c>
      <c r="J263" s="8">
        <f>+H263*3.04%</f>
        <v>760</v>
      </c>
      <c r="K263" s="8"/>
      <c r="L263" s="8">
        <f>+J263+I263+K263</f>
        <v>1477.5</v>
      </c>
      <c r="M263" s="8">
        <f>+H263-L263</f>
        <v>23522.5</v>
      </c>
      <c r="N263" s="8">
        <v>0</v>
      </c>
      <c r="O263" s="8">
        <f t="shared" ref="O263" si="100">N263*2.87%</f>
        <v>0</v>
      </c>
      <c r="P263" s="8">
        <v>25</v>
      </c>
      <c r="Q263" s="8">
        <f>+P263+N263+L263</f>
        <v>1502.5</v>
      </c>
      <c r="R263" s="9">
        <f>+H263-Q263</f>
        <v>23497.5</v>
      </c>
    </row>
    <row r="264" spans="1:19" ht="30" customHeight="1" x14ac:dyDescent="0.2">
      <c r="A264" s="280" t="s">
        <v>124</v>
      </c>
      <c r="B264" s="281"/>
      <c r="C264" s="218"/>
      <c r="D264" s="218"/>
      <c r="E264" s="218"/>
      <c r="F264" s="218"/>
      <c r="G264" s="218"/>
      <c r="H264" s="14">
        <f>SUM(H262:H263)</f>
        <v>105000</v>
      </c>
      <c r="I264" s="14">
        <f t="shared" ref="I264:R264" si="101">SUM(I262:I263)</f>
        <v>3013.5</v>
      </c>
      <c r="J264" s="14">
        <f t="shared" si="101"/>
        <v>3192</v>
      </c>
      <c r="K264" s="14">
        <f t="shared" si="101"/>
        <v>0</v>
      </c>
      <c r="L264" s="14">
        <f t="shared" si="101"/>
        <v>6205.5</v>
      </c>
      <c r="M264" s="14">
        <f t="shared" si="101"/>
        <v>98794.5</v>
      </c>
      <c r="N264" s="14">
        <f t="shared" si="101"/>
        <v>7400.9372916666662</v>
      </c>
      <c r="O264" s="14">
        <f t="shared" si="101"/>
        <v>0</v>
      </c>
      <c r="P264" s="14">
        <f t="shared" si="101"/>
        <v>10050</v>
      </c>
      <c r="Q264" s="14">
        <f t="shared" si="101"/>
        <v>23656.437291666665</v>
      </c>
      <c r="R264" s="14">
        <f t="shared" si="101"/>
        <v>81343.562708333338</v>
      </c>
    </row>
    <row r="265" spans="1:19" s="68" customFormat="1" ht="30" customHeight="1" thickBot="1" x14ac:dyDescent="0.25">
      <c r="A265" s="62"/>
      <c r="B265" s="62"/>
      <c r="C265" s="62"/>
      <c r="D265" s="62"/>
      <c r="E265" s="62"/>
      <c r="F265" s="62"/>
      <c r="G265" s="62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2"/>
    </row>
    <row r="266" spans="1:19" ht="30" customHeight="1" thickBot="1" x14ac:dyDescent="0.25">
      <c r="A266" s="216" t="s">
        <v>202</v>
      </c>
      <c r="B266" s="217"/>
      <c r="C266" s="217"/>
      <c r="D266" s="217"/>
      <c r="E266" s="217"/>
      <c r="F266" s="217"/>
      <c r="G266" s="217"/>
      <c r="H266" s="217"/>
      <c r="I266" s="217"/>
      <c r="J266" s="217"/>
      <c r="K266" s="217"/>
      <c r="L266" s="217"/>
      <c r="M266" s="217"/>
      <c r="N266" s="217"/>
      <c r="O266" s="217"/>
      <c r="P266" s="217"/>
      <c r="Q266" s="217"/>
      <c r="R266" s="217"/>
    </row>
    <row r="267" spans="1:19" ht="30" customHeight="1" x14ac:dyDescent="0.2">
      <c r="A267" s="93">
        <f>+A263+1</f>
        <v>103</v>
      </c>
      <c r="B267" s="100" t="s">
        <v>613</v>
      </c>
      <c r="C267" s="102" t="s">
        <v>416</v>
      </c>
      <c r="D267" s="100" t="s">
        <v>667</v>
      </c>
      <c r="E267" s="94" t="s">
        <v>211</v>
      </c>
      <c r="F267" s="24" t="s">
        <v>596</v>
      </c>
      <c r="G267" s="24" t="s">
        <v>708</v>
      </c>
      <c r="H267" s="97">
        <v>100000</v>
      </c>
      <c r="I267" s="97">
        <f>H267*2.87%</f>
        <v>2870</v>
      </c>
      <c r="J267" s="97">
        <f>+H267*3.04%</f>
        <v>3040</v>
      </c>
      <c r="K267" s="97">
        <v>0</v>
      </c>
      <c r="L267" s="8">
        <f>+J267+I267+K267</f>
        <v>5910</v>
      </c>
      <c r="M267" s="8">
        <f>+H267-L267</f>
        <v>94090</v>
      </c>
      <c r="N267" s="8">
        <f>+IF(M267*12&lt;=416220.01,0,IF(M267*12&lt;=624329.01,(((M267*12-416220.01)*0.15)/12),IF((M267*12&lt;=867123.01),(31216+0.2*(M267*12-624329.01))/12,((79776+0.25*(M267*12-867123.01))/12))))-O267</f>
        <v>12105.437291666667</v>
      </c>
      <c r="O267" s="8">
        <v>0</v>
      </c>
      <c r="P267" s="96">
        <v>25</v>
      </c>
      <c r="Q267" s="8">
        <f>+P267+N267+L267</f>
        <v>18040.437291666669</v>
      </c>
      <c r="R267" s="96">
        <f>+H267-Q267</f>
        <v>81959.562708333338</v>
      </c>
    </row>
    <row r="268" spans="1:19" ht="30" customHeight="1" x14ac:dyDescent="0.2">
      <c r="A268" s="280" t="s">
        <v>124</v>
      </c>
      <c r="B268" s="281"/>
      <c r="C268" s="218"/>
      <c r="D268" s="218"/>
      <c r="E268" s="218"/>
      <c r="F268" s="218"/>
      <c r="G268" s="218"/>
      <c r="H268" s="14">
        <f>SUM(H267:H267)</f>
        <v>100000</v>
      </c>
      <c r="I268" s="14">
        <f t="shared" ref="I268:R268" si="102">SUM(I267:I267)</f>
        <v>2870</v>
      </c>
      <c r="J268" s="14">
        <f t="shared" si="102"/>
        <v>3040</v>
      </c>
      <c r="K268" s="14">
        <f t="shared" si="102"/>
        <v>0</v>
      </c>
      <c r="L268" s="14">
        <f t="shared" si="102"/>
        <v>5910</v>
      </c>
      <c r="M268" s="14">
        <f t="shared" si="102"/>
        <v>94090</v>
      </c>
      <c r="N268" s="14">
        <f t="shared" si="102"/>
        <v>12105.437291666667</v>
      </c>
      <c r="O268" s="14">
        <f t="shared" si="102"/>
        <v>0</v>
      </c>
      <c r="P268" s="14">
        <f t="shared" si="102"/>
        <v>25</v>
      </c>
      <c r="Q268" s="14">
        <f t="shared" si="102"/>
        <v>18040.437291666669</v>
      </c>
      <c r="R268" s="14">
        <f t="shared" si="102"/>
        <v>81959.562708333338</v>
      </c>
    </row>
    <row r="269" spans="1:19" ht="30" customHeight="1" thickBot="1" x14ac:dyDescent="0.25">
      <c r="D269" s="25"/>
      <c r="E269" s="25"/>
      <c r="F269" s="25"/>
      <c r="G269" s="25"/>
      <c r="I269" s="2"/>
      <c r="J269" s="2"/>
      <c r="K269" s="2"/>
      <c r="L269" s="2"/>
      <c r="M269" s="2"/>
      <c r="N269" s="2"/>
      <c r="O269" s="2"/>
      <c r="P269" s="2"/>
      <c r="Q269" s="2"/>
      <c r="R269" s="2"/>
    </row>
    <row r="270" spans="1:19" ht="30" customHeight="1" thickBot="1" x14ac:dyDescent="0.25">
      <c r="A270" s="216" t="s">
        <v>404</v>
      </c>
      <c r="B270" s="217"/>
      <c r="C270" s="217"/>
      <c r="D270" s="217"/>
      <c r="E270" s="117"/>
      <c r="F270" s="60"/>
      <c r="G270" s="60"/>
      <c r="H270" s="13">
        <f>+H12+H25+H29+H19+H35+H43+H47+H51+H57+H62+H67+H71+H78+H83+H88+H91+H96+H102+H105+H110+H114+H121+H126+H130+H134+H139+H145+H150+H155+H159+H164+H174+H178+H184+H189+H193+H202+H209+H213+H219+H223+H227+H231+H236+H241+H246+H251+H255+H259+H264+H268</f>
        <v>9255000</v>
      </c>
      <c r="I270" s="13">
        <f t="shared" ref="I270:R270" si="103">+I12+I25+I29+I19+I35+I43+I47+I51+I57+I62+I67+I71+I78+I83+I88+I91+I96+I102+I105+I110+I114+I121+I126+I130+I134+I139+I145+I150+I155+I159+I164+I174+I178+I184+I189+I193+I202+I209+I213+I219+I223+I227+I231+I236+I241+I246+I251+I255+I259+I264+I268</f>
        <v>265618.5</v>
      </c>
      <c r="J270" s="13">
        <f t="shared" si="103"/>
        <v>280899.04200000002</v>
      </c>
      <c r="K270" s="13">
        <f t="shared" si="103"/>
        <v>36508.979999999996</v>
      </c>
      <c r="L270" s="13">
        <f t="shared" si="103"/>
        <v>583026.522</v>
      </c>
      <c r="M270" s="13">
        <f t="shared" si="103"/>
        <v>8671973.478000002</v>
      </c>
      <c r="N270" s="13">
        <f t="shared" si="103"/>
        <v>1024700.2073333329</v>
      </c>
      <c r="O270" s="13">
        <f t="shared" si="103"/>
        <v>1896</v>
      </c>
      <c r="P270" s="13">
        <f t="shared" si="103"/>
        <v>217044.99999999997</v>
      </c>
      <c r="Q270" s="13">
        <f t="shared" si="103"/>
        <v>1824771.7293333332</v>
      </c>
      <c r="R270" s="13">
        <f t="shared" si="103"/>
        <v>7430228.2706666654</v>
      </c>
    </row>
    <row r="271" spans="1:19" ht="30" customHeight="1" x14ac:dyDescent="0.2">
      <c r="A271" s="139"/>
      <c r="B271" s="139"/>
      <c r="C271" s="139"/>
      <c r="D271" s="139"/>
      <c r="E271" s="139"/>
      <c r="H271" s="152"/>
      <c r="I271" s="152"/>
      <c r="J271" s="152"/>
      <c r="K271" s="152"/>
      <c r="L271" s="152"/>
      <c r="M271" s="152"/>
      <c r="N271" s="152"/>
      <c r="O271" s="152"/>
      <c r="P271" s="152"/>
      <c r="Q271" s="152"/>
      <c r="R271" s="152"/>
    </row>
    <row r="272" spans="1:19" ht="30" customHeight="1" x14ac:dyDescent="0.2">
      <c r="A272" s="139"/>
      <c r="B272" s="139"/>
      <c r="C272" s="139"/>
      <c r="D272" s="139"/>
      <c r="E272" s="139"/>
    </row>
    <row r="273" spans="2:8" ht="30" customHeight="1" x14ac:dyDescent="0.2">
      <c r="B273" s="262"/>
      <c r="C273" s="263"/>
      <c r="D273" s="264"/>
      <c r="E273" s="264"/>
      <c r="F273" s="262" t="s">
        <v>481</v>
      </c>
    </row>
    <row r="274" spans="2:8" ht="30" customHeight="1" x14ac:dyDescent="0.2">
      <c r="B274" s="262" t="s">
        <v>482</v>
      </c>
      <c r="C274" s="263"/>
      <c r="D274" s="264"/>
      <c r="E274" s="264"/>
      <c r="F274" s="262" t="s">
        <v>483</v>
      </c>
    </row>
    <row r="275" spans="2:8" ht="30" customHeight="1" x14ac:dyDescent="0.2">
      <c r="H275" s="65"/>
    </row>
    <row r="380" spans="1:8" s="32" customFormat="1" ht="30" customHeight="1" x14ac:dyDescent="0.25">
      <c r="A380" s="44"/>
      <c r="B380" s="42"/>
      <c r="C380" s="44"/>
      <c r="D380" s="42"/>
      <c r="E380" s="42"/>
      <c r="F380" s="42"/>
      <c r="G380" s="42"/>
      <c r="H380" s="39"/>
    </row>
    <row r="381" spans="1:8" s="32" customFormat="1" ht="30" customHeight="1" x14ac:dyDescent="0.25">
      <c r="A381" s="44"/>
      <c r="B381" s="42"/>
      <c r="C381" s="44"/>
      <c r="D381" s="42"/>
      <c r="E381" s="42"/>
      <c r="F381" s="42"/>
      <c r="G381" s="42"/>
      <c r="H381" s="39"/>
    </row>
    <row r="382" spans="1:8" s="32" customFormat="1" ht="30" customHeight="1" x14ac:dyDescent="0.25">
      <c r="A382" s="44"/>
      <c r="B382" s="42"/>
      <c r="C382" s="44"/>
      <c r="D382" s="42"/>
      <c r="E382" s="42"/>
      <c r="F382" s="42"/>
      <c r="G382" s="42"/>
      <c r="H382" s="39"/>
    </row>
    <row r="383" spans="1:8" s="32" customFormat="1" ht="30" customHeight="1" x14ac:dyDescent="0.25">
      <c r="A383" s="44"/>
      <c r="B383" s="42"/>
      <c r="C383" s="44"/>
      <c r="D383" s="42"/>
      <c r="E383" s="42"/>
      <c r="F383" s="42"/>
      <c r="G383" s="42"/>
      <c r="H383" s="39"/>
    </row>
    <row r="384" spans="1:8" s="32" customFormat="1" ht="30" customHeight="1" x14ac:dyDescent="0.25">
      <c r="A384" s="44"/>
      <c r="B384" s="42"/>
      <c r="C384" s="44"/>
      <c r="D384" s="42"/>
      <c r="E384" s="42"/>
      <c r="F384" s="42"/>
      <c r="G384" s="42"/>
      <c r="H384" s="39"/>
    </row>
    <row r="385" spans="1:8" s="32" customFormat="1" ht="30" customHeight="1" x14ac:dyDescent="0.25">
      <c r="A385" s="44"/>
      <c r="B385" s="42"/>
      <c r="C385" s="44"/>
      <c r="D385" s="42"/>
      <c r="E385" s="42"/>
      <c r="F385" s="42"/>
      <c r="G385" s="42"/>
      <c r="H385" s="39"/>
    </row>
    <row r="386" spans="1:8" s="32" customFormat="1" ht="30" customHeight="1" x14ac:dyDescent="0.25">
      <c r="A386" s="44"/>
      <c r="B386" s="42"/>
      <c r="C386" s="44"/>
      <c r="D386" s="42"/>
      <c r="E386" s="42"/>
      <c r="F386" s="42"/>
      <c r="G386" s="42"/>
      <c r="H386" s="39"/>
    </row>
    <row r="387" spans="1:8" s="32" customFormat="1" ht="30" customHeight="1" x14ac:dyDescent="0.25">
      <c r="A387" s="44"/>
      <c r="B387" s="42"/>
      <c r="C387" s="44"/>
      <c r="D387" s="42"/>
      <c r="E387" s="42"/>
      <c r="F387" s="42"/>
      <c r="G387" s="42"/>
      <c r="H387" s="39"/>
    </row>
    <row r="388" spans="1:8" s="32" customFormat="1" ht="30" customHeight="1" x14ac:dyDescent="0.25">
      <c r="A388" s="44"/>
      <c r="B388" s="42"/>
      <c r="C388" s="44"/>
      <c r="D388" s="42"/>
      <c r="E388" s="42"/>
      <c r="F388" s="42"/>
      <c r="G388" s="42"/>
      <c r="H388" s="39"/>
    </row>
    <row r="389" spans="1:8" s="32" customFormat="1" ht="30" customHeight="1" x14ac:dyDescent="0.25">
      <c r="A389" s="44"/>
      <c r="B389" s="42"/>
      <c r="C389" s="44"/>
      <c r="D389" s="42"/>
      <c r="E389" s="42"/>
      <c r="F389" s="42"/>
      <c r="G389" s="42"/>
      <c r="H389" s="39"/>
    </row>
    <row r="390" spans="1:8" s="32" customFormat="1" ht="30" customHeight="1" x14ac:dyDescent="0.25">
      <c r="A390" s="44"/>
      <c r="B390" s="42"/>
      <c r="C390" s="44"/>
      <c r="D390" s="42"/>
      <c r="E390" s="42"/>
      <c r="F390" s="42"/>
      <c r="G390" s="42"/>
      <c r="H390" s="39"/>
    </row>
    <row r="391" spans="1:8" s="32" customFormat="1" ht="30" customHeight="1" x14ac:dyDescent="0.25">
      <c r="A391" s="44"/>
      <c r="B391" s="42"/>
      <c r="C391" s="44"/>
      <c r="D391" s="42"/>
      <c r="E391" s="42"/>
      <c r="F391" s="42"/>
      <c r="G391" s="42"/>
      <c r="H391" s="39"/>
    </row>
    <row r="392" spans="1:8" s="32" customFormat="1" ht="30" customHeight="1" x14ac:dyDescent="0.25">
      <c r="A392" s="44"/>
      <c r="B392" s="42"/>
      <c r="C392" s="44"/>
      <c r="D392" s="42"/>
      <c r="E392" s="42"/>
      <c r="F392" s="42"/>
      <c r="G392" s="42"/>
      <c r="H392" s="39"/>
    </row>
    <row r="393" spans="1:8" s="32" customFormat="1" ht="30" customHeight="1" x14ac:dyDescent="0.25">
      <c r="A393" s="44"/>
      <c r="B393" s="42"/>
      <c r="C393" s="44"/>
      <c r="D393" s="42"/>
      <c r="E393" s="42"/>
      <c r="F393" s="42"/>
      <c r="G393" s="42"/>
      <c r="H393" s="39"/>
    </row>
    <row r="394" spans="1:8" s="32" customFormat="1" ht="30" customHeight="1" x14ac:dyDescent="0.25">
      <c r="A394" s="44"/>
      <c r="B394" s="42"/>
      <c r="C394" s="44"/>
      <c r="D394" s="42"/>
      <c r="E394" s="42"/>
      <c r="F394" s="42"/>
      <c r="G394" s="42"/>
      <c r="H394" s="39"/>
    </row>
    <row r="395" spans="1:8" s="32" customFormat="1" ht="30" customHeight="1" x14ac:dyDescent="0.25">
      <c r="A395" s="44"/>
      <c r="B395" s="42"/>
      <c r="C395" s="44"/>
      <c r="D395" s="42"/>
      <c r="E395" s="42"/>
      <c r="F395" s="42"/>
      <c r="G395" s="42"/>
      <c r="H395" s="39"/>
    </row>
    <row r="396" spans="1:8" s="32" customFormat="1" ht="30" customHeight="1" x14ac:dyDescent="0.25">
      <c r="A396" s="44"/>
      <c r="B396" s="42"/>
      <c r="C396" s="44"/>
      <c r="D396" s="42"/>
      <c r="E396" s="42"/>
      <c r="F396" s="42"/>
      <c r="G396" s="42"/>
      <c r="H396" s="39"/>
    </row>
    <row r="397" spans="1:8" s="32" customFormat="1" ht="30" customHeight="1" x14ac:dyDescent="0.25">
      <c r="A397" s="44"/>
      <c r="B397" s="42"/>
      <c r="C397" s="44"/>
      <c r="D397" s="42"/>
      <c r="E397" s="42"/>
      <c r="F397" s="42"/>
      <c r="G397" s="42"/>
      <c r="H397" s="39"/>
    </row>
    <row r="398" spans="1:8" s="32" customFormat="1" ht="30" customHeight="1" x14ac:dyDescent="0.25">
      <c r="A398" s="44"/>
      <c r="B398" s="42"/>
      <c r="C398" s="44"/>
      <c r="D398" s="42"/>
      <c r="E398" s="42"/>
      <c r="F398" s="42"/>
      <c r="G398" s="42"/>
      <c r="H398" s="39"/>
    </row>
    <row r="399" spans="1:8" s="32" customFormat="1" ht="30" customHeight="1" x14ac:dyDescent="0.25">
      <c r="A399" s="44"/>
      <c r="B399" s="42"/>
      <c r="C399" s="44"/>
      <c r="D399" s="42"/>
      <c r="E399" s="42"/>
      <c r="F399" s="42"/>
      <c r="G399" s="42"/>
      <c r="H399" s="39"/>
    </row>
    <row r="400" spans="1:8" s="32" customFormat="1" ht="30" customHeight="1" x14ac:dyDescent="0.25">
      <c r="A400" s="44"/>
      <c r="B400" s="42"/>
      <c r="C400" s="44"/>
      <c r="D400" s="42"/>
      <c r="E400" s="42"/>
      <c r="F400" s="42"/>
      <c r="G400" s="42"/>
      <c r="H400" s="39"/>
    </row>
    <row r="401" spans="1:8" s="32" customFormat="1" ht="30" customHeight="1" x14ac:dyDescent="0.25">
      <c r="A401" s="44"/>
      <c r="B401" s="42"/>
      <c r="C401" s="44"/>
      <c r="D401" s="42"/>
      <c r="E401" s="42"/>
      <c r="F401" s="42"/>
      <c r="G401" s="42"/>
      <c r="H401" s="39"/>
    </row>
    <row r="402" spans="1:8" s="32" customFormat="1" ht="30" customHeight="1" x14ac:dyDescent="0.25">
      <c r="A402" s="44"/>
      <c r="B402" s="42"/>
      <c r="C402" s="44"/>
      <c r="D402" s="42"/>
      <c r="E402" s="42"/>
      <c r="F402" s="42"/>
      <c r="G402" s="42"/>
      <c r="H402" s="39"/>
    </row>
    <row r="403" spans="1:8" s="32" customFormat="1" ht="30" customHeight="1" x14ac:dyDescent="0.25">
      <c r="A403" s="44"/>
      <c r="B403" s="42"/>
      <c r="C403" s="44"/>
      <c r="D403" s="42"/>
      <c r="E403" s="42"/>
      <c r="F403" s="42"/>
      <c r="G403" s="42"/>
      <c r="H403" s="39"/>
    </row>
    <row r="404" spans="1:8" s="32" customFormat="1" ht="30" customHeight="1" x14ac:dyDescent="0.25">
      <c r="A404" s="44"/>
      <c r="B404" s="42"/>
      <c r="C404" s="44"/>
      <c r="D404" s="42"/>
      <c r="E404" s="42"/>
      <c r="F404" s="42"/>
      <c r="G404" s="42"/>
      <c r="H404" s="39"/>
    </row>
    <row r="405" spans="1:8" s="32" customFormat="1" ht="30" customHeight="1" x14ac:dyDescent="0.25">
      <c r="A405" s="44"/>
      <c r="B405" s="42"/>
      <c r="C405" s="44"/>
      <c r="D405" s="42"/>
      <c r="E405" s="42"/>
      <c r="F405" s="42"/>
      <c r="G405" s="42"/>
      <c r="H405" s="39"/>
    </row>
    <row r="406" spans="1:8" s="32" customFormat="1" ht="30" customHeight="1" x14ac:dyDescent="0.25">
      <c r="A406" s="44"/>
      <c r="B406" s="42"/>
      <c r="C406" s="44"/>
      <c r="D406" s="42"/>
      <c r="E406" s="42"/>
      <c r="F406" s="42"/>
      <c r="G406" s="42"/>
      <c r="H406" s="39"/>
    </row>
    <row r="407" spans="1:8" s="32" customFormat="1" ht="30" customHeight="1" x14ac:dyDescent="0.25">
      <c r="A407" s="44"/>
      <c r="B407" s="42"/>
      <c r="C407" s="44"/>
      <c r="D407" s="42"/>
      <c r="E407" s="42"/>
      <c r="F407" s="42"/>
      <c r="G407" s="42"/>
      <c r="H407" s="39"/>
    </row>
    <row r="408" spans="1:8" s="32" customFormat="1" ht="30" customHeight="1" x14ac:dyDescent="0.25">
      <c r="A408" s="44"/>
      <c r="B408" s="42"/>
      <c r="C408" s="44"/>
      <c r="D408" s="42"/>
      <c r="E408" s="42"/>
      <c r="F408" s="42"/>
      <c r="G408" s="42"/>
      <c r="H408" s="39"/>
    </row>
    <row r="409" spans="1:8" s="32" customFormat="1" ht="30" customHeight="1" x14ac:dyDescent="0.25">
      <c r="A409" s="44"/>
      <c r="B409" s="42"/>
      <c r="C409" s="44"/>
      <c r="D409" s="42"/>
      <c r="E409" s="42"/>
      <c r="F409" s="42"/>
      <c r="G409" s="42"/>
      <c r="H409" s="39"/>
    </row>
    <row r="64870" spans="2:18" s="4" customFormat="1" ht="30" customHeight="1" x14ac:dyDescent="0.2">
      <c r="B64870" s="23"/>
      <c r="D64870" s="23"/>
      <c r="E64870" s="23"/>
      <c r="F64870" s="23"/>
      <c r="G64870" s="23"/>
      <c r="H64870" s="2"/>
      <c r="N64870" s="1"/>
      <c r="O64870" s="1"/>
      <c r="P64870" s="1"/>
      <c r="Q64870" s="1"/>
      <c r="R64870" s="1"/>
    </row>
    <row r="64872" spans="2:18" s="4" customFormat="1" ht="30" customHeight="1" x14ac:dyDescent="0.2">
      <c r="B64872" s="23"/>
      <c r="D64872" s="23"/>
      <c r="E64872" s="23"/>
      <c r="F64872" s="23"/>
      <c r="G64872" s="23"/>
      <c r="H64872" s="2"/>
      <c r="N64872" s="1"/>
      <c r="O64872" s="1"/>
      <c r="P64872" s="1"/>
      <c r="Q64872" s="1"/>
      <c r="R64872" s="1"/>
    </row>
    <row r="64882" spans="2:18" ht="30" customHeight="1" x14ac:dyDescent="0.2">
      <c r="P64882" s="4"/>
      <c r="Q64882" s="4"/>
      <c r="R64882" s="4"/>
    </row>
    <row r="64883" spans="2:18" ht="30" customHeight="1" x14ac:dyDescent="0.2">
      <c r="B64883" s="23">
        <f>SUM(B7:B64882)</f>
        <v>0</v>
      </c>
    </row>
    <row r="64884" spans="2:18" ht="30" customHeight="1" x14ac:dyDescent="0.2">
      <c r="P64884" s="4"/>
      <c r="Q64884" s="4"/>
      <c r="R64884" s="4"/>
    </row>
    <row r="64885" spans="2:18" ht="30" customHeight="1" x14ac:dyDescent="0.2">
      <c r="B64885" s="23">
        <f>SUM(B64883)</f>
        <v>0</v>
      </c>
      <c r="N64885" s="4"/>
      <c r="O64885" s="4"/>
    </row>
    <row r="64887" spans="2:18" ht="30" customHeight="1" x14ac:dyDescent="0.2">
      <c r="N64887" s="4"/>
      <c r="O64887" s="4"/>
    </row>
    <row r="1048211" spans="17:17" ht="30" customHeight="1" x14ac:dyDescent="0.2">
      <c r="Q1048211" s="11" t="e">
        <f>SUM(#REF!)</f>
        <v>#REF!</v>
      </c>
    </row>
  </sheetData>
  <mergeCells count="55">
    <mergeCell ref="A268:B268"/>
    <mergeCell ref="A139:B139"/>
    <mergeCell ref="A259:B259"/>
    <mergeCell ref="A102:B102"/>
    <mergeCell ref="A105:B105"/>
    <mergeCell ref="A110:B110"/>
    <mergeCell ref="A121:B121"/>
    <mergeCell ref="A126:B126"/>
    <mergeCell ref="A130:B130"/>
    <mergeCell ref="A202:B202"/>
    <mergeCell ref="A209:B209"/>
    <mergeCell ref="A193:B193"/>
    <mergeCell ref="A236:B236"/>
    <mergeCell ref="A241:B241"/>
    <mergeCell ref="A246:B246"/>
    <mergeCell ref="A251:B251"/>
    <mergeCell ref="A78:B78"/>
    <mergeCell ref="A83:B83"/>
    <mergeCell ref="A88:B88"/>
    <mergeCell ref="A96:B96"/>
    <mergeCell ref="A134:B134"/>
    <mergeCell ref="A114:B114"/>
    <mergeCell ref="A91:B91"/>
    <mergeCell ref="A43:B43"/>
    <mergeCell ref="A51:B51"/>
    <mergeCell ref="A57:B57"/>
    <mergeCell ref="A67:B67"/>
    <mergeCell ref="A71:B71"/>
    <mergeCell ref="A62:B62"/>
    <mergeCell ref="A47:B47"/>
    <mergeCell ref="A12:B12"/>
    <mergeCell ref="A35:B35"/>
    <mergeCell ref="A2:R2"/>
    <mergeCell ref="A3:R3"/>
    <mergeCell ref="A4:R4"/>
    <mergeCell ref="A29:B29"/>
    <mergeCell ref="A25:B25"/>
    <mergeCell ref="A19:B19"/>
    <mergeCell ref="I6:L6"/>
    <mergeCell ref="A145:B145"/>
    <mergeCell ref="A150:B150"/>
    <mergeCell ref="A159:B159"/>
    <mergeCell ref="A213:B213"/>
    <mergeCell ref="A219:B219"/>
    <mergeCell ref="A178:B178"/>
    <mergeCell ref="A184:B184"/>
    <mergeCell ref="A189:B189"/>
    <mergeCell ref="A174:B174"/>
    <mergeCell ref="A155:B155"/>
    <mergeCell ref="A164:B164"/>
    <mergeCell ref="A255:B255"/>
    <mergeCell ref="A264:B264"/>
    <mergeCell ref="A223:B223"/>
    <mergeCell ref="A227:B227"/>
    <mergeCell ref="A231:B231"/>
  </mergeCells>
  <phoneticPr fontId="18" type="noConversion"/>
  <pageMargins left="0.15748031496062992" right="0.15748031496062992" top="0.15748031496062992" bottom="0.15748031496062992" header="0.15748031496062992" footer="0.15748031496062992"/>
  <pageSetup paperSize="5" scale="45" fitToHeight="0" orientation="landscape" r:id="rId1"/>
  <rowBreaks count="10" manualBreakCount="10">
    <brk id="42" max="17" man="1"/>
    <brk id="77" max="17" man="1"/>
    <brk id="106" max="17" man="1"/>
    <brk id="135" max="17" man="1"/>
    <brk id="160" max="17" man="1"/>
    <brk id="194" max="17" man="1"/>
    <brk id="228" max="17" man="1"/>
    <brk id="252" max="17" man="1"/>
    <brk id="276" max="12" man="1"/>
    <brk id="281" max="12" man="1"/>
  </rowBreaks>
  <ignoredErrors>
    <ignoredError sqref="Q12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BF6AE-B7EA-4DD9-ABA0-965AC9C19624}">
  <sheetPr>
    <pageSetUpPr fitToPage="1"/>
  </sheetPr>
  <dimension ref="B1:M999984"/>
  <sheetViews>
    <sheetView showGridLines="0" zoomScale="80" zoomScaleNormal="80" zoomScaleSheetLayoutView="50" workbookViewId="0">
      <pane xSplit="3" ySplit="6" topLeftCell="D136" activePane="bottomRight" state="frozen"/>
      <selection pane="topRight" activeCell="C1" sqref="C1"/>
      <selection pane="bottomLeft" activeCell="A9" sqref="A9"/>
      <selection pane="bottomRight" activeCell="I142" sqref="I142"/>
    </sheetView>
  </sheetViews>
  <sheetFormatPr baseColWidth="10" defaultColWidth="11.42578125" defaultRowHeight="30" customHeight="1" x14ac:dyDescent="0.2"/>
  <cols>
    <col min="1" max="1" width="1.85546875" style="1" customWidth="1"/>
    <col min="2" max="2" width="6.42578125" style="4" customWidth="1"/>
    <col min="3" max="3" width="46.42578125" style="23" customWidth="1"/>
    <col min="4" max="4" width="9.85546875" style="4" customWidth="1"/>
    <col min="5" max="5" width="48.140625" style="23" customWidth="1"/>
    <col min="6" max="6" width="31.85546875" style="250" customWidth="1"/>
    <col min="7" max="7" width="20.7109375" style="2" customWidth="1"/>
    <col min="8" max="9" width="17.7109375" style="1" customWidth="1"/>
    <col min="10" max="10" width="24.42578125" style="1" customWidth="1"/>
    <col min="11" max="11" width="24.28515625" style="1" customWidth="1"/>
    <col min="12" max="12" width="24.140625" style="1" customWidth="1"/>
    <col min="13" max="16384" width="11.42578125" style="1"/>
  </cols>
  <sheetData>
    <row r="1" spans="2:13" ht="30" customHeight="1" x14ac:dyDescent="0.35">
      <c r="B1" s="277" t="s">
        <v>405</v>
      </c>
      <c r="C1" s="277"/>
      <c r="D1" s="277"/>
      <c r="E1" s="277"/>
      <c r="F1" s="277"/>
      <c r="G1" s="277"/>
      <c r="H1" s="277"/>
      <c r="I1" s="277"/>
      <c r="J1" s="277"/>
      <c r="K1" s="277"/>
      <c r="L1" s="277"/>
    </row>
    <row r="2" spans="2:13" ht="30" customHeight="1" x14ac:dyDescent="0.35">
      <c r="B2" s="278" t="s">
        <v>422</v>
      </c>
      <c r="C2" s="278"/>
      <c r="D2" s="278"/>
      <c r="E2" s="278"/>
      <c r="F2" s="278"/>
      <c r="G2" s="278"/>
      <c r="H2" s="278"/>
      <c r="I2" s="278"/>
      <c r="J2" s="278"/>
      <c r="K2" s="278"/>
      <c r="L2" s="278"/>
    </row>
    <row r="3" spans="2:13" ht="30" customHeight="1" x14ac:dyDescent="0.3">
      <c r="B3" s="279" t="s">
        <v>712</v>
      </c>
      <c r="C3" s="279"/>
      <c r="D3" s="279"/>
      <c r="E3" s="279"/>
      <c r="F3" s="279"/>
      <c r="G3" s="279"/>
      <c r="H3" s="279"/>
      <c r="I3" s="279"/>
      <c r="J3" s="279"/>
      <c r="K3" s="279"/>
      <c r="L3" s="279"/>
      <c r="M3" s="193"/>
    </row>
    <row r="4" spans="2:13" ht="30" customHeight="1" thickBot="1" x14ac:dyDescent="0.35">
      <c r="B4" s="279"/>
      <c r="C4" s="279"/>
      <c r="D4" s="15"/>
      <c r="E4" s="22"/>
      <c r="F4" s="246"/>
      <c r="G4" s="15"/>
    </row>
    <row r="5" spans="2:13" ht="30" customHeight="1" thickBot="1" x14ac:dyDescent="0.3">
      <c r="B5" s="29"/>
      <c r="C5" s="30"/>
      <c r="D5" s="29"/>
      <c r="E5" s="30"/>
      <c r="F5" s="247"/>
      <c r="G5" s="31"/>
      <c r="H5" s="284" t="s">
        <v>119</v>
      </c>
      <c r="I5" s="286"/>
      <c r="J5" s="32"/>
      <c r="K5" s="32"/>
      <c r="L5" s="32"/>
    </row>
    <row r="6" spans="2:13" s="16" customFormat="1" ht="30" customHeight="1" thickBot="1" x14ac:dyDescent="0.3">
      <c r="B6" s="33" t="s">
        <v>0</v>
      </c>
      <c r="C6" s="33" t="s">
        <v>358</v>
      </c>
      <c r="D6" s="33" t="s">
        <v>418</v>
      </c>
      <c r="E6" s="33" t="s">
        <v>126</v>
      </c>
      <c r="F6" s="253" t="s">
        <v>113</v>
      </c>
      <c r="G6" s="33" t="s">
        <v>123</v>
      </c>
      <c r="H6" s="34" t="s">
        <v>1</v>
      </c>
      <c r="I6" s="34" t="s">
        <v>2</v>
      </c>
      <c r="J6" s="35" t="s">
        <v>114</v>
      </c>
      <c r="K6" s="35" t="s">
        <v>3</v>
      </c>
      <c r="L6" s="35" t="s">
        <v>115</v>
      </c>
    </row>
    <row r="7" spans="2:13" s="39" customFormat="1" ht="30" customHeight="1" thickBot="1" x14ac:dyDescent="0.3">
      <c r="B7" s="289" t="s">
        <v>177</v>
      </c>
      <c r="C7" s="290"/>
      <c r="D7" s="290"/>
      <c r="E7" s="290"/>
      <c r="F7" s="290"/>
      <c r="G7" s="290"/>
      <c r="H7" s="290"/>
      <c r="I7" s="290"/>
      <c r="J7" s="290"/>
      <c r="K7" s="290"/>
      <c r="L7" s="291"/>
    </row>
    <row r="8" spans="2:13" s="39" customFormat="1" ht="30" customHeight="1" x14ac:dyDescent="0.25">
      <c r="B8" s="36">
        <f>1</f>
        <v>1</v>
      </c>
      <c r="C8" s="104" t="s">
        <v>137</v>
      </c>
      <c r="D8" s="36" t="s">
        <v>417</v>
      </c>
      <c r="E8" s="105" t="s">
        <v>457</v>
      </c>
      <c r="F8" s="122" t="s">
        <v>120</v>
      </c>
      <c r="G8" s="106">
        <v>19500</v>
      </c>
      <c r="H8" s="106">
        <v>559.64999999999964</v>
      </c>
      <c r="I8" s="103">
        <v>502.21</v>
      </c>
      <c r="J8" s="106">
        <v>4609.54</v>
      </c>
      <c r="K8" s="103">
        <f>SUM(H8:J8)</f>
        <v>5671.4</v>
      </c>
      <c r="L8" s="78">
        <f>+G8-K8</f>
        <v>13828.6</v>
      </c>
      <c r="M8" s="194"/>
    </row>
    <row r="9" spans="2:13" s="39" customFormat="1" ht="30" customHeight="1" x14ac:dyDescent="0.25">
      <c r="B9" s="292" t="s">
        <v>124</v>
      </c>
      <c r="C9" s="293"/>
      <c r="D9" s="293"/>
      <c r="E9" s="293"/>
      <c r="F9" s="293"/>
      <c r="G9" s="37">
        <f>SUM(G8)</f>
        <v>19500</v>
      </c>
      <c r="H9" s="37">
        <f t="shared" ref="H9:L9" si="0">SUM(H8)</f>
        <v>559.64999999999964</v>
      </c>
      <c r="I9" s="37">
        <f t="shared" si="0"/>
        <v>502.21</v>
      </c>
      <c r="J9" s="37">
        <f t="shared" si="0"/>
        <v>4609.54</v>
      </c>
      <c r="K9" s="37">
        <f t="shared" si="0"/>
        <v>5671.4</v>
      </c>
      <c r="L9" s="37">
        <f t="shared" si="0"/>
        <v>13828.6</v>
      </c>
      <c r="M9" s="194"/>
    </row>
    <row r="10" spans="2:13" s="40" customFormat="1" ht="30" customHeight="1" thickBot="1" x14ac:dyDescent="0.3">
      <c r="B10" s="50"/>
      <c r="C10" s="50"/>
      <c r="D10" s="50"/>
      <c r="E10" s="50"/>
      <c r="F10" s="254"/>
      <c r="M10" s="38"/>
    </row>
    <row r="11" spans="2:13" s="70" customFormat="1" ht="30" customHeight="1" thickBot="1" x14ac:dyDescent="0.3">
      <c r="B11" s="289" t="s">
        <v>152</v>
      </c>
      <c r="C11" s="290"/>
      <c r="D11" s="290"/>
      <c r="E11" s="290"/>
      <c r="F11" s="290"/>
      <c r="G11" s="290"/>
      <c r="H11" s="290"/>
      <c r="I11" s="290"/>
      <c r="J11" s="290"/>
      <c r="K11" s="290"/>
      <c r="L11" s="291"/>
    </row>
    <row r="12" spans="2:13" s="39" customFormat="1" ht="30" customHeight="1" x14ac:dyDescent="0.25">
      <c r="B12" s="80">
        <f>+B8+1</f>
        <v>2</v>
      </c>
      <c r="C12" s="104" t="s">
        <v>248</v>
      </c>
      <c r="D12" s="36" t="s">
        <v>417</v>
      </c>
      <c r="E12" s="105" t="s">
        <v>487</v>
      </c>
      <c r="F12" s="122" t="s">
        <v>121</v>
      </c>
      <c r="G12" s="82">
        <v>51000</v>
      </c>
      <c r="H12" s="82">
        <f>G12*2.87%</f>
        <v>1463.7</v>
      </c>
      <c r="I12" s="82">
        <f>+G12*3.04%</f>
        <v>1550.4</v>
      </c>
      <c r="J12" s="82">
        <v>11996.51</v>
      </c>
      <c r="K12" s="103">
        <f>SUM(H12:J12)</f>
        <v>15010.61</v>
      </c>
      <c r="L12" s="78">
        <f>+G12-K12</f>
        <v>35989.39</v>
      </c>
      <c r="M12" s="194"/>
    </row>
    <row r="13" spans="2:13" s="39" customFormat="1" ht="30" customHeight="1" x14ac:dyDescent="0.25">
      <c r="B13" s="292" t="s">
        <v>124</v>
      </c>
      <c r="C13" s="293"/>
      <c r="D13" s="293"/>
      <c r="E13" s="293"/>
      <c r="F13" s="294"/>
      <c r="G13" s="37">
        <f>SUM(G12)</f>
        <v>51000</v>
      </c>
      <c r="H13" s="37">
        <f t="shared" ref="H13:L13" si="1">SUM(H12)</f>
        <v>1463.7</v>
      </c>
      <c r="I13" s="37">
        <f t="shared" si="1"/>
        <v>1550.4</v>
      </c>
      <c r="J13" s="37">
        <f t="shared" si="1"/>
        <v>11996.51</v>
      </c>
      <c r="K13" s="37">
        <f t="shared" si="1"/>
        <v>15010.61</v>
      </c>
      <c r="L13" s="37">
        <f t="shared" si="1"/>
        <v>35989.39</v>
      </c>
    </row>
    <row r="14" spans="2:13" s="39" customFormat="1" ht="30" customHeight="1" thickBot="1" x14ac:dyDescent="0.3">
      <c r="B14" s="50"/>
      <c r="C14" s="50"/>
      <c r="D14" s="50"/>
      <c r="E14" s="50"/>
      <c r="F14" s="254"/>
      <c r="G14" s="86"/>
      <c r="H14" s="86"/>
      <c r="I14" s="86"/>
      <c r="J14" s="86"/>
      <c r="K14" s="86"/>
      <c r="L14" s="86"/>
    </row>
    <row r="15" spans="2:13" s="70" customFormat="1" ht="30" customHeight="1" thickBot="1" x14ac:dyDescent="0.3">
      <c r="B15" s="289" t="s">
        <v>154</v>
      </c>
      <c r="C15" s="290"/>
      <c r="D15" s="290"/>
      <c r="E15" s="290"/>
      <c r="F15" s="290"/>
      <c r="G15" s="290"/>
      <c r="H15" s="290"/>
      <c r="I15" s="290"/>
      <c r="J15" s="290"/>
      <c r="K15" s="290"/>
      <c r="L15" s="291"/>
    </row>
    <row r="16" spans="2:13" s="39" customFormat="1" ht="30" customHeight="1" x14ac:dyDescent="0.25">
      <c r="B16" s="80">
        <f>+B12+1</f>
        <v>3</v>
      </c>
      <c r="C16" s="81" t="s">
        <v>251</v>
      </c>
      <c r="D16" s="36" t="s">
        <v>417</v>
      </c>
      <c r="E16" s="85" t="s">
        <v>514</v>
      </c>
      <c r="F16" s="122" t="s">
        <v>121</v>
      </c>
      <c r="G16" s="106">
        <v>25000</v>
      </c>
      <c r="H16" s="82">
        <f>G16*2.87%</f>
        <v>717.5</v>
      </c>
      <c r="I16" s="82">
        <f>+G16*3.04%</f>
        <v>760</v>
      </c>
      <c r="J16" s="82">
        <v>5880.62</v>
      </c>
      <c r="K16" s="103">
        <f>SUM(H16:J16)</f>
        <v>7358.12</v>
      </c>
      <c r="L16" s="78">
        <f>+G16-K16</f>
        <v>17641.88</v>
      </c>
      <c r="M16" s="234"/>
    </row>
    <row r="17" spans="2:13" s="39" customFormat="1" ht="30" customHeight="1" x14ac:dyDescent="0.25">
      <c r="B17" s="292" t="s">
        <v>124</v>
      </c>
      <c r="C17" s="293"/>
      <c r="D17" s="293"/>
      <c r="E17" s="293"/>
      <c r="F17" s="294"/>
      <c r="G17" s="37">
        <f>SUM(G16)</f>
        <v>25000</v>
      </c>
      <c r="H17" s="37">
        <f t="shared" ref="H17:L17" si="2">SUM(H16)</f>
        <v>717.5</v>
      </c>
      <c r="I17" s="37">
        <f t="shared" si="2"/>
        <v>760</v>
      </c>
      <c r="J17" s="37">
        <f t="shared" si="2"/>
        <v>5880.62</v>
      </c>
      <c r="K17" s="37">
        <f t="shared" si="2"/>
        <v>7358.12</v>
      </c>
      <c r="L17" s="37">
        <f t="shared" si="2"/>
        <v>17641.88</v>
      </c>
    </row>
    <row r="18" spans="2:13" s="39" customFormat="1" ht="30" customHeight="1" thickBot="1" x14ac:dyDescent="0.3">
      <c r="B18" s="50"/>
      <c r="C18" s="50"/>
      <c r="D18" s="50"/>
      <c r="E18" s="50"/>
      <c r="F18" s="254"/>
      <c r="G18" s="40"/>
      <c r="H18" s="40"/>
      <c r="I18" s="40"/>
      <c r="J18" s="40"/>
      <c r="K18" s="40"/>
      <c r="L18" s="40"/>
    </row>
    <row r="19" spans="2:13" s="39" customFormat="1" ht="30" customHeight="1" thickBot="1" x14ac:dyDescent="0.3">
      <c r="B19" s="289" t="s">
        <v>241</v>
      </c>
      <c r="C19" s="290"/>
      <c r="D19" s="290"/>
      <c r="E19" s="290"/>
      <c r="F19" s="290"/>
      <c r="G19" s="290"/>
      <c r="H19" s="290"/>
      <c r="I19" s="290"/>
      <c r="J19" s="290"/>
      <c r="K19" s="290"/>
      <c r="L19" s="291"/>
    </row>
    <row r="20" spans="2:13" s="86" customFormat="1" ht="30" customHeight="1" x14ac:dyDescent="0.25">
      <c r="B20" s="75">
        <f>+B16+1</f>
        <v>4</v>
      </c>
      <c r="C20" s="108" t="s">
        <v>55</v>
      </c>
      <c r="D20" s="118" t="s">
        <v>417</v>
      </c>
      <c r="E20" s="119" t="s">
        <v>179</v>
      </c>
      <c r="F20" s="122" t="s">
        <v>121</v>
      </c>
      <c r="G20" s="103">
        <v>63500</v>
      </c>
      <c r="H20" s="77">
        <v>1822.4499999999998</v>
      </c>
      <c r="I20" s="77">
        <v>1839.81</v>
      </c>
      <c r="J20" s="103">
        <v>14959.44</v>
      </c>
      <c r="K20" s="77">
        <f>SUM(H20:J20)</f>
        <v>18621.7</v>
      </c>
      <c r="L20" s="78">
        <f>+G20-K20</f>
        <v>44878.3</v>
      </c>
      <c r="M20" s="40"/>
    </row>
    <row r="21" spans="2:13" s="39" customFormat="1" ht="30" customHeight="1" x14ac:dyDescent="0.25">
      <c r="B21" s="292" t="s">
        <v>124</v>
      </c>
      <c r="C21" s="293"/>
      <c r="D21" s="293"/>
      <c r="E21" s="293"/>
      <c r="F21" s="294"/>
      <c r="G21" s="37">
        <f t="shared" ref="G21:L21" si="3">SUM(G20:G20)</f>
        <v>63500</v>
      </c>
      <c r="H21" s="37">
        <f t="shared" si="3"/>
        <v>1822.4499999999998</v>
      </c>
      <c r="I21" s="37">
        <f t="shared" si="3"/>
        <v>1839.81</v>
      </c>
      <c r="J21" s="37">
        <f t="shared" si="3"/>
        <v>14959.44</v>
      </c>
      <c r="K21" s="37">
        <f t="shared" si="3"/>
        <v>18621.7</v>
      </c>
      <c r="L21" s="37">
        <f t="shared" si="3"/>
        <v>44878.3</v>
      </c>
    </row>
    <row r="22" spans="2:13" s="39" customFormat="1" ht="30" customHeight="1" thickBot="1" x14ac:dyDescent="0.3">
      <c r="B22" s="50"/>
      <c r="C22" s="50"/>
      <c r="D22" s="50"/>
      <c r="E22" s="50"/>
      <c r="F22" s="254"/>
      <c r="G22" s="40"/>
      <c r="H22" s="40"/>
      <c r="I22" s="40"/>
      <c r="J22" s="40"/>
      <c r="K22" s="40"/>
      <c r="L22" s="40"/>
    </row>
    <row r="23" spans="2:13" s="39" customFormat="1" ht="30" customHeight="1" thickBot="1" x14ac:dyDescent="0.3">
      <c r="B23" s="289" t="s">
        <v>644</v>
      </c>
      <c r="C23" s="290"/>
      <c r="D23" s="290"/>
      <c r="E23" s="290"/>
      <c r="F23" s="290"/>
      <c r="G23" s="290"/>
      <c r="H23" s="290"/>
      <c r="I23" s="290"/>
      <c r="J23" s="290"/>
      <c r="K23" s="290"/>
      <c r="L23" s="291"/>
    </row>
    <row r="24" spans="2:13" s="86" customFormat="1" ht="30" customHeight="1" x14ac:dyDescent="0.25">
      <c r="B24" s="75">
        <f>+B20+1</f>
        <v>5</v>
      </c>
      <c r="C24" s="108" t="s">
        <v>643</v>
      </c>
      <c r="D24" s="118" t="s">
        <v>417</v>
      </c>
      <c r="E24" s="119" t="s">
        <v>50</v>
      </c>
      <c r="F24" s="122" t="s">
        <v>121</v>
      </c>
      <c r="G24" s="103">
        <v>10000</v>
      </c>
      <c r="H24" s="77">
        <f>+G24*2.87%</f>
        <v>287</v>
      </c>
      <c r="I24" s="77">
        <f>+G24*3.04%</f>
        <v>304</v>
      </c>
      <c r="J24" s="103">
        <v>1881.8</v>
      </c>
      <c r="K24" s="77">
        <f>SUM(H24:J24)</f>
        <v>2472.8000000000002</v>
      </c>
      <c r="L24" s="78">
        <f>+G24-K24</f>
        <v>7527.2</v>
      </c>
      <c r="M24" s="40"/>
    </row>
    <row r="25" spans="2:13" s="39" customFormat="1" ht="30" customHeight="1" thickBot="1" x14ac:dyDescent="0.3">
      <c r="B25" s="292" t="s">
        <v>124</v>
      </c>
      <c r="C25" s="293"/>
      <c r="D25" s="293"/>
      <c r="E25" s="293"/>
      <c r="F25" s="294"/>
      <c r="G25" s="37">
        <f t="shared" ref="G25:L25" si="4">SUM(G24:G24)</f>
        <v>10000</v>
      </c>
      <c r="H25" s="37">
        <f t="shared" si="4"/>
        <v>287</v>
      </c>
      <c r="I25" s="37">
        <f t="shared" si="4"/>
        <v>304</v>
      </c>
      <c r="J25" s="37">
        <f t="shared" si="4"/>
        <v>1881.8</v>
      </c>
      <c r="K25" s="37">
        <f t="shared" si="4"/>
        <v>2472.8000000000002</v>
      </c>
      <c r="L25" s="37">
        <f t="shared" si="4"/>
        <v>7527.2</v>
      </c>
      <c r="M25" s="40"/>
    </row>
    <row r="26" spans="2:13" s="39" customFormat="1" ht="30" customHeight="1" thickBot="1" x14ac:dyDescent="0.3">
      <c r="B26" s="289" t="s">
        <v>156</v>
      </c>
      <c r="C26" s="290"/>
      <c r="D26" s="290"/>
      <c r="E26" s="290"/>
      <c r="F26" s="290"/>
      <c r="G26" s="290"/>
      <c r="H26" s="290"/>
      <c r="I26" s="290"/>
      <c r="J26" s="290"/>
      <c r="K26" s="290"/>
      <c r="L26" s="291"/>
    </row>
    <row r="27" spans="2:13" s="39" customFormat="1" ht="30" customHeight="1" x14ac:dyDescent="0.25">
      <c r="B27" s="75">
        <f>+B24+1</f>
        <v>6</v>
      </c>
      <c r="C27" s="108" t="s">
        <v>47</v>
      </c>
      <c r="D27" s="118" t="s">
        <v>417</v>
      </c>
      <c r="E27" s="119" t="s">
        <v>453</v>
      </c>
      <c r="F27" s="122" t="s">
        <v>121</v>
      </c>
      <c r="G27" s="77">
        <v>53000</v>
      </c>
      <c r="H27" s="77">
        <f>+G27*2.87%</f>
        <v>1521.1</v>
      </c>
      <c r="I27" s="77">
        <f>+G27*3.04%</f>
        <v>1611.2</v>
      </c>
      <c r="J27" s="103">
        <v>12466.93</v>
      </c>
      <c r="K27" s="77">
        <f>SUM(H27:J27)</f>
        <v>15599.23</v>
      </c>
      <c r="L27" s="78">
        <f>+G27-K27</f>
        <v>37400.770000000004</v>
      </c>
    </row>
    <row r="28" spans="2:13" s="39" customFormat="1" ht="30" customHeight="1" x14ac:dyDescent="0.25">
      <c r="B28" s="292" t="s">
        <v>124</v>
      </c>
      <c r="C28" s="293"/>
      <c r="D28" s="293"/>
      <c r="E28" s="293"/>
      <c r="F28" s="294"/>
      <c r="G28" s="37">
        <f t="shared" ref="G28:L28" si="5">SUM(G27:G27)</f>
        <v>53000</v>
      </c>
      <c r="H28" s="37">
        <f t="shared" si="5"/>
        <v>1521.1</v>
      </c>
      <c r="I28" s="37">
        <f t="shared" si="5"/>
        <v>1611.2</v>
      </c>
      <c r="J28" s="37">
        <f t="shared" si="5"/>
        <v>12466.93</v>
      </c>
      <c r="K28" s="37">
        <f t="shared" si="5"/>
        <v>15599.23</v>
      </c>
      <c r="L28" s="37">
        <f t="shared" si="5"/>
        <v>37400.770000000004</v>
      </c>
    </row>
    <row r="29" spans="2:13" s="40" customFormat="1" ht="30" customHeight="1" thickBot="1" x14ac:dyDescent="0.3">
      <c r="B29" s="44"/>
      <c r="C29" s="42"/>
      <c r="D29" s="44"/>
      <c r="E29" s="43"/>
      <c r="F29" s="248"/>
      <c r="G29" s="39"/>
      <c r="H29" s="39"/>
      <c r="I29" s="39"/>
      <c r="J29" s="39"/>
      <c r="K29" s="39"/>
      <c r="L29" s="38"/>
    </row>
    <row r="30" spans="2:13" s="39" customFormat="1" ht="30" customHeight="1" thickBot="1" x14ac:dyDescent="0.3">
      <c r="B30" s="298" t="s">
        <v>183</v>
      </c>
      <c r="C30" s="299"/>
      <c r="D30" s="299"/>
      <c r="E30" s="299"/>
      <c r="F30" s="299"/>
      <c r="G30" s="299"/>
      <c r="H30" s="299"/>
      <c r="I30" s="299"/>
      <c r="J30" s="299"/>
      <c r="K30" s="299"/>
      <c r="L30" s="300"/>
    </row>
    <row r="31" spans="2:13" s="87" customFormat="1" ht="30" customHeight="1" x14ac:dyDescent="0.25">
      <c r="B31" s="75">
        <f>+B27+1</f>
        <v>7</v>
      </c>
      <c r="C31" s="108" t="s">
        <v>245</v>
      </c>
      <c r="D31" s="118" t="s">
        <v>417</v>
      </c>
      <c r="E31" s="105" t="s">
        <v>246</v>
      </c>
      <c r="F31" s="122" t="s">
        <v>121</v>
      </c>
      <c r="G31" s="103">
        <v>28500</v>
      </c>
      <c r="H31" s="103">
        <v>817.94999999999982</v>
      </c>
      <c r="I31" s="84">
        <v>866.40000000000009</v>
      </c>
      <c r="J31" s="77">
        <v>6703.91</v>
      </c>
      <c r="K31" s="77">
        <f>SUM(H31:J31)</f>
        <v>8388.26</v>
      </c>
      <c r="L31" s="78">
        <f>+G31-K31</f>
        <v>20111.739999999998</v>
      </c>
      <c r="M31" s="47"/>
    </row>
    <row r="32" spans="2:13" s="39" customFormat="1" ht="30" customHeight="1" x14ac:dyDescent="0.25">
      <c r="B32" s="292" t="s">
        <v>124</v>
      </c>
      <c r="C32" s="293"/>
      <c r="D32" s="293"/>
      <c r="E32" s="293"/>
      <c r="F32" s="294"/>
      <c r="G32" s="37">
        <f t="shared" ref="G32:L32" si="6">SUM(G31:G31)</f>
        <v>28500</v>
      </c>
      <c r="H32" s="37">
        <f t="shared" si="6"/>
        <v>817.94999999999982</v>
      </c>
      <c r="I32" s="37">
        <f t="shared" si="6"/>
        <v>866.40000000000009</v>
      </c>
      <c r="J32" s="37">
        <f t="shared" si="6"/>
        <v>6703.91</v>
      </c>
      <c r="K32" s="37">
        <f t="shared" si="6"/>
        <v>8388.26</v>
      </c>
      <c r="L32" s="37">
        <f t="shared" si="6"/>
        <v>20111.739999999998</v>
      </c>
    </row>
    <row r="33" spans="2:13" s="39" customFormat="1" ht="30" customHeight="1" thickBot="1" x14ac:dyDescent="0.3">
      <c r="B33" s="50"/>
      <c r="C33" s="50"/>
      <c r="D33" s="50"/>
      <c r="E33" s="50"/>
      <c r="F33" s="254"/>
      <c r="G33" s="40"/>
      <c r="H33" s="40"/>
      <c r="I33" s="40"/>
      <c r="J33" s="40"/>
      <c r="K33" s="40"/>
      <c r="L33" s="40"/>
    </row>
    <row r="34" spans="2:13" s="39" customFormat="1" ht="30" customHeight="1" thickBot="1" x14ac:dyDescent="0.3">
      <c r="B34" s="298" t="s">
        <v>157</v>
      </c>
      <c r="C34" s="299"/>
      <c r="D34" s="299"/>
      <c r="E34" s="299"/>
      <c r="F34" s="299"/>
      <c r="G34" s="299"/>
      <c r="H34" s="299"/>
      <c r="I34" s="299"/>
      <c r="J34" s="299"/>
      <c r="K34" s="299"/>
      <c r="L34" s="300"/>
    </row>
    <row r="35" spans="2:13" s="53" customFormat="1" ht="30" customHeight="1" x14ac:dyDescent="0.25">
      <c r="B35" s="75">
        <f>+B31+1</f>
        <v>8</v>
      </c>
      <c r="C35" s="108" t="s">
        <v>61</v>
      </c>
      <c r="D35" s="118" t="s">
        <v>417</v>
      </c>
      <c r="E35" s="105" t="s">
        <v>184</v>
      </c>
      <c r="F35" s="122" t="s">
        <v>121</v>
      </c>
      <c r="G35" s="103">
        <v>52000</v>
      </c>
      <c r="H35" s="77">
        <v>1492.4</v>
      </c>
      <c r="I35" s="77">
        <v>1490.21</v>
      </c>
      <c r="J35" s="103">
        <v>12254.35</v>
      </c>
      <c r="K35" s="103">
        <f>SUM(H35:J35)</f>
        <v>15236.960000000001</v>
      </c>
      <c r="L35" s="78">
        <f>+G35-K35</f>
        <v>36763.040000000001</v>
      </c>
      <c r="M35" s="39"/>
    </row>
    <row r="36" spans="2:13" s="39" customFormat="1" ht="30" customHeight="1" x14ac:dyDescent="0.25">
      <c r="B36" s="292" t="s">
        <v>124</v>
      </c>
      <c r="C36" s="293"/>
      <c r="D36" s="293"/>
      <c r="E36" s="293"/>
      <c r="F36" s="294"/>
      <c r="G36" s="37">
        <f t="shared" ref="G36:L36" si="7">SUM(G35:G35)</f>
        <v>52000</v>
      </c>
      <c r="H36" s="37">
        <f t="shared" si="7"/>
        <v>1492.4</v>
      </c>
      <c r="I36" s="37">
        <f t="shared" si="7"/>
        <v>1490.21</v>
      </c>
      <c r="J36" s="37">
        <f t="shared" si="7"/>
        <v>12254.35</v>
      </c>
      <c r="K36" s="37">
        <f t="shared" si="7"/>
        <v>15236.960000000001</v>
      </c>
      <c r="L36" s="37">
        <f t="shared" si="7"/>
        <v>36763.040000000001</v>
      </c>
    </row>
    <row r="37" spans="2:13" s="39" customFormat="1" ht="30" customHeight="1" thickBot="1" x14ac:dyDescent="0.3">
      <c r="B37" s="44"/>
      <c r="C37" s="42"/>
      <c r="D37" s="44"/>
      <c r="E37" s="43"/>
      <c r="F37" s="248"/>
      <c r="L37" s="38"/>
    </row>
    <row r="38" spans="2:13" ht="30" customHeight="1" thickBot="1" x14ac:dyDescent="0.3">
      <c r="B38" s="298" t="s">
        <v>158</v>
      </c>
      <c r="C38" s="299"/>
      <c r="D38" s="299"/>
      <c r="E38" s="299"/>
      <c r="F38" s="299"/>
      <c r="G38" s="299"/>
      <c r="H38" s="299"/>
      <c r="I38" s="299"/>
      <c r="J38" s="299"/>
      <c r="K38" s="299"/>
      <c r="L38" s="300"/>
    </row>
    <row r="39" spans="2:13" ht="30" customHeight="1" x14ac:dyDescent="0.25">
      <c r="B39" s="80">
        <f>+B35+1</f>
        <v>9</v>
      </c>
      <c r="C39" s="170" t="s">
        <v>521</v>
      </c>
      <c r="D39" s="171" t="s">
        <v>417</v>
      </c>
      <c r="E39" s="105" t="s">
        <v>522</v>
      </c>
      <c r="F39" s="249" t="s">
        <v>120</v>
      </c>
      <c r="G39" s="150">
        <v>55000</v>
      </c>
      <c r="H39" s="77">
        <f>+G39*2.87%</f>
        <v>1578.5</v>
      </c>
      <c r="I39" s="77">
        <f>+G39*3.04%</f>
        <v>1672</v>
      </c>
      <c r="J39" s="150">
        <v>12937.38</v>
      </c>
      <c r="K39" s="151">
        <f>SUM(H39:J39)</f>
        <v>16187.88</v>
      </c>
      <c r="L39" s="244">
        <f>+G39-K39</f>
        <v>38812.120000000003</v>
      </c>
    </row>
    <row r="40" spans="2:13" ht="30" customHeight="1" x14ac:dyDescent="0.25">
      <c r="B40" s="292" t="s">
        <v>124</v>
      </c>
      <c r="C40" s="293"/>
      <c r="D40" s="293"/>
      <c r="E40" s="293"/>
      <c r="F40" s="294"/>
      <c r="G40" s="37">
        <f t="shared" ref="G40:L40" si="8">SUM(G39:G39)</f>
        <v>55000</v>
      </c>
      <c r="H40" s="37">
        <f t="shared" si="8"/>
        <v>1578.5</v>
      </c>
      <c r="I40" s="37">
        <f t="shared" si="8"/>
        <v>1672</v>
      </c>
      <c r="J40" s="37">
        <f t="shared" si="8"/>
        <v>12937.38</v>
      </c>
      <c r="K40" s="37">
        <f t="shared" si="8"/>
        <v>16187.88</v>
      </c>
      <c r="L40" s="37">
        <f t="shared" si="8"/>
        <v>38812.120000000003</v>
      </c>
    </row>
    <row r="41" spans="2:13" s="39" customFormat="1" ht="30" customHeight="1" thickBot="1" x14ac:dyDescent="0.3">
      <c r="B41" s="44"/>
      <c r="C41" s="42"/>
      <c r="D41" s="44"/>
      <c r="E41" s="43"/>
      <c r="F41" s="248"/>
      <c r="L41" s="38"/>
    </row>
    <row r="42" spans="2:13" s="39" customFormat="1" ht="30" customHeight="1" thickBot="1" x14ac:dyDescent="0.3">
      <c r="B42" s="298" t="s">
        <v>161</v>
      </c>
      <c r="C42" s="299"/>
      <c r="D42" s="299"/>
      <c r="E42" s="299"/>
      <c r="F42" s="299"/>
      <c r="G42" s="299"/>
      <c r="H42" s="299"/>
      <c r="I42" s="299"/>
      <c r="J42" s="299"/>
      <c r="K42" s="299"/>
      <c r="L42" s="300"/>
    </row>
    <row r="43" spans="2:13" s="87" customFormat="1" ht="30" customHeight="1" x14ac:dyDescent="0.25">
      <c r="B43" s="118">
        <f>+B39+1</f>
        <v>10</v>
      </c>
      <c r="C43" s="108" t="s">
        <v>534</v>
      </c>
      <c r="D43" s="118" t="s">
        <v>417</v>
      </c>
      <c r="E43" s="119" t="s">
        <v>185</v>
      </c>
      <c r="F43" s="249" t="s">
        <v>120</v>
      </c>
      <c r="G43" s="77">
        <v>60000</v>
      </c>
      <c r="H43" s="77">
        <f>+G43*2.87%</f>
        <v>1722</v>
      </c>
      <c r="I43" s="77">
        <f>+G43*3.04%</f>
        <v>1824</v>
      </c>
      <c r="J43" s="82">
        <v>14113.5</v>
      </c>
      <c r="K43" s="77">
        <f>SUM(H43:J43)</f>
        <v>17659.5</v>
      </c>
      <c r="L43" s="78">
        <f>+G43-K43</f>
        <v>42340.5</v>
      </c>
      <c r="M43" s="47"/>
    </row>
    <row r="44" spans="2:13" s="39" customFormat="1" ht="30" customHeight="1" x14ac:dyDescent="0.25">
      <c r="B44" s="292" t="s">
        <v>124</v>
      </c>
      <c r="C44" s="293"/>
      <c r="D44" s="293"/>
      <c r="E44" s="293"/>
      <c r="F44" s="294"/>
      <c r="G44" s="37">
        <f t="shared" ref="G44:L44" si="9">SUM(G43:G43)</f>
        <v>60000</v>
      </c>
      <c r="H44" s="37">
        <f t="shared" si="9"/>
        <v>1722</v>
      </c>
      <c r="I44" s="37">
        <f t="shared" si="9"/>
        <v>1824</v>
      </c>
      <c r="J44" s="37">
        <f t="shared" si="9"/>
        <v>14113.5</v>
      </c>
      <c r="K44" s="37">
        <f t="shared" si="9"/>
        <v>17659.5</v>
      </c>
      <c r="L44" s="37">
        <f t="shared" si="9"/>
        <v>42340.5</v>
      </c>
    </row>
    <row r="45" spans="2:13" ht="30" customHeight="1" thickBot="1" x14ac:dyDescent="0.25"/>
    <row r="46" spans="2:13" s="39" customFormat="1" ht="30" customHeight="1" thickBot="1" x14ac:dyDescent="0.3">
      <c r="B46" s="298" t="s">
        <v>163</v>
      </c>
      <c r="C46" s="299"/>
      <c r="D46" s="299"/>
      <c r="E46" s="299"/>
      <c r="F46" s="299"/>
      <c r="G46" s="299"/>
      <c r="H46" s="299"/>
      <c r="I46" s="299"/>
      <c r="J46" s="299"/>
      <c r="K46" s="299"/>
      <c r="L46" s="300"/>
    </row>
    <row r="47" spans="2:13" s="53" customFormat="1" ht="30" customHeight="1" x14ac:dyDescent="0.25">
      <c r="B47" s="118">
        <f>+B43+1</f>
        <v>11</v>
      </c>
      <c r="C47" s="108" t="s">
        <v>64</v>
      </c>
      <c r="D47" s="118" t="s">
        <v>417</v>
      </c>
      <c r="E47" s="172" t="s">
        <v>186</v>
      </c>
      <c r="F47" s="122" t="s">
        <v>121</v>
      </c>
      <c r="G47" s="103">
        <v>34750</v>
      </c>
      <c r="H47" s="77">
        <v>997.32499999999982</v>
      </c>
      <c r="I47" s="77">
        <v>965.81</v>
      </c>
      <c r="J47" s="77">
        <v>8196.7199999999993</v>
      </c>
      <c r="K47" s="77">
        <f>SUM(H47:J47)</f>
        <v>10159.855</v>
      </c>
      <c r="L47" s="78">
        <f>+G47-K47</f>
        <v>24590.145</v>
      </c>
      <c r="M47" s="39"/>
    </row>
    <row r="48" spans="2:13" s="39" customFormat="1" ht="30" customHeight="1" x14ac:dyDescent="0.25">
      <c r="B48" s="292" t="s">
        <v>124</v>
      </c>
      <c r="C48" s="293"/>
      <c r="D48" s="293"/>
      <c r="E48" s="293"/>
      <c r="F48" s="294"/>
      <c r="G48" s="37">
        <f t="shared" ref="G48:L48" si="10">SUM(G47:G47)</f>
        <v>34750</v>
      </c>
      <c r="H48" s="37">
        <f t="shared" si="10"/>
        <v>997.32499999999982</v>
      </c>
      <c r="I48" s="37">
        <f t="shared" si="10"/>
        <v>965.81</v>
      </c>
      <c r="J48" s="37">
        <f t="shared" si="10"/>
        <v>8196.7199999999993</v>
      </c>
      <c r="K48" s="37">
        <f t="shared" si="10"/>
        <v>10159.855</v>
      </c>
      <c r="L48" s="37">
        <f t="shared" si="10"/>
        <v>24590.145</v>
      </c>
    </row>
    <row r="49" spans="2:13" customFormat="1" ht="30" customHeight="1" thickBot="1" x14ac:dyDescent="0.25">
      <c r="D49" s="132"/>
      <c r="F49" s="246"/>
      <c r="M49" s="194"/>
    </row>
    <row r="50" spans="2:13" customFormat="1" ht="30" customHeight="1" thickBot="1" x14ac:dyDescent="0.3">
      <c r="B50" s="298" t="s">
        <v>167</v>
      </c>
      <c r="C50" s="299"/>
      <c r="D50" s="299"/>
      <c r="E50" s="299"/>
      <c r="F50" s="299"/>
      <c r="G50" s="299"/>
      <c r="H50" s="299"/>
      <c r="I50" s="299"/>
      <c r="J50" s="299"/>
      <c r="K50" s="299"/>
      <c r="L50" s="300"/>
      <c r="M50" s="194"/>
    </row>
    <row r="51" spans="2:13" customFormat="1" ht="30" customHeight="1" x14ac:dyDescent="0.25">
      <c r="B51" s="36">
        <f>+B47+1</f>
        <v>12</v>
      </c>
      <c r="C51" s="104" t="s">
        <v>475</v>
      </c>
      <c r="D51" s="36" t="s">
        <v>416</v>
      </c>
      <c r="E51" s="105" t="s">
        <v>476</v>
      </c>
      <c r="F51" s="122" t="s">
        <v>195</v>
      </c>
      <c r="G51" s="82">
        <v>65000</v>
      </c>
      <c r="H51" s="77">
        <f>+G51*2.87%</f>
        <v>1865.5</v>
      </c>
      <c r="I51" s="77">
        <f>+G51*3.04%</f>
        <v>1976</v>
      </c>
      <c r="J51" s="82">
        <v>15289.63</v>
      </c>
      <c r="K51" s="77">
        <f>SUM(H51:J51)</f>
        <v>19131.129999999997</v>
      </c>
      <c r="L51" s="78">
        <f>+G51-K51</f>
        <v>45868.87</v>
      </c>
      <c r="M51" s="194"/>
    </row>
    <row r="52" spans="2:13" customFormat="1" ht="30" customHeight="1" x14ac:dyDescent="0.25">
      <c r="B52" s="292" t="s">
        <v>124</v>
      </c>
      <c r="C52" s="293"/>
      <c r="D52" s="293"/>
      <c r="E52" s="293"/>
      <c r="F52" s="294"/>
      <c r="G52" s="37">
        <f t="shared" ref="G52:L52" si="11">SUM(G51:G51)</f>
        <v>65000</v>
      </c>
      <c r="H52" s="37">
        <f t="shared" si="11"/>
        <v>1865.5</v>
      </c>
      <c r="I52" s="37">
        <f t="shared" si="11"/>
        <v>1976</v>
      </c>
      <c r="J52" s="37">
        <f t="shared" si="11"/>
        <v>15289.63</v>
      </c>
      <c r="K52" s="37">
        <f t="shared" si="11"/>
        <v>19131.129999999997</v>
      </c>
      <c r="L52" s="37">
        <f t="shared" si="11"/>
        <v>45868.87</v>
      </c>
      <c r="M52" s="194"/>
    </row>
    <row r="53" spans="2:13" customFormat="1" ht="30" customHeight="1" thickBot="1" x14ac:dyDescent="0.25">
      <c r="D53" s="132"/>
      <c r="F53" s="246"/>
      <c r="M53" s="194"/>
    </row>
    <row r="54" spans="2:13" s="39" customFormat="1" ht="30" customHeight="1" thickBot="1" x14ac:dyDescent="0.3">
      <c r="B54" s="298" t="s">
        <v>168</v>
      </c>
      <c r="C54" s="299"/>
      <c r="D54" s="299"/>
      <c r="E54" s="299"/>
      <c r="F54" s="299"/>
      <c r="G54" s="299"/>
      <c r="H54" s="299"/>
      <c r="I54" s="299"/>
      <c r="J54" s="299"/>
      <c r="K54" s="299"/>
      <c r="L54" s="300"/>
    </row>
    <row r="55" spans="2:13" s="53" customFormat="1" ht="30" customHeight="1" x14ac:dyDescent="0.25">
      <c r="B55" s="36">
        <f>+B51+1</f>
        <v>13</v>
      </c>
      <c r="C55" s="104" t="s">
        <v>193</v>
      </c>
      <c r="D55" s="36" t="s">
        <v>416</v>
      </c>
      <c r="E55" s="105" t="s">
        <v>261</v>
      </c>
      <c r="F55" s="122" t="s">
        <v>121</v>
      </c>
      <c r="G55" s="82">
        <v>65000</v>
      </c>
      <c r="H55" s="77">
        <f>+G55*2.87%</f>
        <v>1865.5</v>
      </c>
      <c r="I55" s="77">
        <f>+G55*3.04%</f>
        <v>1976</v>
      </c>
      <c r="J55" s="82">
        <v>15281.57</v>
      </c>
      <c r="K55" s="77">
        <f>SUM(H55:J55)</f>
        <v>19123.07</v>
      </c>
      <c r="L55" s="78">
        <f>+G55-K55</f>
        <v>45876.93</v>
      </c>
      <c r="M55" s="39"/>
    </row>
    <row r="56" spans="2:13" s="47" customFormat="1" ht="30" customHeight="1" thickBot="1" x14ac:dyDescent="0.3">
      <c r="B56" s="292" t="s">
        <v>124</v>
      </c>
      <c r="C56" s="293"/>
      <c r="D56" s="293"/>
      <c r="E56" s="293"/>
      <c r="F56" s="294"/>
      <c r="G56" s="37">
        <f t="shared" ref="G56:L56" si="12">SUM(G55:G55)</f>
        <v>65000</v>
      </c>
      <c r="H56" s="37">
        <f t="shared" si="12"/>
        <v>1865.5</v>
      </c>
      <c r="I56" s="37">
        <f t="shared" si="12"/>
        <v>1976</v>
      </c>
      <c r="J56" s="37">
        <f t="shared" si="12"/>
        <v>15281.57</v>
      </c>
      <c r="K56" s="37">
        <f t="shared" si="12"/>
        <v>19123.07</v>
      </c>
      <c r="L56" s="37">
        <f t="shared" si="12"/>
        <v>45876.93</v>
      </c>
    </row>
    <row r="57" spans="2:13" s="39" customFormat="1" ht="30" customHeight="1" thickBot="1" x14ac:dyDescent="0.3">
      <c r="B57" s="298" t="s">
        <v>523</v>
      </c>
      <c r="C57" s="299"/>
      <c r="D57" s="299"/>
      <c r="E57" s="299"/>
      <c r="F57" s="299"/>
      <c r="G57" s="299"/>
      <c r="H57" s="299"/>
      <c r="I57" s="299"/>
      <c r="J57" s="299"/>
      <c r="K57" s="299"/>
      <c r="L57" s="300"/>
    </row>
    <row r="58" spans="2:13" s="39" customFormat="1" ht="30" customHeight="1" x14ac:dyDescent="0.25">
      <c r="B58" s="36">
        <f>+B55+1</f>
        <v>14</v>
      </c>
      <c r="C58" s="104" t="s">
        <v>101</v>
      </c>
      <c r="D58" s="36" t="s">
        <v>417</v>
      </c>
      <c r="E58" s="105" t="s">
        <v>524</v>
      </c>
      <c r="F58" s="177" t="s">
        <v>195</v>
      </c>
      <c r="G58" s="106">
        <v>55000</v>
      </c>
      <c r="H58" s="77">
        <f>+G58*2.87%</f>
        <v>1578.5</v>
      </c>
      <c r="I58" s="77">
        <f>+G58*3.04%</f>
        <v>1672</v>
      </c>
      <c r="J58" s="82">
        <v>12937.38</v>
      </c>
      <c r="K58" s="77">
        <f>SUM(H58:J58)</f>
        <v>16187.88</v>
      </c>
      <c r="L58" s="78">
        <f>+G58-K58</f>
        <v>38812.120000000003</v>
      </c>
    </row>
    <row r="59" spans="2:13" s="39" customFormat="1" ht="30" customHeight="1" x14ac:dyDescent="0.25">
      <c r="B59" s="292" t="s">
        <v>124</v>
      </c>
      <c r="C59" s="293"/>
      <c r="D59" s="293"/>
      <c r="E59" s="293"/>
      <c r="F59" s="294"/>
      <c r="G59" s="37">
        <f t="shared" ref="G59:L59" si="13">SUM(G58:G58)</f>
        <v>55000</v>
      </c>
      <c r="H59" s="37">
        <f t="shared" si="13"/>
        <v>1578.5</v>
      </c>
      <c r="I59" s="37">
        <f t="shared" si="13"/>
        <v>1672</v>
      </c>
      <c r="J59" s="37">
        <f t="shared" si="13"/>
        <v>12937.38</v>
      </c>
      <c r="K59" s="37">
        <f t="shared" si="13"/>
        <v>16187.88</v>
      </c>
      <c r="L59" s="37">
        <f t="shared" si="13"/>
        <v>38812.120000000003</v>
      </c>
    </row>
    <row r="60" spans="2:13" s="39" customFormat="1" ht="30" customHeight="1" thickBot="1" x14ac:dyDescent="0.3">
      <c r="B60" s="4"/>
      <c r="C60" s="23"/>
      <c r="D60" s="4"/>
      <c r="E60" s="23"/>
      <c r="F60" s="250"/>
      <c r="G60" s="2"/>
      <c r="H60" s="1"/>
      <c r="I60" s="1"/>
      <c r="J60" s="1"/>
      <c r="K60" s="1"/>
      <c r="L60" s="1"/>
    </row>
    <row r="61" spans="2:13" s="53" customFormat="1" ht="30" customHeight="1" thickBot="1" x14ac:dyDescent="0.3">
      <c r="B61" s="298" t="s">
        <v>171</v>
      </c>
      <c r="C61" s="299"/>
      <c r="D61" s="299"/>
      <c r="E61" s="299"/>
      <c r="F61" s="299"/>
      <c r="G61" s="299"/>
      <c r="H61" s="299"/>
      <c r="I61" s="299"/>
      <c r="J61" s="299"/>
      <c r="K61" s="299"/>
      <c r="L61" s="300"/>
      <c r="M61" s="39"/>
    </row>
    <row r="62" spans="2:13" s="53" customFormat="1" ht="30" customHeight="1" x14ac:dyDescent="0.25">
      <c r="B62" s="75">
        <f>B58+1</f>
        <v>15</v>
      </c>
      <c r="C62" s="108" t="s">
        <v>269</v>
      </c>
      <c r="D62" s="118" t="s">
        <v>416</v>
      </c>
      <c r="E62" s="119" t="s">
        <v>270</v>
      </c>
      <c r="F62" s="122" t="s">
        <v>121</v>
      </c>
      <c r="G62" s="103">
        <v>28500</v>
      </c>
      <c r="H62" s="82">
        <v>817.94999999999982</v>
      </c>
      <c r="I62" s="82">
        <v>866.40000000000009</v>
      </c>
      <c r="J62" s="82">
        <v>6703.91</v>
      </c>
      <c r="K62" s="77">
        <f>SUM(H62:J62)</f>
        <v>8388.26</v>
      </c>
      <c r="L62" s="78">
        <f>+G62-K62</f>
        <v>20111.739999999998</v>
      </c>
      <c r="M62" s="39"/>
    </row>
    <row r="63" spans="2:13" ht="30" customHeight="1" x14ac:dyDescent="0.25">
      <c r="B63" s="292" t="s">
        <v>124</v>
      </c>
      <c r="C63" s="293"/>
      <c r="D63" s="293"/>
      <c r="E63" s="293"/>
      <c r="F63" s="294"/>
      <c r="G63" s="37">
        <f t="shared" ref="G63:L63" si="14">SUM(G62:G62)</f>
        <v>28500</v>
      </c>
      <c r="H63" s="37">
        <f t="shared" si="14"/>
        <v>817.94999999999982</v>
      </c>
      <c r="I63" s="37">
        <f t="shared" si="14"/>
        <v>866.40000000000009</v>
      </c>
      <c r="J63" s="37">
        <f t="shared" si="14"/>
        <v>6703.91</v>
      </c>
      <c r="K63" s="37">
        <f t="shared" si="14"/>
        <v>8388.26</v>
      </c>
      <c r="L63" s="37">
        <f t="shared" si="14"/>
        <v>20111.739999999998</v>
      </c>
    </row>
    <row r="64" spans="2:13" ht="30" customHeight="1" thickBot="1" x14ac:dyDescent="0.3">
      <c r="B64" s="50"/>
      <c r="C64" s="50"/>
      <c r="D64" s="50"/>
      <c r="E64" s="50"/>
      <c r="F64" s="254"/>
      <c r="G64" s="40"/>
      <c r="H64" s="40"/>
      <c r="I64" s="40"/>
      <c r="J64" s="40"/>
      <c r="K64" s="40"/>
      <c r="L64" s="40"/>
    </row>
    <row r="65" spans="2:13" s="53" customFormat="1" ht="30" customHeight="1" thickBot="1" x14ac:dyDescent="0.3">
      <c r="B65" s="289" t="s">
        <v>172</v>
      </c>
      <c r="C65" s="290"/>
      <c r="D65" s="290"/>
      <c r="E65" s="290"/>
      <c r="F65" s="290"/>
      <c r="G65" s="290"/>
      <c r="H65" s="290"/>
      <c r="I65" s="290"/>
      <c r="J65" s="290"/>
      <c r="K65" s="290"/>
      <c r="L65" s="291"/>
      <c r="M65" s="39"/>
    </row>
    <row r="66" spans="2:13" s="47" customFormat="1" ht="30" customHeight="1" x14ac:dyDescent="0.25">
      <c r="B66" s="80">
        <f>+B62+1</f>
        <v>16</v>
      </c>
      <c r="C66" s="104" t="s">
        <v>71</v>
      </c>
      <c r="D66" s="36" t="s">
        <v>417</v>
      </c>
      <c r="E66" s="105" t="s">
        <v>198</v>
      </c>
      <c r="F66" s="122" t="s">
        <v>121</v>
      </c>
      <c r="G66" s="106">
        <v>41500</v>
      </c>
      <c r="H66" s="82">
        <v>1191.0500000000002</v>
      </c>
      <c r="I66" s="82">
        <v>1171.01</v>
      </c>
      <c r="J66" s="82">
        <v>9784.49</v>
      </c>
      <c r="K66" s="77">
        <f>SUM(H66:J66)</f>
        <v>12146.55</v>
      </c>
      <c r="L66" s="84">
        <f>+G66-K66</f>
        <v>29353.45</v>
      </c>
    </row>
    <row r="67" spans="2:13" customFormat="1" ht="30" customHeight="1" x14ac:dyDescent="0.25">
      <c r="B67" s="292" t="s">
        <v>124</v>
      </c>
      <c r="C67" s="293"/>
      <c r="D67" s="293"/>
      <c r="E67" s="293"/>
      <c r="F67" s="294"/>
      <c r="G67" s="37">
        <f>SUM(G66)</f>
        <v>41500</v>
      </c>
      <c r="H67" s="37">
        <f t="shared" ref="H67:L67" si="15">SUM(H65:H66)</f>
        <v>1191.0500000000002</v>
      </c>
      <c r="I67" s="37">
        <f t="shared" si="15"/>
        <v>1171.01</v>
      </c>
      <c r="J67" s="37">
        <f t="shared" si="15"/>
        <v>9784.49</v>
      </c>
      <c r="K67" s="37">
        <f t="shared" si="15"/>
        <v>12146.55</v>
      </c>
      <c r="L67" s="37">
        <f t="shared" si="15"/>
        <v>29353.45</v>
      </c>
      <c r="M67" s="194"/>
    </row>
    <row r="68" spans="2:13" customFormat="1" ht="30" customHeight="1" thickBot="1" x14ac:dyDescent="0.3">
      <c r="B68" s="50"/>
      <c r="C68" s="50"/>
      <c r="D68" s="50"/>
      <c r="E68" s="50"/>
      <c r="F68" s="254"/>
      <c r="G68" s="86"/>
      <c r="H68" s="86"/>
      <c r="I68" s="86"/>
      <c r="J68" s="86"/>
      <c r="K68" s="86"/>
      <c r="L68" s="86"/>
      <c r="M68" s="194"/>
    </row>
    <row r="69" spans="2:13" s="53" customFormat="1" ht="30" customHeight="1" thickBot="1" x14ac:dyDescent="0.3">
      <c r="B69" s="289" t="s">
        <v>628</v>
      </c>
      <c r="C69" s="290"/>
      <c r="D69" s="290"/>
      <c r="E69" s="290"/>
      <c r="F69" s="290"/>
      <c r="G69" s="290"/>
      <c r="H69" s="290"/>
      <c r="I69" s="290"/>
      <c r="J69" s="290"/>
      <c r="K69" s="290"/>
      <c r="L69" s="291"/>
      <c r="M69" s="39"/>
    </row>
    <row r="70" spans="2:13" s="47" customFormat="1" ht="30" customHeight="1" x14ac:dyDescent="0.25">
      <c r="B70" s="80">
        <f>+B66+1</f>
        <v>17</v>
      </c>
      <c r="C70" s="104" t="s">
        <v>629</v>
      </c>
      <c r="D70" s="36" t="s">
        <v>417</v>
      </c>
      <c r="E70" s="233" t="s">
        <v>630</v>
      </c>
      <c r="F70" s="122" t="s">
        <v>631</v>
      </c>
      <c r="G70" s="106">
        <v>45000</v>
      </c>
      <c r="H70" s="82">
        <v>1291.5</v>
      </c>
      <c r="I70" s="82">
        <v>1368</v>
      </c>
      <c r="J70" s="82">
        <v>10585.13</v>
      </c>
      <c r="K70" s="77">
        <f>SUM(H70:J70)</f>
        <v>13244.63</v>
      </c>
      <c r="L70" s="84">
        <f>+G70-K70</f>
        <v>31755.370000000003</v>
      </c>
    </row>
    <row r="71" spans="2:13" customFormat="1" ht="30" customHeight="1" x14ac:dyDescent="0.25">
      <c r="B71" s="292" t="s">
        <v>124</v>
      </c>
      <c r="C71" s="293"/>
      <c r="D71" s="293"/>
      <c r="E71" s="293"/>
      <c r="F71" s="294"/>
      <c r="G71" s="37">
        <f>SUM(G70)</f>
        <v>45000</v>
      </c>
      <c r="H71" s="37">
        <f t="shared" ref="H71:L71" si="16">SUM(H69:H70)</f>
        <v>1291.5</v>
      </c>
      <c r="I71" s="37">
        <f t="shared" si="16"/>
        <v>1368</v>
      </c>
      <c r="J71" s="37">
        <f t="shared" si="16"/>
        <v>10585.13</v>
      </c>
      <c r="K71" s="37">
        <f t="shared" si="16"/>
        <v>13244.63</v>
      </c>
      <c r="L71" s="37">
        <f t="shared" si="16"/>
        <v>31755.370000000003</v>
      </c>
      <c r="M71" s="194"/>
    </row>
    <row r="72" spans="2:13" customFormat="1" ht="30" customHeight="1" thickBot="1" x14ac:dyDescent="0.3">
      <c r="B72" s="50"/>
      <c r="C72" s="50"/>
      <c r="D72" s="50"/>
      <c r="E72" s="50"/>
      <c r="F72" s="254"/>
      <c r="G72" s="86"/>
      <c r="H72" s="86"/>
      <c r="I72" s="86"/>
      <c r="J72" s="86"/>
      <c r="K72" s="86"/>
      <c r="L72" s="86"/>
      <c r="M72" s="194"/>
    </row>
    <row r="73" spans="2:13" s="53" customFormat="1" ht="30" customHeight="1" thickBot="1" x14ac:dyDescent="0.3">
      <c r="B73" s="289" t="s">
        <v>90</v>
      </c>
      <c r="C73" s="290"/>
      <c r="D73" s="290"/>
      <c r="E73" s="290"/>
      <c r="F73" s="290"/>
      <c r="G73" s="290"/>
      <c r="H73" s="290"/>
      <c r="I73" s="290"/>
      <c r="J73" s="290"/>
      <c r="K73" s="290"/>
      <c r="L73" s="291"/>
      <c r="M73" s="39"/>
    </row>
    <row r="74" spans="2:13" s="53" customFormat="1" ht="30" customHeight="1" x14ac:dyDescent="0.25">
      <c r="B74" s="75">
        <f>+B70+1</f>
        <v>18</v>
      </c>
      <c r="C74" s="108" t="s">
        <v>278</v>
      </c>
      <c r="D74" s="118" t="s">
        <v>417</v>
      </c>
      <c r="E74" s="119" t="s">
        <v>279</v>
      </c>
      <c r="F74" s="122" t="s">
        <v>121</v>
      </c>
      <c r="G74" s="103">
        <v>29500</v>
      </c>
      <c r="H74" s="82">
        <v>846.64999999999964</v>
      </c>
      <c r="I74" s="77">
        <v>502.21</v>
      </c>
      <c r="J74" s="82">
        <v>7037.79</v>
      </c>
      <c r="K74" s="77">
        <f>SUM(H74:J74)</f>
        <v>8386.65</v>
      </c>
      <c r="L74" s="84">
        <f>+G74-K74</f>
        <v>21113.35</v>
      </c>
      <c r="M74" s="39"/>
    </row>
    <row r="75" spans="2:13" s="53" customFormat="1" ht="30" customHeight="1" x14ac:dyDescent="0.25">
      <c r="B75" s="36">
        <f>+B74+1</f>
        <v>19</v>
      </c>
      <c r="C75" s="104" t="s">
        <v>13</v>
      </c>
      <c r="D75" s="36" t="s">
        <v>417</v>
      </c>
      <c r="E75" s="105" t="s">
        <v>509</v>
      </c>
      <c r="F75" s="122" t="s">
        <v>195</v>
      </c>
      <c r="G75" s="106">
        <v>5000</v>
      </c>
      <c r="H75" s="82">
        <v>143.5</v>
      </c>
      <c r="I75" s="82">
        <v>152</v>
      </c>
      <c r="J75" s="82">
        <v>1176.130000000001</v>
      </c>
      <c r="K75" s="77">
        <f>SUM(H75:J75)</f>
        <v>1471.630000000001</v>
      </c>
      <c r="L75" s="78">
        <f>+G75-K75</f>
        <v>3528.369999999999</v>
      </c>
      <c r="M75" s="39"/>
    </row>
    <row r="76" spans="2:13" s="39" customFormat="1" ht="30" customHeight="1" x14ac:dyDescent="0.25">
      <c r="B76" s="292" t="s">
        <v>124</v>
      </c>
      <c r="C76" s="293"/>
      <c r="D76" s="293"/>
      <c r="E76" s="293"/>
      <c r="F76" s="294"/>
      <c r="G76" s="37">
        <f>SUM(G74:G75)</f>
        <v>34500</v>
      </c>
      <c r="H76" s="37">
        <f t="shared" ref="H76:L76" si="17">SUM(H74:H75)</f>
        <v>990.14999999999964</v>
      </c>
      <c r="I76" s="37">
        <f t="shared" si="17"/>
        <v>654.21</v>
      </c>
      <c r="J76" s="37">
        <f t="shared" si="17"/>
        <v>8213.9200000000019</v>
      </c>
      <c r="K76" s="37">
        <f t="shared" si="17"/>
        <v>9858.2800000000007</v>
      </c>
      <c r="L76" s="37">
        <f t="shared" si="17"/>
        <v>24641.719999999998</v>
      </c>
    </row>
    <row r="77" spans="2:13" s="39" customFormat="1" ht="30" customHeight="1" thickBot="1" x14ac:dyDescent="0.3">
      <c r="B77" s="50"/>
      <c r="C77" s="50"/>
      <c r="D77" s="50"/>
      <c r="E77" s="50"/>
      <c r="F77" s="254"/>
      <c r="G77" s="40"/>
      <c r="H77" s="40"/>
      <c r="I77" s="40"/>
      <c r="J77" s="40"/>
      <c r="K77" s="40"/>
      <c r="L77" s="40"/>
    </row>
    <row r="78" spans="2:13" s="39" customFormat="1" ht="30" customHeight="1" thickBot="1" x14ac:dyDescent="0.3">
      <c r="B78" s="298" t="s">
        <v>525</v>
      </c>
      <c r="C78" s="299"/>
      <c r="D78" s="299"/>
      <c r="E78" s="299"/>
      <c r="F78" s="299"/>
      <c r="G78" s="299"/>
      <c r="H78" s="299"/>
      <c r="I78" s="299"/>
      <c r="J78" s="299"/>
      <c r="K78" s="299"/>
      <c r="L78" s="300"/>
    </row>
    <row r="79" spans="2:13" s="39" customFormat="1" ht="30" customHeight="1" x14ac:dyDescent="0.25">
      <c r="B79" s="36">
        <f>B75+1</f>
        <v>20</v>
      </c>
      <c r="C79" s="104" t="s">
        <v>526</v>
      </c>
      <c r="D79" s="36" t="s">
        <v>417</v>
      </c>
      <c r="E79" s="172" t="s">
        <v>527</v>
      </c>
      <c r="F79" s="122" t="s">
        <v>195</v>
      </c>
      <c r="G79" s="82">
        <v>95000</v>
      </c>
      <c r="H79" s="77">
        <f>+G79*2.87%</f>
        <v>2726.5</v>
      </c>
      <c r="I79" s="77">
        <f>+G79*3.04%</f>
        <v>2888</v>
      </c>
      <c r="J79" s="183">
        <v>22346.38</v>
      </c>
      <c r="K79" s="77">
        <f>SUM(H79:J79)</f>
        <v>27960.880000000001</v>
      </c>
      <c r="L79" s="78">
        <f>+G79-K79</f>
        <v>67039.12</v>
      </c>
    </row>
    <row r="80" spans="2:13" s="39" customFormat="1" ht="30" customHeight="1" x14ac:dyDescent="0.25">
      <c r="B80" s="36">
        <f>+B79+1</f>
        <v>21</v>
      </c>
      <c r="C80" s="104" t="s">
        <v>548</v>
      </c>
      <c r="D80" s="36" t="s">
        <v>417</v>
      </c>
      <c r="E80" s="105" t="s">
        <v>549</v>
      </c>
      <c r="F80" s="122" t="s">
        <v>121</v>
      </c>
      <c r="G80" s="82">
        <v>20000</v>
      </c>
      <c r="H80" s="82">
        <v>574</v>
      </c>
      <c r="I80" s="82">
        <v>608</v>
      </c>
      <c r="J80" s="183">
        <v>3435.58</v>
      </c>
      <c r="K80" s="77">
        <f>SUM(H80:J80)</f>
        <v>4617.58</v>
      </c>
      <c r="L80" s="78">
        <f>+G80-K80</f>
        <v>15382.42</v>
      </c>
    </row>
    <row r="81" spans="2:13" s="39" customFormat="1" ht="30" customHeight="1" x14ac:dyDescent="0.25">
      <c r="B81" s="292" t="s">
        <v>124</v>
      </c>
      <c r="C81" s="293"/>
      <c r="D81" s="293"/>
      <c r="E81" s="293"/>
      <c r="F81" s="294"/>
      <c r="G81" s="37">
        <f>SUM(G79:G80)</f>
        <v>115000</v>
      </c>
      <c r="H81" s="37">
        <f t="shared" ref="H81:L81" si="18">SUM(H79:H80)</f>
        <v>3300.5</v>
      </c>
      <c r="I81" s="37">
        <f t="shared" si="18"/>
        <v>3496</v>
      </c>
      <c r="J81" s="37">
        <f t="shared" si="18"/>
        <v>25781.96</v>
      </c>
      <c r="K81" s="37">
        <f t="shared" si="18"/>
        <v>32578.46</v>
      </c>
      <c r="L81" s="37">
        <f t="shared" si="18"/>
        <v>82421.539999999994</v>
      </c>
    </row>
    <row r="82" spans="2:13" s="39" customFormat="1" ht="30" customHeight="1" thickBot="1" x14ac:dyDescent="0.3">
      <c r="B82" s="50"/>
      <c r="C82" s="50"/>
      <c r="D82" s="50"/>
      <c r="E82" s="50"/>
      <c r="F82" s="254"/>
      <c r="G82" s="40"/>
      <c r="H82" s="40"/>
      <c r="I82" s="40"/>
      <c r="J82" s="40"/>
      <c r="K82" s="40"/>
      <c r="L82" s="40"/>
    </row>
    <row r="83" spans="2:13" s="39" customFormat="1" ht="30" customHeight="1" thickBot="1" x14ac:dyDescent="0.3">
      <c r="B83" s="298" t="s">
        <v>91</v>
      </c>
      <c r="C83" s="299"/>
      <c r="D83" s="299"/>
      <c r="E83" s="299"/>
      <c r="F83" s="299"/>
      <c r="G83" s="299"/>
      <c r="H83" s="299"/>
      <c r="I83" s="299"/>
      <c r="J83" s="299"/>
      <c r="K83" s="299"/>
      <c r="L83" s="300"/>
    </row>
    <row r="84" spans="2:13" s="39" customFormat="1" ht="30" customHeight="1" x14ac:dyDescent="0.25">
      <c r="B84" s="36">
        <f>+B80+1</f>
        <v>22</v>
      </c>
      <c r="C84" s="104" t="s">
        <v>479</v>
      </c>
      <c r="D84" s="36" t="s">
        <v>417</v>
      </c>
      <c r="E84" s="105" t="s">
        <v>480</v>
      </c>
      <c r="F84" s="122" t="s">
        <v>195</v>
      </c>
      <c r="G84" s="82">
        <v>100000</v>
      </c>
      <c r="H84" s="77">
        <f>+G84*2.87%</f>
        <v>2870</v>
      </c>
      <c r="I84" s="77">
        <f>+G84*3.04%</f>
        <v>3040</v>
      </c>
      <c r="J84" s="154">
        <v>23522.5</v>
      </c>
      <c r="K84" s="77">
        <f>SUM(H84:J84)</f>
        <v>29432.5</v>
      </c>
      <c r="L84" s="78">
        <f>+G84-K84</f>
        <v>70567.5</v>
      </c>
    </row>
    <row r="85" spans="2:13" s="39" customFormat="1" ht="30" customHeight="1" x14ac:dyDescent="0.25">
      <c r="B85" s="36">
        <f>+B84+1</f>
        <v>23</v>
      </c>
      <c r="C85" s="104" t="s">
        <v>136</v>
      </c>
      <c r="D85" s="36" t="s">
        <v>417</v>
      </c>
      <c r="E85" s="105" t="s">
        <v>550</v>
      </c>
      <c r="F85" s="122" t="s">
        <v>120</v>
      </c>
      <c r="G85" s="106">
        <v>25000</v>
      </c>
      <c r="H85" s="106">
        <v>717.5</v>
      </c>
      <c r="I85" s="106">
        <v>760</v>
      </c>
      <c r="J85" s="106">
        <v>4220.12</v>
      </c>
      <c r="K85" s="103">
        <f>SUM(H85:J85)</f>
        <v>5697.62</v>
      </c>
      <c r="L85" s="78">
        <f>+G85-K85</f>
        <v>19302.38</v>
      </c>
      <c r="M85" s="38"/>
    </row>
    <row r="86" spans="2:13" s="39" customFormat="1" ht="30" customHeight="1" x14ac:dyDescent="0.25">
      <c r="B86" s="292" t="s">
        <v>124</v>
      </c>
      <c r="C86" s="293"/>
      <c r="D86" s="293"/>
      <c r="E86" s="293"/>
      <c r="F86" s="294"/>
      <c r="G86" s="37">
        <f>SUM(G84:G85)</f>
        <v>125000</v>
      </c>
      <c r="H86" s="37">
        <f t="shared" ref="H86:L86" si="19">SUM(H84:H85)</f>
        <v>3587.5</v>
      </c>
      <c r="I86" s="37">
        <f t="shared" si="19"/>
        <v>3800</v>
      </c>
      <c r="J86" s="37">
        <f t="shared" si="19"/>
        <v>27742.62</v>
      </c>
      <c r="K86" s="37">
        <f t="shared" si="19"/>
        <v>35130.120000000003</v>
      </c>
      <c r="L86" s="37">
        <f t="shared" si="19"/>
        <v>89869.88</v>
      </c>
    </row>
    <row r="87" spans="2:13" s="39" customFormat="1" ht="30" customHeight="1" thickBot="1" x14ac:dyDescent="0.3">
      <c r="B87" s="50"/>
      <c r="C87" s="50"/>
      <c r="D87" s="50"/>
      <c r="E87" s="50"/>
      <c r="F87" s="254"/>
      <c r="G87" s="40"/>
      <c r="H87" s="40"/>
      <c r="I87" s="40"/>
      <c r="J87" s="40"/>
      <c r="K87" s="40"/>
      <c r="L87" s="40"/>
    </row>
    <row r="88" spans="2:13" s="39" customFormat="1" ht="30" customHeight="1" thickBot="1" x14ac:dyDescent="0.3">
      <c r="B88" s="295" t="s">
        <v>490</v>
      </c>
      <c r="C88" s="296"/>
      <c r="D88" s="296"/>
      <c r="E88" s="296"/>
      <c r="F88" s="296"/>
      <c r="G88" s="296"/>
      <c r="H88" s="296"/>
      <c r="I88" s="296"/>
      <c r="J88" s="296"/>
      <c r="K88" s="296"/>
      <c r="L88" s="297"/>
    </row>
    <row r="89" spans="2:13" s="39" customFormat="1" ht="30" customHeight="1" x14ac:dyDescent="0.25">
      <c r="B89" s="80">
        <f>+B85+1</f>
        <v>24</v>
      </c>
      <c r="C89" s="104" t="s">
        <v>489</v>
      </c>
      <c r="D89" s="36" t="s">
        <v>417</v>
      </c>
      <c r="E89" s="104" t="s">
        <v>107</v>
      </c>
      <c r="F89" s="122" t="s">
        <v>195</v>
      </c>
      <c r="G89" s="106">
        <v>25000</v>
      </c>
      <c r="H89" s="82">
        <v>717.5</v>
      </c>
      <c r="I89" s="82">
        <v>760</v>
      </c>
      <c r="J89" s="82">
        <v>4220.12</v>
      </c>
      <c r="K89" s="77">
        <f>SUM(H89:J89)</f>
        <v>5697.62</v>
      </c>
      <c r="L89" s="77">
        <f>+G89-K89</f>
        <v>19302.38</v>
      </c>
    </row>
    <row r="90" spans="2:13" s="39" customFormat="1" ht="30" customHeight="1" x14ac:dyDescent="0.25">
      <c r="B90" s="292" t="s">
        <v>124</v>
      </c>
      <c r="C90" s="293"/>
      <c r="D90" s="293"/>
      <c r="E90" s="293"/>
      <c r="F90" s="294"/>
      <c r="G90" s="37">
        <f t="shared" ref="G90:L90" si="20">SUM(G89:G89)</f>
        <v>25000</v>
      </c>
      <c r="H90" s="37">
        <f t="shared" si="20"/>
        <v>717.5</v>
      </c>
      <c r="I90" s="37">
        <f t="shared" si="20"/>
        <v>760</v>
      </c>
      <c r="J90" s="37">
        <f t="shared" si="20"/>
        <v>4220.12</v>
      </c>
      <c r="K90" s="37">
        <f t="shared" si="20"/>
        <v>5697.62</v>
      </c>
      <c r="L90" s="37">
        <f t="shared" si="20"/>
        <v>19302.38</v>
      </c>
    </row>
    <row r="91" spans="2:13" s="39" customFormat="1" ht="30" customHeight="1" thickBot="1" x14ac:dyDescent="0.3">
      <c r="B91" s="50"/>
      <c r="C91" s="50"/>
      <c r="D91" s="50"/>
      <c r="E91" s="50"/>
      <c r="F91" s="254"/>
      <c r="G91"/>
      <c r="H91"/>
      <c r="I91"/>
      <c r="J91"/>
      <c r="K91"/>
      <c r="L91"/>
    </row>
    <row r="92" spans="2:13" s="53" customFormat="1" ht="30" customHeight="1" thickBot="1" x14ac:dyDescent="0.3">
      <c r="B92" s="301" t="s">
        <v>293</v>
      </c>
      <c r="C92" s="302"/>
      <c r="D92" s="302"/>
      <c r="E92" s="302"/>
      <c r="F92" s="302"/>
      <c r="G92" s="302"/>
      <c r="H92" s="302"/>
      <c r="I92" s="302"/>
      <c r="J92" s="302"/>
      <c r="K92" s="302"/>
      <c r="L92" s="303"/>
      <c r="M92" s="39"/>
    </row>
    <row r="93" spans="2:13" s="87" customFormat="1" ht="30" customHeight="1" x14ac:dyDescent="0.25">
      <c r="B93" s="80">
        <f>+B89+1</f>
        <v>25</v>
      </c>
      <c r="C93" s="104" t="s">
        <v>546</v>
      </c>
      <c r="D93" s="36" t="s">
        <v>416</v>
      </c>
      <c r="E93" s="122" t="s">
        <v>423</v>
      </c>
      <c r="F93" s="122" t="s">
        <v>195</v>
      </c>
      <c r="G93" s="82">
        <v>45000</v>
      </c>
      <c r="H93" s="77">
        <f>+G93*2.87%</f>
        <v>1291.5</v>
      </c>
      <c r="I93" s="77">
        <f>+G93*3.04%</f>
        <v>1368</v>
      </c>
      <c r="J93" s="77">
        <v>10585.13</v>
      </c>
      <c r="K93" s="77">
        <f>SUM(H93:J93)</f>
        <v>13244.63</v>
      </c>
      <c r="L93" s="78">
        <f>+G93-K93</f>
        <v>31755.370000000003</v>
      </c>
      <c r="M93" s="47"/>
    </row>
    <row r="94" spans="2:13" s="39" customFormat="1" ht="30" customHeight="1" x14ac:dyDescent="0.25">
      <c r="B94" s="292" t="s">
        <v>124</v>
      </c>
      <c r="C94" s="293"/>
      <c r="D94" s="293"/>
      <c r="E94" s="293"/>
      <c r="F94" s="294"/>
      <c r="G94" s="37">
        <f t="shared" ref="G94:L94" si="21">SUM(G93:G93)</f>
        <v>45000</v>
      </c>
      <c r="H94" s="37">
        <f t="shared" si="21"/>
        <v>1291.5</v>
      </c>
      <c r="I94" s="37">
        <f t="shared" si="21"/>
        <v>1368</v>
      </c>
      <c r="J94" s="37">
        <f t="shared" si="21"/>
        <v>10585.13</v>
      </c>
      <c r="K94" s="37">
        <f t="shared" si="21"/>
        <v>13244.63</v>
      </c>
      <c r="L94" s="37">
        <f t="shared" si="21"/>
        <v>31755.370000000003</v>
      </c>
    </row>
    <row r="95" spans="2:13" s="39" customFormat="1" ht="30" customHeight="1" thickBot="1" x14ac:dyDescent="0.3">
      <c r="B95" s="50"/>
      <c r="C95" s="50"/>
      <c r="D95" s="50"/>
      <c r="E95" s="50"/>
      <c r="F95" s="254"/>
      <c r="G95"/>
      <c r="H95"/>
      <c r="I95"/>
      <c r="J95"/>
      <c r="K95"/>
      <c r="L95"/>
    </row>
    <row r="96" spans="2:13" s="39" customFormat="1" ht="30" customHeight="1" thickBot="1" x14ac:dyDescent="0.3">
      <c r="B96" s="301" t="s">
        <v>300</v>
      </c>
      <c r="C96" s="302"/>
      <c r="D96" s="302"/>
      <c r="E96" s="302"/>
      <c r="F96" s="302"/>
      <c r="G96" s="302"/>
      <c r="H96" s="302"/>
      <c r="I96" s="302"/>
      <c r="J96" s="302"/>
      <c r="K96" s="302"/>
      <c r="L96" s="303"/>
    </row>
    <row r="97" spans="2:13" s="39" customFormat="1" ht="30" customHeight="1" x14ac:dyDescent="0.25">
      <c r="B97" s="36">
        <v>27</v>
      </c>
      <c r="C97" s="81" t="s">
        <v>663</v>
      </c>
      <c r="D97" s="36" t="s">
        <v>417</v>
      </c>
      <c r="E97" s="122" t="s">
        <v>716</v>
      </c>
      <c r="F97" s="122" t="s">
        <v>121</v>
      </c>
      <c r="G97" s="106">
        <v>35000</v>
      </c>
      <c r="H97" s="82">
        <v>1004.5</v>
      </c>
      <c r="I97" s="82">
        <v>1064</v>
      </c>
      <c r="J97" s="77">
        <v>8232.8799999999992</v>
      </c>
      <c r="K97" s="77">
        <v>10301.379999999999</v>
      </c>
      <c r="L97" s="78">
        <f>+G97-K97</f>
        <v>24698.620000000003</v>
      </c>
    </row>
    <row r="98" spans="2:13" s="39" customFormat="1" ht="30" customHeight="1" x14ac:dyDescent="0.25">
      <c r="B98" s="292" t="s">
        <v>124</v>
      </c>
      <c r="C98" s="293"/>
      <c r="D98" s="293"/>
      <c r="E98" s="293"/>
      <c r="F98" s="294"/>
      <c r="G98" s="37">
        <f>SUM(G97:G97)</f>
        <v>35000</v>
      </c>
      <c r="H98" s="37">
        <f t="shared" ref="H98:L98" si="22">SUM(H97:H97)</f>
        <v>1004.5</v>
      </c>
      <c r="I98" s="37">
        <f t="shared" si="22"/>
        <v>1064</v>
      </c>
      <c r="J98" s="37">
        <f t="shared" si="22"/>
        <v>8232.8799999999992</v>
      </c>
      <c r="K98" s="37">
        <f t="shared" si="22"/>
        <v>10301.379999999999</v>
      </c>
      <c r="L98" s="37">
        <f t="shared" si="22"/>
        <v>24698.620000000003</v>
      </c>
    </row>
    <row r="99" spans="2:13" s="39" customFormat="1" ht="30" customHeight="1" thickBot="1" x14ac:dyDescent="0.3">
      <c r="B99" s="50"/>
      <c r="C99" s="50"/>
      <c r="D99" s="50"/>
      <c r="E99" s="50"/>
      <c r="F99" s="254"/>
      <c r="G99"/>
      <c r="H99"/>
      <c r="I99"/>
      <c r="J99"/>
      <c r="K99"/>
      <c r="L99"/>
    </row>
    <row r="100" spans="2:13" s="79" customFormat="1" ht="30" customHeight="1" thickBot="1" x14ac:dyDescent="0.3">
      <c r="B100" s="301" t="s">
        <v>175</v>
      </c>
      <c r="C100" s="302"/>
      <c r="D100" s="302"/>
      <c r="E100" s="302"/>
      <c r="F100" s="302"/>
      <c r="G100" s="302"/>
      <c r="H100" s="302"/>
      <c r="I100" s="302"/>
      <c r="J100" s="302"/>
      <c r="K100" s="302"/>
      <c r="L100" s="303"/>
      <c r="M100" s="32"/>
    </row>
    <row r="101" spans="2:13" s="79" customFormat="1" ht="30" customHeight="1" x14ac:dyDescent="0.25">
      <c r="B101" s="36">
        <v>28</v>
      </c>
      <c r="C101" s="104" t="s">
        <v>477</v>
      </c>
      <c r="D101" s="36" t="s">
        <v>416</v>
      </c>
      <c r="E101" s="122" t="s">
        <v>478</v>
      </c>
      <c r="F101" s="122" t="s">
        <v>195</v>
      </c>
      <c r="G101" s="82">
        <v>90000</v>
      </c>
      <c r="H101" s="77">
        <f>+G101*2.87%</f>
        <v>2583</v>
      </c>
      <c r="I101" s="77">
        <f>+G101*3.04%</f>
        <v>2736</v>
      </c>
      <c r="J101" s="77">
        <v>20380.04</v>
      </c>
      <c r="K101" s="77">
        <f>SUM(H101:J101)</f>
        <v>25699.040000000001</v>
      </c>
      <c r="L101" s="78">
        <f>+G101-K101</f>
        <v>64300.959999999999</v>
      </c>
      <c r="M101" s="32"/>
    </row>
    <row r="102" spans="2:13" s="39" customFormat="1" ht="30" customHeight="1" x14ac:dyDescent="0.25">
      <c r="B102" s="292" t="s">
        <v>124</v>
      </c>
      <c r="C102" s="293"/>
      <c r="D102" s="293"/>
      <c r="E102" s="293"/>
      <c r="F102" s="294"/>
      <c r="G102" s="37">
        <f t="shared" ref="G102:L102" si="23">SUM(G101:G101)</f>
        <v>90000</v>
      </c>
      <c r="H102" s="37">
        <f t="shared" si="23"/>
        <v>2583</v>
      </c>
      <c r="I102" s="37">
        <f t="shared" si="23"/>
        <v>2736</v>
      </c>
      <c r="J102" s="37">
        <f t="shared" si="23"/>
        <v>20380.04</v>
      </c>
      <c r="K102" s="37">
        <f t="shared" si="23"/>
        <v>25699.040000000001</v>
      </c>
      <c r="L102" s="37">
        <f t="shared" si="23"/>
        <v>64300.959999999999</v>
      </c>
    </row>
    <row r="103" spans="2:13" s="39" customFormat="1" ht="30" customHeight="1" thickBot="1" x14ac:dyDescent="0.3">
      <c r="B103" s="50"/>
      <c r="C103" s="50"/>
      <c r="D103" s="50"/>
      <c r="E103" s="50"/>
      <c r="F103" s="254"/>
      <c r="G103" s="40"/>
      <c r="H103" s="40"/>
      <c r="I103" s="40"/>
      <c r="J103" s="40"/>
      <c r="K103" s="40"/>
      <c r="L103" s="40"/>
    </row>
    <row r="104" spans="2:13" s="79" customFormat="1" ht="30" customHeight="1" thickBot="1" x14ac:dyDescent="0.3">
      <c r="B104" s="289" t="s">
        <v>310</v>
      </c>
      <c r="C104" s="290"/>
      <c r="D104" s="290"/>
      <c r="E104" s="290"/>
      <c r="F104" s="290"/>
      <c r="G104" s="290"/>
      <c r="H104" s="290"/>
      <c r="I104" s="290"/>
      <c r="J104" s="290"/>
      <c r="K104" s="290"/>
      <c r="L104" s="291"/>
      <c r="M104" s="32"/>
    </row>
    <row r="105" spans="2:13" s="79" customFormat="1" ht="30" customHeight="1" x14ac:dyDescent="0.25">
      <c r="B105" s="80">
        <f>+B101+1</f>
        <v>29</v>
      </c>
      <c r="C105" s="104" t="s">
        <v>148</v>
      </c>
      <c r="D105" s="36" t="s">
        <v>416</v>
      </c>
      <c r="E105" s="104" t="s">
        <v>420</v>
      </c>
      <c r="F105" s="122" t="s">
        <v>120</v>
      </c>
      <c r="G105" s="82">
        <v>35000</v>
      </c>
      <c r="H105" s="77">
        <f>+G105*2.87%</f>
        <v>1004.5</v>
      </c>
      <c r="I105" s="77">
        <f>+G105*3.04%</f>
        <v>1064</v>
      </c>
      <c r="J105" s="82">
        <v>5368.45</v>
      </c>
      <c r="K105" s="103">
        <f>SUM(H105:J105)</f>
        <v>7436.95</v>
      </c>
      <c r="L105" s="78">
        <f>+G105-K105</f>
        <v>27563.05</v>
      </c>
      <c r="M105" s="32"/>
    </row>
    <row r="106" spans="2:13" s="39" customFormat="1" ht="30" customHeight="1" x14ac:dyDescent="0.25">
      <c r="B106" s="292" t="s">
        <v>124</v>
      </c>
      <c r="C106" s="293"/>
      <c r="D106" s="293"/>
      <c r="E106" s="293"/>
      <c r="F106" s="294"/>
      <c r="G106" s="37">
        <f t="shared" ref="G106:L106" si="24">SUM(G105:G105)</f>
        <v>35000</v>
      </c>
      <c r="H106" s="37">
        <f t="shared" si="24"/>
        <v>1004.5</v>
      </c>
      <c r="I106" s="37">
        <f t="shared" si="24"/>
        <v>1064</v>
      </c>
      <c r="J106" s="37">
        <f t="shared" si="24"/>
        <v>5368.45</v>
      </c>
      <c r="K106" s="37">
        <f t="shared" si="24"/>
        <v>7436.95</v>
      </c>
      <c r="L106" s="37">
        <f t="shared" si="24"/>
        <v>27563.05</v>
      </c>
    </row>
    <row r="107" spans="2:13" s="39" customFormat="1" ht="30" customHeight="1" thickBot="1" x14ac:dyDescent="0.3">
      <c r="B107" s="50"/>
      <c r="C107" s="50"/>
      <c r="D107" s="50"/>
      <c r="E107" s="50"/>
      <c r="F107" s="254"/>
      <c r="G107" s="40"/>
      <c r="H107" s="40"/>
      <c r="I107" s="40"/>
      <c r="J107" s="40"/>
      <c r="K107" s="40"/>
      <c r="L107" s="40"/>
    </row>
    <row r="108" spans="2:13" s="39" customFormat="1" ht="30" customHeight="1" thickBot="1" x14ac:dyDescent="0.3">
      <c r="B108" s="289" t="s">
        <v>633</v>
      </c>
      <c r="C108" s="290"/>
      <c r="D108" s="290"/>
      <c r="E108" s="290"/>
      <c r="F108" s="290"/>
      <c r="G108" s="290"/>
      <c r="H108" s="290"/>
      <c r="I108" s="290"/>
      <c r="J108" s="290"/>
      <c r="K108" s="290"/>
      <c r="L108" s="291"/>
    </row>
    <row r="109" spans="2:13" s="39" customFormat="1" ht="30" customHeight="1" x14ac:dyDescent="0.25">
      <c r="B109" s="80">
        <f>+B105+1</f>
        <v>30</v>
      </c>
      <c r="C109" s="104" t="s">
        <v>16</v>
      </c>
      <c r="D109" s="36" t="s">
        <v>416</v>
      </c>
      <c r="E109" s="104" t="s">
        <v>632</v>
      </c>
      <c r="F109" s="122" t="s">
        <v>120</v>
      </c>
      <c r="G109" s="106">
        <v>30000</v>
      </c>
      <c r="H109" s="106">
        <v>861</v>
      </c>
      <c r="I109" s="82">
        <v>912</v>
      </c>
      <c r="J109" s="82">
        <v>5387.21</v>
      </c>
      <c r="K109" s="103">
        <f>SUM(H109:J109)</f>
        <v>7160.21</v>
      </c>
      <c r="L109" s="78">
        <f>+G109-K109</f>
        <v>22839.79</v>
      </c>
    </row>
    <row r="110" spans="2:13" s="39" customFormat="1" ht="30" customHeight="1" x14ac:dyDescent="0.25">
      <c r="B110" s="292" t="s">
        <v>124</v>
      </c>
      <c r="C110" s="293"/>
      <c r="D110" s="293"/>
      <c r="E110" s="293"/>
      <c r="F110" s="294"/>
      <c r="G110" s="37">
        <f t="shared" ref="G110:L110" si="25">SUM(G109:G109)</f>
        <v>30000</v>
      </c>
      <c r="H110" s="37">
        <f t="shared" si="25"/>
        <v>861</v>
      </c>
      <c r="I110" s="37">
        <f t="shared" si="25"/>
        <v>912</v>
      </c>
      <c r="J110" s="37">
        <f t="shared" si="25"/>
        <v>5387.21</v>
      </c>
      <c r="K110" s="37">
        <f t="shared" si="25"/>
        <v>7160.21</v>
      </c>
      <c r="L110" s="37">
        <f t="shared" si="25"/>
        <v>22839.79</v>
      </c>
    </row>
    <row r="111" spans="2:13" s="39" customFormat="1" ht="30" customHeight="1" thickBot="1" x14ac:dyDescent="0.3">
      <c r="B111" s="50"/>
      <c r="C111" s="50"/>
      <c r="D111" s="50"/>
      <c r="E111" s="50"/>
      <c r="F111" s="254"/>
      <c r="G111" s="40"/>
      <c r="H111" s="40"/>
      <c r="I111" s="40"/>
      <c r="J111" s="40"/>
      <c r="K111" s="40"/>
      <c r="L111" s="40"/>
    </row>
    <row r="112" spans="2:13" s="53" customFormat="1" ht="30" customHeight="1" thickBot="1" x14ac:dyDescent="0.3">
      <c r="B112" s="295" t="s">
        <v>528</v>
      </c>
      <c r="C112" s="296"/>
      <c r="D112" s="296"/>
      <c r="E112" s="296"/>
      <c r="F112" s="296"/>
      <c r="G112" s="296"/>
      <c r="H112" s="296"/>
      <c r="I112" s="296"/>
      <c r="J112" s="296"/>
      <c r="K112" s="296"/>
      <c r="L112" s="297"/>
      <c r="M112" s="39"/>
    </row>
    <row r="113" spans="2:13" s="53" customFormat="1" ht="30" customHeight="1" x14ac:dyDescent="0.25">
      <c r="B113" s="80">
        <f>+B109+1</f>
        <v>31</v>
      </c>
      <c r="C113" s="104" t="s">
        <v>327</v>
      </c>
      <c r="D113" s="36" t="s">
        <v>416</v>
      </c>
      <c r="E113" s="81" t="s">
        <v>130</v>
      </c>
      <c r="F113" s="122" t="s">
        <v>120</v>
      </c>
      <c r="G113" s="106">
        <v>15000</v>
      </c>
      <c r="H113" s="106">
        <v>430.5</v>
      </c>
      <c r="I113" s="82">
        <v>456</v>
      </c>
      <c r="J113" s="82">
        <v>1615.89</v>
      </c>
      <c r="K113" s="103">
        <f>SUM(H113:J113)</f>
        <v>2502.3900000000003</v>
      </c>
      <c r="L113" s="78">
        <f>+G113-K113</f>
        <v>12497.61</v>
      </c>
      <c r="M113" s="39"/>
    </row>
    <row r="114" spans="2:13" s="53" customFormat="1" ht="30" customHeight="1" x14ac:dyDescent="0.25">
      <c r="B114" s="292" t="s">
        <v>124</v>
      </c>
      <c r="C114" s="293"/>
      <c r="D114" s="293"/>
      <c r="E114" s="293"/>
      <c r="F114" s="294"/>
      <c r="G114" s="37">
        <f t="shared" ref="G114:L114" si="26">SUM(G113:G113)</f>
        <v>15000</v>
      </c>
      <c r="H114" s="37">
        <f t="shared" si="26"/>
        <v>430.5</v>
      </c>
      <c r="I114" s="37">
        <f t="shared" si="26"/>
        <v>456</v>
      </c>
      <c r="J114" s="37">
        <f t="shared" si="26"/>
        <v>1615.89</v>
      </c>
      <c r="K114" s="37">
        <f t="shared" si="26"/>
        <v>2502.3900000000003</v>
      </c>
      <c r="L114" s="37">
        <f t="shared" si="26"/>
        <v>12497.61</v>
      </c>
      <c r="M114" s="39"/>
    </row>
    <row r="115" spans="2:13" s="39" customFormat="1" ht="30" customHeight="1" thickBot="1" x14ac:dyDescent="0.3">
      <c r="B115" s="50"/>
      <c r="C115" s="50"/>
      <c r="D115" s="50"/>
      <c r="E115" s="50"/>
      <c r="F115" s="254"/>
      <c r="G115" s="40"/>
      <c r="H115" s="40"/>
      <c r="I115" s="40"/>
      <c r="J115" s="40"/>
      <c r="K115" s="40"/>
      <c r="L115" s="40"/>
    </row>
    <row r="116" spans="2:13" s="39" customFormat="1" ht="30" customHeight="1" thickBot="1" x14ac:dyDescent="0.3">
      <c r="B116" s="289" t="s">
        <v>205</v>
      </c>
      <c r="C116" s="290"/>
      <c r="D116" s="290"/>
      <c r="E116" s="290"/>
      <c r="F116" s="290"/>
      <c r="G116" s="290"/>
      <c r="H116" s="290"/>
      <c r="I116" s="290"/>
      <c r="J116" s="290"/>
      <c r="K116" s="290"/>
      <c r="L116" s="291"/>
    </row>
    <row r="117" spans="2:13" s="79" customFormat="1" ht="30" customHeight="1" x14ac:dyDescent="0.25">
      <c r="B117" s="75">
        <f>B113+1</f>
        <v>32</v>
      </c>
      <c r="C117" s="156" t="s">
        <v>83</v>
      </c>
      <c r="D117" s="157" t="s">
        <v>416</v>
      </c>
      <c r="E117" s="158" t="s">
        <v>672</v>
      </c>
      <c r="F117" s="143" t="s">
        <v>120</v>
      </c>
      <c r="G117" s="103">
        <v>30000</v>
      </c>
      <c r="H117" s="155">
        <v>861</v>
      </c>
      <c r="I117" s="155">
        <v>912</v>
      </c>
      <c r="J117" s="77">
        <v>6186.67</v>
      </c>
      <c r="K117" s="103">
        <f>SUM(H117:J117)</f>
        <v>7959.67</v>
      </c>
      <c r="L117" s="78">
        <f>+G117-K117</f>
        <v>22040.33</v>
      </c>
      <c r="M117" s="32"/>
    </row>
    <row r="118" spans="2:13" s="79" customFormat="1" ht="30" customHeight="1" x14ac:dyDescent="0.25">
      <c r="B118" s="75">
        <f>+B117+1</f>
        <v>33</v>
      </c>
      <c r="C118" s="108" t="s">
        <v>317</v>
      </c>
      <c r="D118" s="118" t="s">
        <v>417</v>
      </c>
      <c r="E118" s="108" t="s">
        <v>421</v>
      </c>
      <c r="F118" s="143" t="s">
        <v>120</v>
      </c>
      <c r="G118" s="103">
        <v>25800</v>
      </c>
      <c r="H118" s="155">
        <v>740.46</v>
      </c>
      <c r="I118" s="155">
        <v>784.32</v>
      </c>
      <c r="J118" s="77">
        <v>1148.32</v>
      </c>
      <c r="K118" s="103">
        <f>SUM(H118:J118)</f>
        <v>2673.1000000000004</v>
      </c>
      <c r="L118" s="78">
        <f>+G118-K118</f>
        <v>23126.9</v>
      </c>
      <c r="M118" s="32"/>
    </row>
    <row r="119" spans="2:13" s="39" customFormat="1" ht="30" customHeight="1" x14ac:dyDescent="0.25">
      <c r="B119" s="292" t="s">
        <v>124</v>
      </c>
      <c r="C119" s="293"/>
      <c r="D119" s="293"/>
      <c r="E119" s="293"/>
      <c r="F119" s="294"/>
      <c r="G119" s="37">
        <f>SUM(G117:G118)</f>
        <v>55800</v>
      </c>
      <c r="H119" s="37">
        <f t="shared" ref="H119:L119" si="27">SUM(H117:H118)</f>
        <v>1601.46</v>
      </c>
      <c r="I119" s="37">
        <f t="shared" si="27"/>
        <v>1696.3200000000002</v>
      </c>
      <c r="J119" s="37">
        <f>SUM(J117:J118)</f>
        <v>7334.99</v>
      </c>
      <c r="K119" s="37">
        <f t="shared" si="27"/>
        <v>10632.77</v>
      </c>
      <c r="L119" s="37">
        <f t="shared" si="27"/>
        <v>45167.23</v>
      </c>
    </row>
    <row r="120" spans="2:13" s="39" customFormat="1" ht="30" customHeight="1" thickBot="1" x14ac:dyDescent="0.3">
      <c r="B120" s="50"/>
      <c r="C120" s="50"/>
      <c r="D120" s="50"/>
      <c r="E120" s="50"/>
      <c r="F120" s="254"/>
      <c r="G120" s="40"/>
      <c r="H120" s="40"/>
      <c r="I120" s="40"/>
      <c r="J120" s="40"/>
      <c r="K120" s="40"/>
      <c r="L120" s="40"/>
    </row>
    <row r="121" spans="2:13" s="79" customFormat="1" ht="30" customHeight="1" thickBot="1" x14ac:dyDescent="0.3">
      <c r="B121" s="289" t="s">
        <v>310</v>
      </c>
      <c r="C121" s="290"/>
      <c r="D121" s="290"/>
      <c r="E121" s="290"/>
      <c r="F121" s="290"/>
      <c r="G121" s="290"/>
      <c r="H121" s="290"/>
      <c r="I121" s="290"/>
      <c r="J121" s="290"/>
      <c r="K121" s="290"/>
      <c r="L121" s="291"/>
      <c r="M121" s="32"/>
    </row>
    <row r="122" spans="2:13" s="79" customFormat="1" ht="30" customHeight="1" x14ac:dyDescent="0.25">
      <c r="B122" s="80">
        <f>+B118+1</f>
        <v>34</v>
      </c>
      <c r="C122" s="104" t="s">
        <v>547</v>
      </c>
      <c r="D122" s="36" t="s">
        <v>416</v>
      </c>
      <c r="E122" s="104" t="s">
        <v>673</v>
      </c>
      <c r="F122" s="122" t="s">
        <v>121</v>
      </c>
      <c r="G122" s="106">
        <v>15000</v>
      </c>
      <c r="H122" s="106">
        <v>430.5</v>
      </c>
      <c r="I122" s="82">
        <v>456</v>
      </c>
      <c r="J122" s="82">
        <v>2117.0300000000002</v>
      </c>
      <c r="K122" s="103">
        <f>SUM(H122:J122)</f>
        <v>3003.53</v>
      </c>
      <c r="L122" s="78">
        <f>+G122-K122</f>
        <v>11996.47</v>
      </c>
      <c r="M122" s="32"/>
    </row>
    <row r="123" spans="2:13" s="39" customFormat="1" ht="30" customHeight="1" x14ac:dyDescent="0.25">
      <c r="B123" s="292" t="s">
        <v>124</v>
      </c>
      <c r="C123" s="293"/>
      <c r="D123" s="293"/>
      <c r="E123" s="293"/>
      <c r="F123" s="294"/>
      <c r="G123" s="37">
        <f t="shared" ref="G123:L123" si="28">SUM(G122:G122)</f>
        <v>15000</v>
      </c>
      <c r="H123" s="37">
        <f t="shared" si="28"/>
        <v>430.5</v>
      </c>
      <c r="I123" s="37">
        <f t="shared" si="28"/>
        <v>456</v>
      </c>
      <c r="J123" s="37">
        <f t="shared" si="28"/>
        <v>2117.0300000000002</v>
      </c>
      <c r="K123" s="37">
        <f t="shared" si="28"/>
        <v>3003.53</v>
      </c>
      <c r="L123" s="37">
        <f t="shared" si="28"/>
        <v>11996.47</v>
      </c>
    </row>
    <row r="124" spans="2:13" s="39" customFormat="1" ht="30" customHeight="1" thickBot="1" x14ac:dyDescent="0.3">
      <c r="B124" s="50"/>
      <c r="C124" s="50"/>
      <c r="D124" s="50"/>
      <c r="E124" s="50"/>
      <c r="F124" s="254"/>
      <c r="G124" s="40"/>
      <c r="H124" s="40"/>
      <c r="I124" s="40"/>
      <c r="J124" s="40"/>
      <c r="K124" s="40"/>
      <c r="L124" s="40"/>
    </row>
    <row r="125" spans="2:13" s="39" customFormat="1" ht="30" customHeight="1" thickBot="1" x14ac:dyDescent="0.3">
      <c r="B125" s="289" t="s">
        <v>158</v>
      </c>
      <c r="C125" s="290"/>
      <c r="D125" s="290"/>
      <c r="E125" s="290"/>
      <c r="F125" s="290"/>
      <c r="G125" s="290"/>
      <c r="H125" s="290"/>
      <c r="I125" s="290"/>
      <c r="J125" s="290"/>
      <c r="K125" s="290"/>
      <c r="L125" s="291"/>
    </row>
    <row r="126" spans="2:13" s="39" customFormat="1" ht="30" customHeight="1" x14ac:dyDescent="0.25">
      <c r="B126" s="80">
        <f>+B122+1</f>
        <v>35</v>
      </c>
      <c r="C126" s="104" t="s">
        <v>634</v>
      </c>
      <c r="D126" s="36" t="s">
        <v>416</v>
      </c>
      <c r="E126" s="103" t="s">
        <v>145</v>
      </c>
      <c r="F126" s="122" t="s">
        <v>120</v>
      </c>
      <c r="G126" s="106">
        <v>35000</v>
      </c>
      <c r="H126" s="106">
        <v>1004.5</v>
      </c>
      <c r="I126" s="82">
        <v>1064</v>
      </c>
      <c r="J126" s="82">
        <v>5368.45</v>
      </c>
      <c r="K126" s="103">
        <f>SUM(H126:J126)</f>
        <v>7436.95</v>
      </c>
      <c r="L126" s="78">
        <f>+G126-K126</f>
        <v>27563.05</v>
      </c>
    </row>
    <row r="127" spans="2:13" s="39" customFormat="1" ht="30" customHeight="1" x14ac:dyDescent="0.25">
      <c r="B127" s="292" t="s">
        <v>124</v>
      </c>
      <c r="C127" s="293"/>
      <c r="D127" s="293"/>
      <c r="E127" s="293"/>
      <c r="F127" s="294"/>
      <c r="G127" s="37">
        <f t="shared" ref="G127:L127" si="29">SUM(G126:G126)</f>
        <v>35000</v>
      </c>
      <c r="H127" s="37">
        <f t="shared" si="29"/>
        <v>1004.5</v>
      </c>
      <c r="I127" s="37">
        <f t="shared" si="29"/>
        <v>1064</v>
      </c>
      <c r="J127" s="37">
        <f t="shared" si="29"/>
        <v>5368.45</v>
      </c>
      <c r="K127" s="37">
        <f t="shared" si="29"/>
        <v>7436.95</v>
      </c>
      <c r="L127" s="37">
        <f t="shared" si="29"/>
        <v>27563.05</v>
      </c>
    </row>
    <row r="128" spans="2:13" s="39" customFormat="1" ht="30" customHeight="1" x14ac:dyDescent="0.25">
      <c r="B128" s="50"/>
      <c r="C128" s="50"/>
      <c r="D128" s="50"/>
      <c r="E128" s="50"/>
      <c r="F128" s="254"/>
      <c r="G128" s="40"/>
      <c r="H128" s="40"/>
      <c r="I128" s="40"/>
      <c r="J128" s="40"/>
      <c r="K128" s="40"/>
      <c r="L128" s="40"/>
    </row>
    <row r="129" spans="2:13" s="39" customFormat="1" ht="30" customHeight="1" thickBot="1" x14ac:dyDescent="0.3">
      <c r="B129" s="50"/>
      <c r="C129" s="50"/>
      <c r="D129" s="50"/>
      <c r="E129" s="50"/>
      <c r="F129" s="254"/>
      <c r="G129" s="40"/>
      <c r="H129" s="40"/>
      <c r="I129" s="40"/>
      <c r="J129" s="40"/>
      <c r="K129" s="40"/>
      <c r="L129" s="40"/>
    </row>
    <row r="130" spans="2:13" s="32" customFormat="1" ht="30" customHeight="1" thickBot="1" x14ac:dyDescent="0.3">
      <c r="B130" s="289" t="s">
        <v>176</v>
      </c>
      <c r="C130" s="290"/>
      <c r="D130" s="290"/>
      <c r="E130" s="290"/>
      <c r="F130" s="290"/>
      <c r="G130" s="290"/>
      <c r="H130" s="290"/>
      <c r="I130" s="290"/>
      <c r="J130" s="290"/>
      <c r="K130" s="290"/>
      <c r="L130" s="291"/>
    </row>
    <row r="131" spans="2:13" ht="30" customHeight="1" x14ac:dyDescent="0.25">
      <c r="B131" s="75">
        <f>+B126+1</f>
        <v>36</v>
      </c>
      <c r="C131" s="108" t="s">
        <v>488</v>
      </c>
      <c r="D131" s="118" t="s">
        <v>416</v>
      </c>
      <c r="E131" s="103" t="s">
        <v>145</v>
      </c>
      <c r="F131" s="122" t="s">
        <v>121</v>
      </c>
      <c r="G131" s="103">
        <v>35000</v>
      </c>
      <c r="H131" s="103">
        <v>1004.5</v>
      </c>
      <c r="I131" s="77">
        <v>1064</v>
      </c>
      <c r="J131" s="77">
        <v>6252.61</v>
      </c>
      <c r="K131" s="103">
        <f>SUM(H131:J131)</f>
        <v>8321.11</v>
      </c>
      <c r="L131" s="78">
        <f>+G131-K131</f>
        <v>26678.89</v>
      </c>
      <c r="M131" s="194"/>
    </row>
    <row r="132" spans="2:13" ht="30" customHeight="1" x14ac:dyDescent="0.25">
      <c r="B132" s="80">
        <f>+B131+1</f>
        <v>37</v>
      </c>
      <c r="C132" s="104" t="s">
        <v>22</v>
      </c>
      <c r="D132" s="36" t="s">
        <v>417</v>
      </c>
      <c r="E132" s="39" t="s">
        <v>145</v>
      </c>
      <c r="F132" s="122" t="s">
        <v>120</v>
      </c>
      <c r="G132" s="106">
        <v>30000</v>
      </c>
      <c r="H132" s="106">
        <v>861</v>
      </c>
      <c r="I132" s="82">
        <v>912</v>
      </c>
      <c r="J132" s="82">
        <v>4845.93</v>
      </c>
      <c r="K132" s="103">
        <f>SUM(H132:J132)</f>
        <v>6618.93</v>
      </c>
      <c r="L132" s="78">
        <f>+G132-K132</f>
        <v>23381.07</v>
      </c>
    </row>
    <row r="133" spans="2:13" ht="30" customHeight="1" x14ac:dyDescent="0.25">
      <c r="B133" s="292" t="s">
        <v>124</v>
      </c>
      <c r="C133" s="293"/>
      <c r="D133" s="293"/>
      <c r="E133" s="293"/>
      <c r="F133" s="294"/>
      <c r="G133" s="37">
        <f>SUM(G131:G132)</f>
        <v>65000</v>
      </c>
      <c r="H133" s="37">
        <f t="shared" ref="H133:L133" si="30">SUM(H131:H132)</f>
        <v>1865.5</v>
      </c>
      <c r="I133" s="37">
        <f t="shared" si="30"/>
        <v>1976</v>
      </c>
      <c r="J133" s="37">
        <f t="shared" si="30"/>
        <v>11098.54</v>
      </c>
      <c r="K133" s="37">
        <f t="shared" si="30"/>
        <v>14940.04</v>
      </c>
      <c r="L133" s="37">
        <f t="shared" si="30"/>
        <v>50059.96</v>
      </c>
    </row>
    <row r="134" spans="2:13" ht="30" customHeight="1" thickBot="1" x14ac:dyDescent="0.3">
      <c r="B134" s="41"/>
      <c r="C134" s="48"/>
      <c r="D134" s="135"/>
      <c r="E134" s="48"/>
      <c r="F134" s="69"/>
      <c r="G134" s="49"/>
      <c r="H134" s="39"/>
      <c r="I134" s="39"/>
      <c r="J134" s="39"/>
      <c r="K134" s="39"/>
      <c r="L134" s="39"/>
    </row>
    <row r="135" spans="2:13" ht="30" customHeight="1" thickBot="1" x14ac:dyDescent="0.3">
      <c r="B135" s="54"/>
      <c r="C135" s="55" t="s">
        <v>424</v>
      </c>
      <c r="D135" s="136"/>
      <c r="E135" s="56"/>
      <c r="F135" s="251"/>
      <c r="G135" s="58">
        <f>G13+G21+G98+G32+G36+G44+G48+G56+G63+G67+G119+G106+G76+G40+G52+G102+G86+G133+G28+G9+G90+G17+G59+G81+G114+G123+G94+G127+G110+G71+G25</f>
        <v>1472550</v>
      </c>
      <c r="H135" s="58">
        <f t="shared" ref="H135:L135" si="31">H13+H21+H98+H32+H36+H44+H48+H56+H63+H67+H119+H106+H76+H40+H52+H102+H86+H133+H28+H9+H90+H17+H59+H81+H114+H123+H94+H127+H110+H71+H25</f>
        <v>42262.184999999998</v>
      </c>
      <c r="I135" s="58">
        <f t="shared" si="31"/>
        <v>43917.979999999996</v>
      </c>
      <c r="J135" s="58">
        <f t="shared" si="31"/>
        <v>320030.0400000001</v>
      </c>
      <c r="K135" s="58">
        <f t="shared" si="31"/>
        <v>406210.20500000007</v>
      </c>
      <c r="L135" s="58">
        <f t="shared" si="31"/>
        <v>1066339.7949999999</v>
      </c>
    </row>
    <row r="136" spans="2:13" ht="30" customHeight="1" x14ac:dyDescent="0.25">
      <c r="B136" s="28"/>
      <c r="C136" s="27"/>
      <c r="D136" s="28"/>
      <c r="E136" s="27"/>
      <c r="F136" s="252"/>
      <c r="G136" s="16"/>
      <c r="H136" s="17"/>
      <c r="I136" s="17"/>
      <c r="J136" s="17"/>
      <c r="K136" s="17"/>
      <c r="L136" s="230"/>
    </row>
    <row r="137" spans="2:13" ht="30" customHeight="1" x14ac:dyDescent="0.25">
      <c r="B137" s="28"/>
      <c r="C137" s="27"/>
      <c r="D137" s="28"/>
      <c r="E137" s="27"/>
      <c r="F137" s="252"/>
      <c r="G137" s="16"/>
      <c r="H137" s="17"/>
      <c r="I137" s="17"/>
      <c r="J137" s="17"/>
      <c r="K137" s="17"/>
      <c r="L137" s="17"/>
    </row>
    <row r="138" spans="2:13" ht="30" customHeight="1" x14ac:dyDescent="0.25">
      <c r="C138" s="1"/>
      <c r="E138" s="1"/>
      <c r="F138" s="255"/>
      <c r="G138" s="64"/>
    </row>
    <row r="139" spans="2:13" ht="30" customHeight="1" x14ac:dyDescent="0.25">
      <c r="C139" s="19"/>
      <c r="D139" s="137"/>
      <c r="E139" s="20"/>
      <c r="F139" s="256"/>
      <c r="G139" s="1"/>
      <c r="L139" s="7"/>
    </row>
    <row r="140" spans="2:13" ht="30" customHeight="1" x14ac:dyDescent="0.25">
      <c r="C140" s="21"/>
      <c r="D140" s="138"/>
      <c r="E140" s="20"/>
      <c r="F140" s="255" t="s">
        <v>481</v>
      </c>
      <c r="G140" s="1"/>
    </row>
    <row r="141" spans="2:13" ht="30" customHeight="1" x14ac:dyDescent="0.25">
      <c r="C141" s="21" t="s">
        <v>482</v>
      </c>
      <c r="D141" s="138"/>
      <c r="E141" s="20"/>
      <c r="F141" s="255" t="s">
        <v>483</v>
      </c>
      <c r="G141" s="1"/>
    </row>
    <row r="16621" spans="3:12" s="4" customFormat="1" ht="30" customHeight="1" x14ac:dyDescent="0.2">
      <c r="C16621" s="23"/>
      <c r="E16621" s="23"/>
      <c r="F16621" s="250"/>
      <c r="G16621" s="2"/>
      <c r="H16621" s="1"/>
      <c r="I16621" s="1"/>
      <c r="J16621" s="1"/>
      <c r="K16621" s="1"/>
      <c r="L16621" s="1"/>
    </row>
    <row r="16623" spans="3:12" s="4" customFormat="1" ht="30" customHeight="1" x14ac:dyDescent="0.2">
      <c r="C16623" s="23"/>
      <c r="E16623" s="23"/>
      <c r="F16623" s="250"/>
      <c r="G16623" s="2"/>
      <c r="H16623" s="1"/>
      <c r="I16623" s="1"/>
      <c r="J16623" s="1"/>
      <c r="K16623" s="1"/>
      <c r="L16623" s="1"/>
    </row>
    <row r="16643" spans="8:12" ht="30" customHeight="1" x14ac:dyDescent="0.2">
      <c r="H16643" s="4"/>
      <c r="I16643" s="4"/>
    </row>
    <row r="16645" spans="8:12" ht="30" customHeight="1" x14ac:dyDescent="0.2">
      <c r="H16645" s="4"/>
      <c r="I16645" s="4"/>
    </row>
    <row r="16655" spans="8:12" ht="30" customHeight="1" x14ac:dyDescent="0.2">
      <c r="K16655" s="4"/>
      <c r="L16655" s="4"/>
    </row>
    <row r="16657" spans="3:12" ht="30" customHeight="1" x14ac:dyDescent="0.2">
      <c r="K16657" s="4"/>
      <c r="L16657" s="4"/>
    </row>
    <row r="16658" spans="3:12" ht="30" customHeight="1" x14ac:dyDescent="0.2">
      <c r="J16658" s="4"/>
    </row>
    <row r="16659" spans="3:12" ht="30" customHeight="1" x14ac:dyDescent="0.2">
      <c r="C16659" s="23">
        <f>SUM(C6:C16658)</f>
        <v>0</v>
      </c>
    </row>
    <row r="16660" spans="3:12" ht="30" customHeight="1" x14ac:dyDescent="0.2">
      <c r="J16660" s="4"/>
    </row>
    <row r="16661" spans="3:12" ht="30" customHeight="1" x14ac:dyDescent="0.2">
      <c r="C16661" s="23">
        <f>SUM(C16659)</f>
        <v>0</v>
      </c>
    </row>
    <row r="999984" spans="11:11" ht="30" customHeight="1" x14ac:dyDescent="0.2">
      <c r="K999984" s="11" t="e">
        <f>SUM(#REF!)</f>
        <v>#REF!</v>
      </c>
    </row>
  </sheetData>
  <mergeCells count="67">
    <mergeCell ref="B125:L125"/>
    <mergeCell ref="B127:F127"/>
    <mergeCell ref="B121:L121"/>
    <mergeCell ref="B123:F123"/>
    <mergeCell ref="B119:F119"/>
    <mergeCell ref="B81:F81"/>
    <mergeCell ref="B57:L57"/>
    <mergeCell ref="B59:F59"/>
    <mergeCell ref="B78:L78"/>
    <mergeCell ref="B116:L116"/>
    <mergeCell ref="B76:F76"/>
    <mergeCell ref="B92:L92"/>
    <mergeCell ref="B94:F94"/>
    <mergeCell ref="B104:L104"/>
    <mergeCell ref="B106:F106"/>
    <mergeCell ref="B112:L112"/>
    <mergeCell ref="B114:F114"/>
    <mergeCell ref="B108:L108"/>
    <mergeCell ref="B110:F110"/>
    <mergeCell ref="B96:L96"/>
    <mergeCell ref="B98:F98"/>
    <mergeCell ref="B7:L7"/>
    <mergeCell ref="B9:F9"/>
    <mergeCell ref="B48:F48"/>
    <mergeCell ref="B42:L42"/>
    <mergeCell ref="B44:F44"/>
    <mergeCell ref="B46:L46"/>
    <mergeCell ref="B38:L38"/>
    <mergeCell ref="B40:F40"/>
    <mergeCell ref="B32:F32"/>
    <mergeCell ref="B34:L34"/>
    <mergeCell ref="B36:F36"/>
    <mergeCell ref="B21:F21"/>
    <mergeCell ref="B30:L30"/>
    <mergeCell ref="B11:L11"/>
    <mergeCell ref="B13:F13"/>
    <mergeCell ref="B19:L19"/>
    <mergeCell ref="B1:L1"/>
    <mergeCell ref="B2:L2"/>
    <mergeCell ref="B3:L3"/>
    <mergeCell ref="B4:C4"/>
    <mergeCell ref="H5:I5"/>
    <mergeCell ref="B26:L26"/>
    <mergeCell ref="B28:F28"/>
    <mergeCell ref="B73:L73"/>
    <mergeCell ref="B15:L15"/>
    <mergeCell ref="B17:F17"/>
    <mergeCell ref="B69:L69"/>
    <mergeCell ref="B71:F71"/>
    <mergeCell ref="B23:L23"/>
    <mergeCell ref="B25:F25"/>
    <mergeCell ref="B130:L130"/>
    <mergeCell ref="B133:F133"/>
    <mergeCell ref="B88:L88"/>
    <mergeCell ref="B90:F90"/>
    <mergeCell ref="B50:L50"/>
    <mergeCell ref="B52:F52"/>
    <mergeCell ref="B100:L100"/>
    <mergeCell ref="B102:F102"/>
    <mergeCell ref="B83:L83"/>
    <mergeCell ref="B86:F86"/>
    <mergeCell ref="B56:F56"/>
    <mergeCell ref="B54:L54"/>
    <mergeCell ref="B67:F67"/>
    <mergeCell ref="B61:L61"/>
    <mergeCell ref="B63:F63"/>
    <mergeCell ref="B65:L65"/>
  </mergeCells>
  <pageMargins left="0.15748031496062992" right="0.15748031496062992" top="0.15748031496062992" bottom="0.15748031496062992" header="0.15748031496062992" footer="0.15748031496062992"/>
  <pageSetup paperSize="5" scale="65" fitToHeight="0" orientation="landscape" r:id="rId1"/>
  <rowBreaks count="6" manualBreakCount="6">
    <brk id="29" min="1" max="11" man="1"/>
    <brk id="49" min="1" max="11" man="1"/>
    <brk id="71" min="1" max="11" man="1"/>
    <brk id="95" min="1" max="11" man="1"/>
    <brk id="120" min="1" max="11" man="1"/>
    <brk id="144" min="1" max="11" man="1"/>
  </rowBreaks>
  <ignoredErrors>
    <ignoredError sqref="K31 K35 K39 K43 K47 K62 K84 K74:K75 K66 L117 K89 K55 K51 K79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EDQ877140"/>
  <sheetViews>
    <sheetView showGridLines="0" tabSelected="1" topLeftCell="A3" zoomScale="60" zoomScaleNormal="60" zoomScaleSheetLayoutView="100" workbookViewId="0">
      <selection activeCell="F27" sqref="F27"/>
    </sheetView>
  </sheetViews>
  <sheetFormatPr baseColWidth="10" defaultColWidth="11.42578125" defaultRowHeight="12.75" x14ac:dyDescent="0.2"/>
  <cols>
    <col min="1" max="1" width="6.42578125" style="1" customWidth="1"/>
    <col min="2" max="2" width="43.85546875" style="1" customWidth="1"/>
    <col min="3" max="3" width="8.85546875" style="4" customWidth="1"/>
    <col min="4" max="4" width="53.85546875" style="1" customWidth="1"/>
    <col min="5" max="5" width="80.42578125" style="4" bestFit="1" customWidth="1"/>
    <col min="6" max="6" width="17.28515625" style="2" customWidth="1"/>
    <col min="7" max="7" width="13.5703125" style="1" customWidth="1"/>
    <col min="8" max="10" width="14.140625" style="1" customWidth="1"/>
    <col min="11" max="11" width="14.7109375" style="1" customWidth="1"/>
    <col min="12" max="12" width="14.85546875" style="1" bestFit="1" customWidth="1"/>
    <col min="13" max="13" width="14.85546875" style="1" customWidth="1"/>
    <col min="14" max="14" width="18.7109375" style="1" customWidth="1"/>
    <col min="15" max="15" width="11.42578125" style="99"/>
    <col min="16" max="16384" width="11.42578125" style="1"/>
  </cols>
  <sheetData>
    <row r="2" spans="1:3501" ht="23.25" x14ac:dyDescent="0.35">
      <c r="A2" s="277" t="s">
        <v>405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</row>
    <row r="3" spans="1:3501" ht="21" x14ac:dyDescent="0.35">
      <c r="A3" s="278" t="s">
        <v>406</v>
      </c>
      <c r="B3" s="278"/>
      <c r="C3" s="278"/>
      <c r="D3" s="278"/>
      <c r="E3" s="278"/>
      <c r="F3" s="278"/>
      <c r="G3" s="278"/>
      <c r="H3" s="278"/>
      <c r="I3" s="278"/>
      <c r="J3" s="278"/>
      <c r="K3" s="278"/>
      <c r="L3" s="278"/>
      <c r="M3" s="278"/>
      <c r="N3" s="278"/>
    </row>
    <row r="4" spans="1:3501" ht="18.75" x14ac:dyDescent="0.3">
      <c r="A4" s="279" t="s">
        <v>712</v>
      </c>
      <c r="B4" s="279"/>
      <c r="C4" s="279"/>
      <c r="D4" s="279"/>
      <c r="E4" s="279"/>
      <c r="F4" s="279"/>
      <c r="G4" s="279"/>
      <c r="H4" s="279"/>
      <c r="I4" s="279"/>
      <c r="J4" s="279"/>
      <c r="K4" s="279"/>
      <c r="L4" s="279"/>
      <c r="M4" s="279"/>
      <c r="N4" s="279"/>
      <c r="O4" s="192"/>
    </row>
    <row r="5" spans="1:3501" ht="19.5" thickBot="1" x14ac:dyDescent="0.35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92"/>
    </row>
    <row r="6" spans="1:3501" s="2" customFormat="1" ht="21" customHeight="1" thickBot="1" x14ac:dyDescent="0.25">
      <c r="B6" s="3"/>
      <c r="C6" s="139"/>
      <c r="D6" s="3"/>
      <c r="E6" s="4"/>
      <c r="F6" s="6"/>
      <c r="G6" s="304" t="s">
        <v>119</v>
      </c>
      <c r="H6" s="305"/>
      <c r="I6" s="306"/>
      <c r="J6" s="306"/>
      <c r="O6" s="68"/>
    </row>
    <row r="7" spans="1:3501" s="2" customFormat="1" ht="27" customHeight="1" thickBot="1" x14ac:dyDescent="0.25">
      <c r="A7" s="243" t="s">
        <v>0</v>
      </c>
      <c r="B7" s="243" t="s">
        <v>358</v>
      </c>
      <c r="C7" s="243" t="s">
        <v>418</v>
      </c>
      <c r="D7" s="243" t="s">
        <v>125</v>
      </c>
      <c r="E7" s="243" t="s">
        <v>126</v>
      </c>
      <c r="F7" s="243" t="s">
        <v>123</v>
      </c>
      <c r="G7" s="243" t="s">
        <v>1</v>
      </c>
      <c r="H7" s="243" t="s">
        <v>2</v>
      </c>
      <c r="I7" s="243" t="s">
        <v>570</v>
      </c>
      <c r="J7" s="243" t="s">
        <v>567</v>
      </c>
      <c r="K7" s="243" t="s">
        <v>114</v>
      </c>
      <c r="L7" s="243" t="s">
        <v>116</v>
      </c>
      <c r="M7" s="243" t="s">
        <v>3</v>
      </c>
      <c r="N7" s="243" t="s">
        <v>115</v>
      </c>
      <c r="O7" s="68"/>
    </row>
    <row r="8" spans="1:3501" s="99" customFormat="1" ht="15" customHeight="1" x14ac:dyDescent="0.2">
      <c r="A8" s="307">
        <v>1</v>
      </c>
      <c r="B8" s="308" t="s">
        <v>411</v>
      </c>
      <c r="C8" s="309" t="s">
        <v>416</v>
      </c>
      <c r="D8" s="310" t="s">
        <v>425</v>
      </c>
      <c r="E8" s="311" t="s">
        <v>412</v>
      </c>
      <c r="F8" s="61">
        <v>44000</v>
      </c>
      <c r="G8" s="61">
        <f t="shared" ref="G8:G11" si="0">F8*2.87%</f>
        <v>1262.8</v>
      </c>
      <c r="H8" s="61">
        <f t="shared" ref="H8" si="1">+F8*3.04%</f>
        <v>1337.6</v>
      </c>
      <c r="I8" s="61"/>
      <c r="J8" s="61">
        <f>+G8+H8+I8</f>
        <v>2600.3999999999996</v>
      </c>
      <c r="K8" s="61">
        <v>1007.19</v>
      </c>
      <c r="L8" s="67">
        <v>25</v>
      </c>
      <c r="M8" s="61">
        <f>+G8+H8+L8+K8</f>
        <v>3632.5899999999997</v>
      </c>
      <c r="N8" s="312">
        <f>+F8-M8</f>
        <v>40367.410000000003</v>
      </c>
    </row>
    <row r="9" spans="1:3501" s="68" customFormat="1" ht="15" customHeight="1" x14ac:dyDescent="0.2">
      <c r="A9" s="313">
        <v>2</v>
      </c>
      <c r="B9" s="100" t="s">
        <v>329</v>
      </c>
      <c r="C9" s="115" t="s">
        <v>416</v>
      </c>
      <c r="D9" s="314" t="s">
        <v>324</v>
      </c>
      <c r="E9" s="116" t="s">
        <v>97</v>
      </c>
      <c r="F9" s="61">
        <v>28875</v>
      </c>
      <c r="G9" s="61">
        <f t="shared" ref="G9:G10" si="2">F9*2.87%</f>
        <v>828.71249999999998</v>
      </c>
      <c r="H9" s="61">
        <f t="shared" ref="H9:H10" si="3">+F9*3.04%</f>
        <v>877.8</v>
      </c>
      <c r="I9" s="61"/>
      <c r="J9" s="61">
        <f t="shared" ref="J9:J12" si="4">+G9+H9+I9</f>
        <v>1706.5124999999998</v>
      </c>
      <c r="K9" s="61"/>
      <c r="L9" s="67">
        <v>4696.99</v>
      </c>
      <c r="M9" s="97">
        <f>G9+H9+K9+L9</f>
        <v>6403.5024999999996</v>
      </c>
      <c r="N9" s="312">
        <f t="shared" ref="N9:N10" si="5">+F9-M9</f>
        <v>22471.497500000001</v>
      </c>
    </row>
    <row r="10" spans="1:3501" s="68" customFormat="1" ht="15" customHeight="1" x14ac:dyDescent="0.2">
      <c r="A10" s="313">
        <v>3</v>
      </c>
      <c r="B10" s="100" t="s">
        <v>333</v>
      </c>
      <c r="C10" s="115" t="s">
        <v>416</v>
      </c>
      <c r="D10" s="314" t="s">
        <v>324</v>
      </c>
      <c r="E10" s="116" t="s">
        <v>36</v>
      </c>
      <c r="F10" s="61">
        <v>26565</v>
      </c>
      <c r="G10" s="61">
        <f t="shared" si="2"/>
        <v>762.41549999999995</v>
      </c>
      <c r="H10" s="61">
        <f t="shared" si="3"/>
        <v>807.57600000000002</v>
      </c>
      <c r="I10" s="61"/>
      <c r="J10" s="61">
        <f t="shared" si="4"/>
        <v>1569.9915000000001</v>
      </c>
      <c r="K10" s="61"/>
      <c r="L10" s="67">
        <v>11897.68</v>
      </c>
      <c r="M10" s="97">
        <f t="shared" ref="M10:M11" si="6">G10+H10+K10+L10</f>
        <v>13467.6715</v>
      </c>
      <c r="N10" s="312">
        <f t="shared" si="5"/>
        <v>13097.3285</v>
      </c>
      <c r="O10" s="315"/>
      <c r="P10" s="315"/>
      <c r="Q10" s="315"/>
      <c r="R10" s="315"/>
      <c r="S10" s="315"/>
      <c r="T10" s="315"/>
      <c r="U10" s="315"/>
      <c r="V10" s="315"/>
      <c r="W10" s="315"/>
      <c r="X10" s="315"/>
      <c r="Y10" s="315"/>
      <c r="Z10" s="315"/>
      <c r="AA10" s="315"/>
      <c r="AB10" s="315"/>
      <c r="AC10" s="315"/>
      <c r="AD10" s="315"/>
      <c r="AE10" s="315"/>
      <c r="AF10" s="315"/>
      <c r="AG10" s="315"/>
      <c r="AH10" s="315"/>
      <c r="AI10" s="315"/>
      <c r="AJ10" s="315"/>
      <c r="AK10" s="315"/>
      <c r="AL10" s="315"/>
      <c r="AM10" s="315"/>
      <c r="AN10" s="315"/>
      <c r="AO10" s="315"/>
      <c r="AP10" s="315"/>
      <c r="AQ10" s="315"/>
      <c r="AR10" s="315"/>
      <c r="AS10" s="315"/>
      <c r="AT10" s="315"/>
      <c r="AU10" s="315"/>
      <c r="AV10" s="315"/>
      <c r="AW10" s="315"/>
      <c r="AX10" s="315"/>
      <c r="AY10" s="315"/>
      <c r="AZ10" s="315"/>
      <c r="BA10" s="315"/>
      <c r="BB10" s="315"/>
      <c r="BC10" s="315"/>
      <c r="BD10" s="315"/>
      <c r="BE10" s="315"/>
      <c r="BF10" s="315"/>
      <c r="BG10" s="315"/>
      <c r="BH10" s="315"/>
      <c r="BI10" s="315"/>
      <c r="BJ10" s="315"/>
      <c r="BK10" s="315"/>
      <c r="BL10" s="315"/>
      <c r="BM10" s="315"/>
      <c r="BN10" s="315"/>
      <c r="BO10" s="315"/>
      <c r="BP10" s="315"/>
      <c r="BQ10" s="315"/>
      <c r="BR10" s="315"/>
      <c r="BS10" s="315"/>
      <c r="BT10" s="315"/>
      <c r="BU10" s="315"/>
      <c r="BV10" s="315"/>
      <c r="BW10" s="315"/>
      <c r="BX10" s="315"/>
      <c r="BY10" s="315"/>
      <c r="BZ10" s="315"/>
      <c r="CA10" s="315"/>
      <c r="CB10" s="315"/>
      <c r="CC10" s="315"/>
      <c r="CD10" s="315"/>
      <c r="CE10" s="315"/>
      <c r="CF10" s="315"/>
      <c r="CG10" s="315"/>
      <c r="CH10" s="315"/>
      <c r="CI10" s="315"/>
      <c r="CJ10" s="315"/>
      <c r="CK10" s="315"/>
      <c r="CL10" s="315"/>
      <c r="CM10" s="315"/>
      <c r="CN10" s="315"/>
      <c r="CO10" s="315"/>
      <c r="CP10" s="315"/>
      <c r="CQ10" s="315"/>
      <c r="CR10" s="315"/>
      <c r="CS10" s="315"/>
      <c r="CT10" s="315"/>
      <c r="CU10" s="315"/>
      <c r="CV10" s="315"/>
      <c r="CW10" s="315"/>
      <c r="CX10" s="315"/>
      <c r="CY10" s="315"/>
      <c r="CZ10" s="315"/>
      <c r="DA10" s="315"/>
      <c r="DB10" s="315"/>
      <c r="DC10" s="315"/>
      <c r="DD10" s="315"/>
      <c r="DE10" s="315"/>
      <c r="DF10" s="315"/>
      <c r="DG10" s="315"/>
      <c r="DH10" s="315"/>
      <c r="DI10" s="315"/>
      <c r="DJ10" s="315"/>
      <c r="DK10" s="315"/>
      <c r="DL10" s="315"/>
      <c r="DM10" s="315"/>
      <c r="DN10" s="315"/>
      <c r="DO10" s="315"/>
      <c r="DP10" s="315"/>
      <c r="DQ10" s="315"/>
      <c r="DR10" s="315"/>
      <c r="DS10" s="315"/>
      <c r="DT10" s="315"/>
      <c r="DU10" s="315"/>
      <c r="DV10" s="315"/>
      <c r="DW10" s="315"/>
      <c r="DX10" s="315"/>
      <c r="DY10" s="315"/>
      <c r="DZ10" s="315"/>
      <c r="EA10" s="315"/>
      <c r="EB10" s="315"/>
      <c r="EC10" s="315"/>
      <c r="ED10" s="315"/>
      <c r="EE10" s="315"/>
      <c r="EF10" s="315"/>
      <c r="EG10" s="315"/>
      <c r="EH10" s="315"/>
      <c r="EI10" s="315"/>
      <c r="EJ10" s="315"/>
      <c r="EK10" s="315"/>
      <c r="EL10" s="315"/>
      <c r="EM10" s="315"/>
      <c r="EN10" s="315"/>
      <c r="EO10" s="315"/>
      <c r="EP10" s="315"/>
      <c r="EQ10" s="315"/>
      <c r="ER10" s="315"/>
      <c r="ES10" s="315"/>
      <c r="ET10" s="315"/>
      <c r="EU10" s="315"/>
      <c r="EV10" s="315"/>
      <c r="EW10" s="315"/>
      <c r="EX10" s="315"/>
      <c r="EY10" s="315"/>
      <c r="EZ10" s="315"/>
      <c r="FA10" s="315"/>
      <c r="FB10" s="315"/>
      <c r="FC10" s="315"/>
      <c r="FD10" s="315"/>
      <c r="FE10" s="315"/>
      <c r="FF10" s="315"/>
      <c r="FG10" s="315"/>
      <c r="FH10" s="315"/>
      <c r="FI10" s="315"/>
      <c r="FJ10" s="315"/>
      <c r="FK10" s="315"/>
      <c r="FL10" s="315"/>
      <c r="FM10" s="315"/>
      <c r="FN10" s="315"/>
      <c r="FO10" s="315"/>
      <c r="FP10" s="315"/>
      <c r="FQ10" s="315"/>
      <c r="FR10" s="315"/>
      <c r="FS10" s="315"/>
      <c r="FT10" s="315"/>
      <c r="FU10" s="315"/>
      <c r="FV10" s="315"/>
      <c r="FW10" s="315"/>
      <c r="FX10" s="315"/>
      <c r="FY10" s="315"/>
      <c r="FZ10" s="315"/>
      <c r="GA10" s="315"/>
      <c r="GB10" s="315"/>
      <c r="GC10" s="315"/>
      <c r="GD10" s="315"/>
      <c r="GE10" s="315"/>
      <c r="GF10" s="315"/>
      <c r="GG10" s="315"/>
      <c r="GH10" s="315"/>
      <c r="GI10" s="315"/>
      <c r="GJ10" s="315"/>
      <c r="GK10" s="315"/>
      <c r="GL10" s="315"/>
      <c r="GM10" s="315"/>
      <c r="GN10" s="315"/>
      <c r="GO10" s="315"/>
      <c r="GP10" s="315"/>
      <c r="GQ10" s="315"/>
      <c r="GR10" s="315"/>
      <c r="GS10" s="315"/>
      <c r="GT10" s="315"/>
      <c r="GU10" s="315"/>
      <c r="GV10" s="315"/>
      <c r="GW10" s="315"/>
      <c r="GX10" s="315"/>
      <c r="GY10" s="315"/>
      <c r="GZ10" s="315"/>
      <c r="HA10" s="315"/>
      <c r="HB10" s="315"/>
      <c r="HC10" s="315"/>
      <c r="HD10" s="315"/>
      <c r="HE10" s="315"/>
      <c r="HF10" s="315"/>
      <c r="HG10" s="315"/>
      <c r="HH10" s="315"/>
      <c r="HI10" s="315"/>
      <c r="HJ10" s="315"/>
      <c r="HK10" s="315"/>
      <c r="HL10" s="315"/>
      <c r="HM10" s="315"/>
      <c r="HN10" s="315"/>
      <c r="HO10" s="315"/>
      <c r="HP10" s="315"/>
      <c r="HQ10" s="315"/>
      <c r="HR10" s="315"/>
      <c r="HS10" s="315"/>
      <c r="HT10" s="315"/>
      <c r="HU10" s="315"/>
      <c r="HV10" s="315"/>
      <c r="HW10" s="315"/>
      <c r="HX10" s="315"/>
      <c r="HY10" s="315"/>
      <c r="HZ10" s="315"/>
      <c r="IA10" s="315"/>
      <c r="IB10" s="315"/>
      <c r="IC10" s="315"/>
      <c r="ID10" s="315"/>
      <c r="IE10" s="315"/>
      <c r="IF10" s="315"/>
      <c r="IG10" s="315"/>
      <c r="IH10" s="315"/>
      <c r="II10" s="315"/>
      <c r="IJ10" s="315"/>
      <c r="IK10" s="315"/>
      <c r="IL10" s="315"/>
      <c r="IM10" s="315"/>
      <c r="IN10" s="315"/>
      <c r="IO10" s="315"/>
      <c r="IP10" s="315"/>
      <c r="IQ10" s="315"/>
      <c r="IR10" s="315"/>
      <c r="IS10" s="315"/>
      <c r="IT10" s="315"/>
      <c r="IU10" s="315"/>
      <c r="IV10" s="315"/>
      <c r="IW10" s="315"/>
      <c r="IX10" s="315"/>
      <c r="IY10" s="315"/>
      <c r="IZ10" s="315"/>
      <c r="JA10" s="315"/>
      <c r="JB10" s="315"/>
      <c r="JC10" s="315"/>
      <c r="JD10" s="315"/>
      <c r="JE10" s="315"/>
      <c r="JF10" s="315"/>
      <c r="JG10" s="315"/>
      <c r="JH10" s="315"/>
      <c r="JI10" s="315"/>
      <c r="JJ10" s="315"/>
      <c r="JK10" s="315"/>
      <c r="JL10" s="315"/>
      <c r="JM10" s="315"/>
      <c r="JN10" s="315"/>
      <c r="JO10" s="315"/>
      <c r="JP10" s="315"/>
      <c r="JQ10" s="315"/>
      <c r="JR10" s="315"/>
      <c r="JS10" s="315"/>
      <c r="JT10" s="315"/>
      <c r="JU10" s="315"/>
      <c r="JV10" s="315"/>
      <c r="JW10" s="315"/>
      <c r="JX10" s="315"/>
      <c r="JY10" s="315"/>
      <c r="JZ10" s="315"/>
      <c r="KA10" s="315"/>
      <c r="KB10" s="315"/>
      <c r="KC10" s="315"/>
      <c r="KD10" s="315"/>
      <c r="KE10" s="315"/>
      <c r="KF10" s="315"/>
      <c r="KG10" s="315"/>
      <c r="KH10" s="315"/>
      <c r="KI10" s="315"/>
      <c r="KJ10" s="315"/>
      <c r="KK10" s="315"/>
      <c r="KL10" s="315"/>
      <c r="KM10" s="315"/>
      <c r="KN10" s="315"/>
      <c r="KO10" s="315"/>
      <c r="KP10" s="315"/>
      <c r="KQ10" s="315"/>
      <c r="KR10" s="315"/>
      <c r="KS10" s="315"/>
      <c r="KT10" s="315"/>
      <c r="KU10" s="315"/>
      <c r="KV10" s="315"/>
      <c r="KW10" s="315"/>
      <c r="KX10" s="315"/>
      <c r="KY10" s="315"/>
      <c r="KZ10" s="315"/>
      <c r="LA10" s="315"/>
      <c r="LB10" s="315"/>
      <c r="LC10" s="315"/>
      <c r="LD10" s="315"/>
      <c r="LE10" s="315"/>
      <c r="LF10" s="315"/>
      <c r="LG10" s="315"/>
      <c r="LH10" s="315"/>
      <c r="LI10" s="315"/>
      <c r="LJ10" s="315"/>
      <c r="LK10" s="315"/>
      <c r="LL10" s="315"/>
      <c r="LM10" s="315"/>
      <c r="LN10" s="315"/>
      <c r="LO10" s="315"/>
      <c r="LP10" s="315"/>
      <c r="LQ10" s="315"/>
      <c r="LR10" s="315"/>
      <c r="LS10" s="315"/>
      <c r="LT10" s="315"/>
      <c r="LU10" s="315"/>
      <c r="LV10" s="315"/>
      <c r="LW10" s="315"/>
      <c r="LX10" s="315"/>
      <c r="LY10" s="315"/>
      <c r="LZ10" s="315"/>
      <c r="MA10" s="315"/>
      <c r="MB10" s="315"/>
      <c r="MC10" s="315"/>
      <c r="MD10" s="315"/>
      <c r="ME10" s="315"/>
      <c r="MF10" s="315"/>
      <c r="MG10" s="315"/>
      <c r="MH10" s="315"/>
      <c r="MI10" s="315"/>
      <c r="MJ10" s="315"/>
      <c r="MK10" s="315"/>
      <c r="ML10" s="315"/>
      <c r="MM10" s="315"/>
      <c r="MN10" s="315"/>
      <c r="MO10" s="315"/>
      <c r="MP10" s="315"/>
      <c r="MQ10" s="315"/>
      <c r="MR10" s="315"/>
      <c r="MS10" s="315"/>
      <c r="MT10" s="315"/>
      <c r="MU10" s="315"/>
      <c r="MV10" s="315"/>
      <c r="MW10" s="315"/>
      <c r="MX10" s="315"/>
      <c r="MY10" s="315"/>
      <c r="MZ10" s="315"/>
      <c r="NA10" s="315"/>
      <c r="NB10" s="315"/>
      <c r="NC10" s="315"/>
      <c r="ND10" s="315"/>
      <c r="NE10" s="315"/>
      <c r="NF10" s="315"/>
      <c r="NG10" s="315"/>
      <c r="NH10" s="315"/>
      <c r="NI10" s="315"/>
      <c r="NJ10" s="315"/>
      <c r="NK10" s="315"/>
      <c r="NL10" s="315"/>
      <c r="NM10" s="315"/>
      <c r="NN10" s="315"/>
      <c r="NO10" s="315"/>
      <c r="NP10" s="315"/>
      <c r="NQ10" s="315"/>
      <c r="NR10" s="315"/>
      <c r="NS10" s="315"/>
      <c r="NT10" s="315"/>
      <c r="NU10" s="315"/>
      <c r="NV10" s="315"/>
      <c r="NW10" s="315"/>
      <c r="NX10" s="315"/>
      <c r="NY10" s="315"/>
      <c r="NZ10" s="315"/>
      <c r="OA10" s="315"/>
      <c r="OB10" s="315"/>
      <c r="OC10" s="315"/>
      <c r="OD10" s="315"/>
      <c r="OE10" s="315"/>
      <c r="OF10" s="315"/>
      <c r="OG10" s="315"/>
      <c r="OH10" s="315"/>
      <c r="OI10" s="315"/>
      <c r="OJ10" s="315"/>
      <c r="OK10" s="315"/>
      <c r="OL10" s="315"/>
      <c r="OM10" s="315"/>
      <c r="ON10" s="315"/>
      <c r="OO10" s="315"/>
      <c r="OP10" s="315"/>
      <c r="OQ10" s="315"/>
      <c r="OR10" s="315"/>
      <c r="OS10" s="315"/>
      <c r="OT10" s="315"/>
      <c r="OU10" s="315"/>
      <c r="OV10" s="315"/>
      <c r="OW10" s="315"/>
      <c r="OX10" s="315"/>
      <c r="OY10" s="315"/>
      <c r="OZ10" s="315"/>
      <c r="PA10" s="315"/>
      <c r="PB10" s="315"/>
      <c r="PC10" s="315"/>
      <c r="PD10" s="315"/>
      <c r="PE10" s="315"/>
      <c r="PF10" s="315"/>
      <c r="PG10" s="315"/>
      <c r="PH10" s="315"/>
      <c r="PI10" s="315"/>
      <c r="PJ10" s="315"/>
      <c r="PK10" s="315"/>
      <c r="PL10" s="315"/>
      <c r="PM10" s="315"/>
      <c r="PN10" s="315"/>
      <c r="PO10" s="315"/>
      <c r="PP10" s="315"/>
      <c r="PQ10" s="315"/>
      <c r="PR10" s="315"/>
      <c r="PS10" s="315"/>
      <c r="PT10" s="315"/>
      <c r="PU10" s="315"/>
      <c r="PV10" s="315"/>
      <c r="PW10" s="315"/>
      <c r="PX10" s="315"/>
      <c r="PY10" s="315"/>
      <c r="PZ10" s="315"/>
      <c r="QA10" s="315"/>
      <c r="QB10" s="315"/>
      <c r="QC10" s="315"/>
      <c r="QD10" s="315"/>
      <c r="QE10" s="315"/>
      <c r="QF10" s="315"/>
      <c r="QG10" s="315"/>
      <c r="QH10" s="315"/>
      <c r="QI10" s="315"/>
      <c r="QJ10" s="315"/>
      <c r="QK10" s="315"/>
      <c r="QL10" s="315"/>
      <c r="QM10" s="315"/>
      <c r="QN10" s="315"/>
      <c r="QO10" s="315"/>
      <c r="QP10" s="315"/>
      <c r="QQ10" s="315"/>
      <c r="QR10" s="315"/>
      <c r="QS10" s="315"/>
      <c r="QT10" s="315"/>
      <c r="QU10" s="315"/>
      <c r="QV10" s="315"/>
      <c r="QW10" s="315"/>
      <c r="QX10" s="315"/>
      <c r="QY10" s="315"/>
      <c r="QZ10" s="315"/>
      <c r="RA10" s="315"/>
      <c r="RB10" s="315"/>
      <c r="RC10" s="315"/>
      <c r="RD10" s="315"/>
      <c r="RE10" s="315"/>
      <c r="RF10" s="315"/>
      <c r="RG10" s="315"/>
      <c r="RH10" s="315"/>
      <c r="RI10" s="315"/>
      <c r="RJ10" s="315"/>
      <c r="RK10" s="315"/>
      <c r="RL10" s="315"/>
      <c r="RM10" s="315"/>
      <c r="RN10" s="315"/>
      <c r="RO10" s="315"/>
      <c r="RP10" s="315"/>
      <c r="RQ10" s="315"/>
      <c r="RR10" s="315"/>
      <c r="RS10" s="315"/>
      <c r="RT10" s="315"/>
      <c r="RU10" s="315"/>
      <c r="RV10" s="315"/>
      <c r="RW10" s="315"/>
      <c r="RX10" s="315"/>
      <c r="RY10" s="315"/>
      <c r="RZ10" s="315"/>
      <c r="SA10" s="315"/>
      <c r="SB10" s="315"/>
      <c r="SC10" s="315"/>
      <c r="SD10" s="315"/>
      <c r="SE10" s="315"/>
      <c r="SF10" s="315"/>
      <c r="SG10" s="315"/>
      <c r="SH10" s="315"/>
      <c r="SI10" s="315"/>
      <c r="SJ10" s="315"/>
      <c r="SK10" s="315"/>
      <c r="SL10" s="315"/>
      <c r="SM10" s="315"/>
      <c r="SN10" s="315"/>
      <c r="SO10" s="315"/>
      <c r="SP10" s="315"/>
      <c r="SQ10" s="315"/>
      <c r="SR10" s="315"/>
      <c r="SS10" s="315"/>
      <c r="ST10" s="315"/>
      <c r="SU10" s="315"/>
      <c r="SV10" s="315"/>
      <c r="SW10" s="315"/>
      <c r="SX10" s="315"/>
      <c r="SY10" s="315"/>
      <c r="SZ10" s="315"/>
      <c r="TA10" s="315"/>
      <c r="TB10" s="315"/>
      <c r="TC10" s="315"/>
      <c r="TD10" s="315"/>
      <c r="TE10" s="315"/>
      <c r="TF10" s="315"/>
      <c r="TG10" s="315"/>
      <c r="TH10" s="315"/>
      <c r="TI10" s="315"/>
      <c r="TJ10" s="315"/>
      <c r="TK10" s="315"/>
      <c r="TL10" s="315"/>
      <c r="TM10" s="315"/>
      <c r="TN10" s="315"/>
      <c r="TO10" s="315"/>
      <c r="TP10" s="315"/>
      <c r="TQ10" s="315"/>
      <c r="TR10" s="315"/>
      <c r="TS10" s="315"/>
      <c r="TT10" s="315"/>
      <c r="TU10" s="315"/>
      <c r="TV10" s="315"/>
      <c r="TW10" s="315"/>
      <c r="TX10" s="315"/>
      <c r="TY10" s="315"/>
      <c r="TZ10" s="315"/>
      <c r="UA10" s="315"/>
      <c r="UB10" s="315"/>
      <c r="UC10" s="315"/>
      <c r="UD10" s="315"/>
      <c r="UE10" s="315"/>
      <c r="UF10" s="315"/>
      <c r="UG10" s="315"/>
      <c r="UH10" s="315"/>
      <c r="UI10" s="315"/>
      <c r="UJ10" s="315"/>
      <c r="UK10" s="315"/>
      <c r="UL10" s="315"/>
      <c r="UM10" s="315"/>
      <c r="UN10" s="315"/>
      <c r="UO10" s="315"/>
      <c r="UP10" s="315"/>
      <c r="UQ10" s="315"/>
      <c r="UR10" s="315"/>
      <c r="US10" s="315"/>
      <c r="UT10" s="315"/>
      <c r="UU10" s="315"/>
      <c r="UV10" s="315"/>
      <c r="UW10" s="315"/>
      <c r="UX10" s="315"/>
      <c r="UY10" s="315"/>
      <c r="UZ10" s="315"/>
      <c r="VA10" s="315"/>
      <c r="VB10" s="315"/>
      <c r="VC10" s="315"/>
      <c r="VD10" s="315"/>
      <c r="VE10" s="315"/>
      <c r="VF10" s="315"/>
      <c r="VG10" s="315"/>
      <c r="VH10" s="315"/>
      <c r="VI10" s="315"/>
      <c r="VJ10" s="315"/>
      <c r="VK10" s="315"/>
      <c r="VL10" s="315"/>
      <c r="VM10" s="315"/>
      <c r="VN10" s="315"/>
      <c r="VO10" s="315"/>
      <c r="VP10" s="315"/>
      <c r="VQ10" s="315"/>
      <c r="VR10" s="315"/>
      <c r="VS10" s="315"/>
      <c r="VT10" s="315"/>
      <c r="VU10" s="315"/>
      <c r="VV10" s="315"/>
      <c r="VW10" s="315"/>
      <c r="VX10" s="315"/>
      <c r="VY10" s="315"/>
      <c r="VZ10" s="315"/>
      <c r="WA10" s="315"/>
      <c r="WB10" s="315"/>
      <c r="WC10" s="315"/>
      <c r="WD10" s="315"/>
      <c r="WE10" s="315"/>
      <c r="WF10" s="315"/>
      <c r="WG10" s="315"/>
      <c r="WH10" s="315"/>
      <c r="WI10" s="315"/>
      <c r="WJ10" s="315"/>
      <c r="WK10" s="315"/>
      <c r="WL10" s="315"/>
      <c r="WM10" s="315"/>
      <c r="WN10" s="315"/>
      <c r="WO10" s="315"/>
      <c r="WP10" s="315"/>
      <c r="WQ10" s="315"/>
      <c r="WR10" s="315"/>
      <c r="WS10" s="315"/>
      <c r="WT10" s="315"/>
      <c r="WU10" s="315"/>
      <c r="WV10" s="315"/>
      <c r="WW10" s="315"/>
      <c r="WX10" s="315"/>
      <c r="WY10" s="315"/>
      <c r="WZ10" s="315"/>
      <c r="XA10" s="315"/>
      <c r="XB10" s="315"/>
      <c r="XC10" s="315"/>
      <c r="XD10" s="315"/>
      <c r="XE10" s="315"/>
      <c r="XF10" s="315"/>
      <c r="XG10" s="315"/>
      <c r="XH10" s="315"/>
      <c r="XI10" s="315"/>
      <c r="XJ10" s="315"/>
      <c r="XK10" s="315"/>
      <c r="XL10" s="315"/>
      <c r="XM10" s="315"/>
      <c r="XN10" s="315"/>
      <c r="XO10" s="315"/>
      <c r="XP10" s="315"/>
      <c r="XQ10" s="315"/>
      <c r="XR10" s="315"/>
      <c r="XS10" s="315"/>
      <c r="XT10" s="315"/>
      <c r="XU10" s="315"/>
      <c r="XV10" s="315"/>
      <c r="XW10" s="315"/>
      <c r="XX10" s="315"/>
      <c r="XY10" s="315"/>
      <c r="XZ10" s="315"/>
      <c r="YA10" s="315"/>
      <c r="YB10" s="315"/>
      <c r="YC10" s="315"/>
      <c r="YD10" s="315"/>
      <c r="YE10" s="315"/>
      <c r="YF10" s="315"/>
      <c r="YG10" s="315"/>
      <c r="YH10" s="315"/>
      <c r="YI10" s="315"/>
      <c r="YJ10" s="315"/>
      <c r="YK10" s="315"/>
      <c r="YL10" s="315"/>
      <c r="YM10" s="315"/>
      <c r="YN10" s="315"/>
      <c r="YO10" s="315"/>
      <c r="YP10" s="315"/>
      <c r="YQ10" s="315"/>
      <c r="YR10" s="315"/>
      <c r="YS10" s="315"/>
      <c r="YT10" s="315"/>
      <c r="YU10" s="315"/>
      <c r="YV10" s="315"/>
      <c r="YW10" s="315"/>
      <c r="YX10" s="315"/>
      <c r="YY10" s="315"/>
      <c r="YZ10" s="315"/>
      <c r="ZA10" s="315"/>
      <c r="ZB10" s="315"/>
      <c r="ZC10" s="315"/>
      <c r="ZD10" s="315"/>
      <c r="ZE10" s="315"/>
      <c r="ZF10" s="315"/>
      <c r="ZG10" s="315"/>
      <c r="ZH10" s="315"/>
      <c r="ZI10" s="315"/>
      <c r="ZJ10" s="315"/>
      <c r="ZK10" s="315"/>
      <c r="ZL10" s="315"/>
      <c r="ZM10" s="315"/>
      <c r="ZN10" s="315"/>
      <c r="ZO10" s="315"/>
      <c r="ZP10" s="315"/>
      <c r="ZQ10" s="315"/>
      <c r="ZR10" s="315"/>
      <c r="ZS10" s="315"/>
      <c r="ZT10" s="315"/>
      <c r="ZU10" s="315"/>
      <c r="ZV10" s="315"/>
      <c r="ZW10" s="315"/>
      <c r="ZX10" s="315"/>
      <c r="ZY10" s="315"/>
      <c r="ZZ10" s="315"/>
      <c r="AAA10" s="315"/>
      <c r="AAB10" s="315"/>
      <c r="AAC10" s="315"/>
      <c r="AAD10" s="315"/>
      <c r="AAE10" s="315"/>
      <c r="AAF10" s="315"/>
      <c r="AAG10" s="315"/>
      <c r="AAH10" s="315"/>
      <c r="AAI10" s="315"/>
      <c r="AAJ10" s="315"/>
      <c r="AAK10" s="315"/>
      <c r="AAL10" s="315"/>
      <c r="AAM10" s="315"/>
      <c r="AAN10" s="315"/>
      <c r="AAO10" s="315"/>
      <c r="AAP10" s="315"/>
      <c r="AAQ10" s="315"/>
      <c r="AAR10" s="315"/>
      <c r="AAS10" s="315"/>
      <c r="AAT10" s="315"/>
      <c r="AAU10" s="315"/>
      <c r="AAV10" s="315"/>
      <c r="AAW10" s="315"/>
      <c r="AAX10" s="315"/>
      <c r="AAY10" s="315"/>
      <c r="AAZ10" s="315"/>
      <c r="ABA10" s="315"/>
      <c r="ABB10" s="315"/>
      <c r="ABC10" s="315"/>
      <c r="ABD10" s="315"/>
      <c r="ABE10" s="315"/>
      <c r="ABF10" s="315"/>
      <c r="ABG10" s="315"/>
      <c r="ABH10" s="315"/>
      <c r="ABI10" s="315"/>
      <c r="ABJ10" s="315"/>
      <c r="ABK10" s="315"/>
      <c r="ABL10" s="315"/>
      <c r="ABM10" s="315"/>
      <c r="ABN10" s="315"/>
      <c r="ABO10" s="315"/>
      <c r="ABP10" s="315"/>
      <c r="ABQ10" s="315"/>
      <c r="ABR10" s="315"/>
      <c r="ABS10" s="315"/>
      <c r="ABT10" s="315"/>
      <c r="ABU10" s="315"/>
      <c r="ABV10" s="315"/>
      <c r="ABW10" s="315"/>
      <c r="ABX10" s="315"/>
      <c r="ABY10" s="315"/>
      <c r="ABZ10" s="315"/>
      <c r="ACA10" s="315"/>
      <c r="ACB10" s="315"/>
      <c r="ACC10" s="315"/>
      <c r="ACD10" s="315"/>
      <c r="ACE10" s="315"/>
      <c r="ACF10" s="315"/>
      <c r="ACG10" s="315"/>
      <c r="ACH10" s="315"/>
      <c r="ACI10" s="315"/>
      <c r="ACJ10" s="315"/>
      <c r="ACK10" s="315"/>
      <c r="ACL10" s="315"/>
      <c r="ACM10" s="315"/>
      <c r="ACN10" s="315"/>
      <c r="ACO10" s="315"/>
      <c r="ACP10" s="315"/>
      <c r="ACQ10" s="315"/>
      <c r="ACR10" s="315"/>
      <c r="ACS10" s="315"/>
      <c r="ACT10" s="315"/>
      <c r="ACU10" s="315"/>
      <c r="ACV10" s="315"/>
      <c r="ACW10" s="315"/>
      <c r="ACX10" s="315"/>
      <c r="ACY10" s="315"/>
      <c r="ACZ10" s="315"/>
      <c r="ADA10" s="315"/>
      <c r="ADB10" s="315"/>
      <c r="ADC10" s="315"/>
      <c r="ADD10" s="315"/>
      <c r="ADE10" s="315"/>
      <c r="ADF10" s="315"/>
      <c r="ADG10" s="315"/>
      <c r="ADH10" s="315"/>
      <c r="ADI10" s="315"/>
      <c r="ADJ10" s="315"/>
      <c r="ADK10" s="315"/>
      <c r="ADL10" s="315"/>
      <c r="ADM10" s="315"/>
      <c r="ADN10" s="315"/>
      <c r="ADO10" s="315"/>
      <c r="ADP10" s="315"/>
      <c r="ADQ10" s="315"/>
      <c r="ADR10" s="315"/>
      <c r="ADS10" s="315"/>
      <c r="ADT10" s="315"/>
      <c r="ADU10" s="315"/>
      <c r="ADV10" s="315"/>
      <c r="ADW10" s="315"/>
      <c r="ADX10" s="315"/>
      <c r="ADY10" s="315"/>
      <c r="ADZ10" s="315"/>
      <c r="AEA10" s="315"/>
      <c r="AEB10" s="315"/>
      <c r="AEC10" s="315"/>
      <c r="AED10" s="315"/>
      <c r="AEE10" s="315"/>
      <c r="AEF10" s="315"/>
      <c r="AEG10" s="315"/>
      <c r="AEH10" s="315"/>
      <c r="AEI10" s="315"/>
      <c r="AEJ10" s="315"/>
      <c r="AEK10" s="315"/>
      <c r="AEL10" s="315"/>
      <c r="AEM10" s="315"/>
      <c r="AEN10" s="315"/>
      <c r="AEO10" s="315"/>
      <c r="AEP10" s="315"/>
      <c r="AEQ10" s="315"/>
      <c r="AER10" s="315"/>
      <c r="AES10" s="315"/>
      <c r="AET10" s="315"/>
      <c r="AEU10" s="315"/>
      <c r="AEV10" s="315"/>
      <c r="AEW10" s="315"/>
      <c r="AEX10" s="315"/>
      <c r="AEY10" s="315"/>
      <c r="AEZ10" s="315"/>
      <c r="AFA10" s="315"/>
      <c r="AFB10" s="315"/>
      <c r="AFC10" s="315"/>
      <c r="AFD10" s="315"/>
      <c r="AFE10" s="315"/>
      <c r="AFF10" s="315"/>
      <c r="AFG10" s="315"/>
      <c r="AFH10" s="315"/>
      <c r="AFI10" s="315"/>
      <c r="AFJ10" s="315"/>
      <c r="AFK10" s="315"/>
      <c r="AFL10" s="315"/>
      <c r="AFM10" s="315"/>
      <c r="AFN10" s="315"/>
      <c r="AFO10" s="315"/>
      <c r="AFP10" s="315"/>
      <c r="AFQ10" s="315"/>
      <c r="AFR10" s="315"/>
      <c r="AFS10" s="315"/>
      <c r="AFT10" s="315"/>
      <c r="AFU10" s="315"/>
      <c r="AFV10" s="315"/>
      <c r="AFW10" s="315"/>
      <c r="AFX10" s="315"/>
      <c r="AFY10" s="315"/>
      <c r="AFZ10" s="315"/>
      <c r="AGA10" s="315"/>
      <c r="AGB10" s="315"/>
      <c r="AGC10" s="315"/>
      <c r="AGD10" s="315"/>
      <c r="AGE10" s="315"/>
      <c r="AGF10" s="315"/>
      <c r="AGG10" s="315"/>
      <c r="AGH10" s="315"/>
      <c r="AGI10" s="315"/>
      <c r="AGJ10" s="315"/>
      <c r="AGK10" s="315"/>
      <c r="AGL10" s="315"/>
      <c r="AGM10" s="315"/>
      <c r="AGN10" s="315"/>
      <c r="AGO10" s="315"/>
      <c r="AGP10" s="315"/>
      <c r="AGQ10" s="315"/>
      <c r="AGR10" s="315"/>
      <c r="AGS10" s="315"/>
      <c r="AGT10" s="315"/>
      <c r="AGU10" s="315"/>
      <c r="AGV10" s="315"/>
      <c r="AGW10" s="315"/>
      <c r="AGX10" s="315"/>
      <c r="AGY10" s="315"/>
      <c r="AGZ10" s="315"/>
      <c r="AHA10" s="315"/>
      <c r="AHB10" s="315"/>
      <c r="AHC10" s="315"/>
      <c r="AHD10" s="315"/>
      <c r="AHE10" s="315"/>
      <c r="AHF10" s="315"/>
      <c r="AHG10" s="315"/>
      <c r="AHH10" s="315"/>
      <c r="AHI10" s="315"/>
      <c r="AHJ10" s="315"/>
      <c r="AHK10" s="315"/>
      <c r="AHL10" s="315"/>
      <c r="AHM10" s="315"/>
      <c r="AHN10" s="315"/>
      <c r="AHO10" s="315"/>
      <c r="AHP10" s="315"/>
      <c r="AHQ10" s="315"/>
      <c r="AHR10" s="315"/>
      <c r="AHS10" s="315"/>
      <c r="AHT10" s="315"/>
      <c r="AHU10" s="315"/>
      <c r="AHV10" s="315"/>
      <c r="AHW10" s="315"/>
      <c r="AHX10" s="315"/>
      <c r="AHY10" s="315"/>
      <c r="AHZ10" s="315"/>
      <c r="AIA10" s="315"/>
      <c r="AIB10" s="315"/>
      <c r="AIC10" s="315"/>
      <c r="AID10" s="315"/>
      <c r="AIE10" s="315"/>
      <c r="AIF10" s="315"/>
      <c r="AIG10" s="315"/>
      <c r="AIH10" s="315"/>
      <c r="AII10" s="315"/>
      <c r="AIJ10" s="315"/>
      <c r="AIK10" s="315"/>
      <c r="AIL10" s="315"/>
      <c r="AIM10" s="315"/>
      <c r="AIN10" s="315"/>
      <c r="AIO10" s="315"/>
      <c r="AIP10" s="315"/>
      <c r="AIQ10" s="315"/>
      <c r="AIR10" s="315"/>
      <c r="AIS10" s="315"/>
      <c r="AIT10" s="315"/>
      <c r="AIU10" s="315"/>
      <c r="AIV10" s="315"/>
      <c r="AIW10" s="315"/>
      <c r="AIX10" s="315"/>
      <c r="AIY10" s="315"/>
      <c r="AIZ10" s="315"/>
      <c r="AJA10" s="315"/>
      <c r="AJB10" s="315"/>
      <c r="AJC10" s="315"/>
      <c r="AJD10" s="315"/>
      <c r="AJE10" s="315"/>
      <c r="AJF10" s="315"/>
      <c r="AJG10" s="315"/>
      <c r="AJH10" s="315"/>
      <c r="AJI10" s="315"/>
      <c r="AJJ10" s="315"/>
      <c r="AJK10" s="315"/>
      <c r="AJL10" s="315"/>
      <c r="AJM10" s="315"/>
      <c r="AJN10" s="315"/>
      <c r="AJO10" s="315"/>
      <c r="AJP10" s="315"/>
      <c r="AJQ10" s="315"/>
      <c r="AJR10" s="315"/>
      <c r="AJS10" s="315"/>
      <c r="AJT10" s="315"/>
      <c r="AJU10" s="315"/>
      <c r="AJV10" s="315"/>
      <c r="AJW10" s="315"/>
      <c r="AJX10" s="315"/>
      <c r="AJY10" s="315"/>
      <c r="AJZ10" s="315"/>
      <c r="AKA10" s="315"/>
      <c r="AKB10" s="315"/>
      <c r="AKC10" s="315"/>
      <c r="AKD10" s="315"/>
      <c r="AKE10" s="315"/>
      <c r="AKF10" s="315"/>
      <c r="AKG10" s="315"/>
      <c r="AKH10" s="315"/>
      <c r="AKI10" s="315"/>
      <c r="AKJ10" s="315"/>
      <c r="AKK10" s="315"/>
      <c r="AKL10" s="315"/>
      <c r="AKM10" s="315"/>
      <c r="AKN10" s="315"/>
      <c r="AKO10" s="315"/>
      <c r="AKP10" s="315"/>
      <c r="AKQ10" s="315"/>
      <c r="AKR10" s="315"/>
      <c r="AKS10" s="315"/>
      <c r="AKT10" s="315"/>
      <c r="AKU10" s="315"/>
      <c r="AKV10" s="315"/>
      <c r="AKW10" s="315"/>
      <c r="AKX10" s="315"/>
      <c r="AKY10" s="315"/>
      <c r="AKZ10" s="315"/>
      <c r="ALA10" s="315"/>
      <c r="ALB10" s="315"/>
      <c r="ALC10" s="315"/>
      <c r="ALD10" s="315"/>
      <c r="ALE10" s="315"/>
      <c r="ALF10" s="315"/>
      <c r="ALG10" s="315"/>
      <c r="ALH10" s="315"/>
      <c r="ALI10" s="315"/>
      <c r="ALJ10" s="315"/>
      <c r="ALK10" s="315"/>
      <c r="ALL10" s="315"/>
      <c r="ALM10" s="315"/>
      <c r="ALN10" s="315"/>
      <c r="ALO10" s="315"/>
      <c r="ALP10" s="315"/>
      <c r="ALQ10" s="315"/>
      <c r="ALR10" s="315"/>
      <c r="ALS10" s="315"/>
      <c r="ALT10" s="315"/>
      <c r="ALU10" s="315"/>
      <c r="ALV10" s="315"/>
      <c r="ALW10" s="315"/>
      <c r="ALX10" s="315"/>
      <c r="ALY10" s="315"/>
      <c r="ALZ10" s="315"/>
      <c r="AMA10" s="315"/>
      <c r="AMB10" s="315"/>
      <c r="AMC10" s="315"/>
      <c r="AMD10" s="315"/>
      <c r="AME10" s="315"/>
      <c r="AMF10" s="315"/>
      <c r="AMG10" s="315"/>
      <c r="AMH10" s="315"/>
      <c r="AMI10" s="315"/>
      <c r="AMJ10" s="315"/>
      <c r="AMK10" s="315"/>
      <c r="AML10" s="315"/>
      <c r="AMM10" s="315"/>
      <c r="AMN10" s="315"/>
      <c r="AMO10" s="315"/>
      <c r="AMP10" s="315"/>
      <c r="AMQ10" s="315"/>
      <c r="AMR10" s="315"/>
      <c r="AMS10" s="315"/>
      <c r="AMT10" s="315"/>
      <c r="AMU10" s="315"/>
      <c r="AMV10" s="315"/>
      <c r="AMW10" s="315"/>
      <c r="AMX10" s="315"/>
      <c r="AMY10" s="315"/>
      <c r="AMZ10" s="315"/>
      <c r="ANA10" s="315"/>
      <c r="ANB10" s="315"/>
      <c r="ANC10" s="315"/>
      <c r="AND10" s="315"/>
      <c r="ANE10" s="315"/>
      <c r="ANF10" s="315"/>
      <c r="ANG10" s="315"/>
      <c r="ANH10" s="315"/>
      <c r="ANI10" s="315"/>
      <c r="ANJ10" s="315"/>
      <c r="ANK10" s="315"/>
      <c r="ANL10" s="315"/>
      <c r="ANM10" s="315"/>
      <c r="ANN10" s="315"/>
      <c r="ANO10" s="315"/>
      <c r="ANP10" s="315"/>
      <c r="ANQ10" s="315"/>
      <c r="ANR10" s="315"/>
      <c r="ANS10" s="315"/>
      <c r="ANT10" s="315"/>
      <c r="ANU10" s="315"/>
      <c r="ANV10" s="315"/>
      <c r="ANW10" s="315"/>
      <c r="ANX10" s="315"/>
      <c r="ANY10" s="315"/>
      <c r="ANZ10" s="315"/>
      <c r="AOA10" s="315"/>
      <c r="AOB10" s="315"/>
      <c r="AOC10" s="315"/>
      <c r="AOD10" s="315"/>
      <c r="AOE10" s="315"/>
      <c r="AOF10" s="315"/>
      <c r="AOG10" s="315"/>
      <c r="AOH10" s="315"/>
      <c r="AOI10" s="315"/>
      <c r="AOJ10" s="315"/>
      <c r="AOK10" s="315"/>
      <c r="AOL10" s="315"/>
      <c r="AOM10" s="315"/>
      <c r="AON10" s="315"/>
      <c r="AOO10" s="315"/>
      <c r="AOP10" s="315"/>
      <c r="AOQ10" s="315"/>
      <c r="AOR10" s="315"/>
      <c r="AOS10" s="315"/>
      <c r="AOT10" s="315"/>
      <c r="AOU10" s="315"/>
      <c r="AOV10" s="315"/>
      <c r="AOW10" s="315"/>
      <c r="AOX10" s="315"/>
      <c r="AOY10" s="315"/>
      <c r="AOZ10" s="315"/>
      <c r="APA10" s="315"/>
      <c r="APB10" s="315"/>
      <c r="APC10" s="315"/>
      <c r="APD10" s="315"/>
      <c r="APE10" s="315"/>
      <c r="APF10" s="315"/>
      <c r="APG10" s="315"/>
      <c r="APH10" s="315"/>
      <c r="API10" s="315"/>
      <c r="APJ10" s="315"/>
      <c r="APK10" s="315"/>
      <c r="APL10" s="315"/>
      <c r="APM10" s="315"/>
      <c r="APN10" s="315"/>
      <c r="APO10" s="315"/>
      <c r="APP10" s="315"/>
      <c r="APQ10" s="315"/>
      <c r="APR10" s="315"/>
      <c r="APS10" s="315"/>
      <c r="APT10" s="315"/>
      <c r="APU10" s="315"/>
      <c r="APV10" s="315"/>
      <c r="APW10" s="315"/>
      <c r="APX10" s="315"/>
      <c r="APY10" s="315"/>
      <c r="APZ10" s="315"/>
      <c r="AQA10" s="315"/>
      <c r="AQB10" s="315"/>
      <c r="AQC10" s="315"/>
      <c r="AQD10" s="315"/>
      <c r="AQE10" s="315"/>
      <c r="AQF10" s="315"/>
      <c r="AQG10" s="315"/>
      <c r="AQH10" s="315"/>
      <c r="AQI10" s="315"/>
      <c r="AQJ10" s="315"/>
      <c r="AQK10" s="315"/>
      <c r="AQL10" s="315"/>
      <c r="AQM10" s="315"/>
      <c r="AQN10" s="315"/>
      <c r="AQO10" s="315"/>
      <c r="AQP10" s="315"/>
      <c r="AQQ10" s="315"/>
      <c r="AQR10" s="315"/>
      <c r="AQS10" s="315"/>
      <c r="AQT10" s="315"/>
      <c r="AQU10" s="315"/>
      <c r="AQV10" s="315"/>
      <c r="AQW10" s="315"/>
      <c r="AQX10" s="315"/>
      <c r="AQY10" s="315"/>
      <c r="AQZ10" s="315"/>
      <c r="ARA10" s="315"/>
      <c r="ARB10" s="315"/>
      <c r="ARC10" s="315"/>
      <c r="ARD10" s="315"/>
      <c r="ARE10" s="315"/>
      <c r="ARF10" s="315"/>
      <c r="ARG10" s="315"/>
      <c r="ARH10" s="315"/>
      <c r="ARI10" s="315"/>
      <c r="ARJ10" s="315"/>
      <c r="ARK10" s="315"/>
      <c r="ARL10" s="315"/>
      <c r="ARM10" s="315"/>
      <c r="ARN10" s="315"/>
      <c r="ARO10" s="315"/>
      <c r="ARP10" s="315"/>
      <c r="ARQ10" s="315"/>
      <c r="ARR10" s="315"/>
      <c r="ARS10" s="315"/>
      <c r="ART10" s="315"/>
      <c r="ARU10" s="315"/>
      <c r="ARV10" s="315"/>
      <c r="ARW10" s="315"/>
      <c r="ARX10" s="315"/>
      <c r="ARY10" s="315"/>
      <c r="ARZ10" s="315"/>
      <c r="ASA10" s="315"/>
      <c r="ASB10" s="315"/>
      <c r="ASC10" s="315"/>
      <c r="ASD10" s="315"/>
      <c r="ASE10" s="315"/>
      <c r="ASF10" s="315"/>
      <c r="ASG10" s="315"/>
      <c r="ASH10" s="315"/>
      <c r="ASI10" s="315"/>
      <c r="ASJ10" s="315"/>
      <c r="ASK10" s="315"/>
      <c r="ASL10" s="315"/>
      <c r="ASM10" s="315"/>
      <c r="ASN10" s="315"/>
      <c r="ASO10" s="315"/>
      <c r="ASP10" s="315"/>
      <c r="ASQ10" s="315"/>
      <c r="ASR10" s="315"/>
      <c r="ASS10" s="315"/>
      <c r="AST10" s="315"/>
      <c r="ASU10" s="315"/>
      <c r="ASV10" s="315"/>
      <c r="ASW10" s="315"/>
      <c r="ASX10" s="315"/>
      <c r="ASY10" s="315"/>
      <c r="ASZ10" s="315"/>
      <c r="ATA10" s="315"/>
      <c r="ATB10" s="315"/>
      <c r="ATC10" s="315"/>
      <c r="ATD10" s="315"/>
      <c r="ATE10" s="315"/>
      <c r="ATF10" s="315"/>
      <c r="ATG10" s="315"/>
      <c r="ATH10" s="315"/>
      <c r="ATI10" s="315"/>
      <c r="ATJ10" s="315"/>
      <c r="ATK10" s="315"/>
      <c r="ATL10" s="315"/>
      <c r="ATM10" s="315"/>
      <c r="ATN10" s="315"/>
      <c r="ATO10" s="315"/>
      <c r="ATP10" s="315"/>
      <c r="ATQ10" s="315"/>
      <c r="ATR10" s="315"/>
      <c r="ATS10" s="315"/>
      <c r="ATT10" s="315"/>
      <c r="ATU10" s="315"/>
      <c r="ATV10" s="315"/>
      <c r="ATW10" s="315"/>
      <c r="ATX10" s="315"/>
      <c r="ATY10" s="315"/>
      <c r="ATZ10" s="315"/>
      <c r="AUA10" s="315"/>
      <c r="AUB10" s="315"/>
      <c r="AUC10" s="315"/>
      <c r="AUD10" s="315"/>
      <c r="AUE10" s="315"/>
      <c r="AUF10" s="315"/>
      <c r="AUG10" s="315"/>
      <c r="AUH10" s="315"/>
      <c r="AUI10" s="315"/>
      <c r="AUJ10" s="315"/>
      <c r="AUK10" s="315"/>
      <c r="AUL10" s="315"/>
      <c r="AUM10" s="315"/>
      <c r="AUN10" s="315"/>
      <c r="AUO10" s="315"/>
      <c r="AUP10" s="315"/>
      <c r="AUQ10" s="315"/>
      <c r="AUR10" s="315"/>
      <c r="AUS10" s="315"/>
      <c r="AUT10" s="315"/>
      <c r="AUU10" s="315"/>
      <c r="AUV10" s="315"/>
      <c r="AUW10" s="315"/>
      <c r="AUX10" s="315"/>
      <c r="AUY10" s="315"/>
      <c r="AUZ10" s="315"/>
      <c r="AVA10" s="315"/>
      <c r="AVB10" s="315"/>
      <c r="AVC10" s="315"/>
      <c r="AVD10" s="315"/>
      <c r="AVE10" s="315"/>
      <c r="AVF10" s="315"/>
      <c r="AVG10" s="315"/>
      <c r="AVH10" s="315"/>
      <c r="AVI10" s="315"/>
      <c r="AVJ10" s="315"/>
      <c r="AVK10" s="315"/>
      <c r="AVL10" s="315"/>
      <c r="AVM10" s="315"/>
      <c r="AVN10" s="315"/>
      <c r="AVO10" s="315"/>
      <c r="AVP10" s="315"/>
      <c r="AVQ10" s="315"/>
      <c r="AVR10" s="315"/>
      <c r="AVS10" s="315"/>
      <c r="AVT10" s="315"/>
      <c r="AVU10" s="315"/>
      <c r="AVV10" s="315"/>
      <c r="AVW10" s="315"/>
      <c r="AVX10" s="315"/>
      <c r="AVY10" s="315"/>
      <c r="AVZ10" s="315"/>
      <c r="AWA10" s="315"/>
      <c r="AWB10" s="315"/>
      <c r="AWC10" s="315"/>
      <c r="AWD10" s="315"/>
      <c r="AWE10" s="315"/>
      <c r="AWF10" s="315"/>
      <c r="AWG10" s="315"/>
      <c r="AWH10" s="315"/>
      <c r="AWI10" s="315"/>
      <c r="AWJ10" s="315"/>
      <c r="AWK10" s="315"/>
      <c r="AWL10" s="315"/>
      <c r="AWM10" s="315"/>
      <c r="AWN10" s="315"/>
      <c r="AWO10" s="315"/>
      <c r="AWP10" s="315"/>
      <c r="AWQ10" s="315"/>
      <c r="AWR10" s="315"/>
      <c r="AWS10" s="315"/>
      <c r="AWT10" s="315"/>
      <c r="AWU10" s="315"/>
      <c r="AWV10" s="315"/>
      <c r="AWW10" s="315"/>
      <c r="AWX10" s="315"/>
      <c r="AWY10" s="315"/>
      <c r="AWZ10" s="315"/>
      <c r="AXA10" s="315"/>
      <c r="AXB10" s="315"/>
      <c r="AXC10" s="315"/>
      <c r="AXD10" s="315"/>
      <c r="AXE10" s="315"/>
      <c r="AXF10" s="315"/>
      <c r="AXG10" s="315"/>
      <c r="AXH10" s="315"/>
      <c r="AXI10" s="315"/>
      <c r="AXJ10" s="315"/>
      <c r="AXK10" s="315"/>
      <c r="AXL10" s="315"/>
      <c r="AXM10" s="315"/>
      <c r="AXN10" s="315"/>
      <c r="AXO10" s="315"/>
      <c r="AXP10" s="315"/>
      <c r="AXQ10" s="315"/>
      <c r="AXR10" s="315"/>
      <c r="AXS10" s="315"/>
      <c r="AXT10" s="315"/>
      <c r="AXU10" s="315"/>
      <c r="AXV10" s="315"/>
      <c r="AXW10" s="315"/>
      <c r="AXX10" s="315"/>
      <c r="AXY10" s="315"/>
      <c r="AXZ10" s="315"/>
      <c r="AYA10" s="315"/>
      <c r="AYB10" s="315"/>
      <c r="AYC10" s="315"/>
      <c r="AYD10" s="315"/>
      <c r="AYE10" s="315"/>
      <c r="AYF10" s="315"/>
      <c r="AYG10" s="315"/>
      <c r="AYH10" s="315"/>
      <c r="AYI10" s="315"/>
      <c r="AYJ10" s="315"/>
      <c r="AYK10" s="315"/>
      <c r="AYL10" s="315"/>
      <c r="AYM10" s="315"/>
      <c r="AYN10" s="315"/>
      <c r="AYO10" s="315"/>
      <c r="AYP10" s="315"/>
      <c r="AYQ10" s="315"/>
      <c r="AYR10" s="315"/>
      <c r="AYS10" s="315"/>
      <c r="AYT10" s="315"/>
      <c r="AYU10" s="315"/>
      <c r="AYV10" s="315"/>
      <c r="AYW10" s="315"/>
      <c r="AYX10" s="315"/>
      <c r="AYY10" s="315"/>
      <c r="AYZ10" s="315"/>
      <c r="AZA10" s="315"/>
      <c r="AZB10" s="315"/>
      <c r="AZC10" s="315"/>
      <c r="AZD10" s="315"/>
      <c r="AZE10" s="315"/>
      <c r="AZF10" s="315"/>
      <c r="AZG10" s="315"/>
      <c r="AZH10" s="315"/>
      <c r="AZI10" s="315"/>
      <c r="AZJ10" s="315"/>
      <c r="AZK10" s="315"/>
      <c r="AZL10" s="315"/>
      <c r="AZM10" s="315"/>
      <c r="AZN10" s="315"/>
      <c r="AZO10" s="315"/>
      <c r="AZP10" s="315"/>
      <c r="AZQ10" s="315"/>
      <c r="AZR10" s="315"/>
      <c r="AZS10" s="315"/>
      <c r="AZT10" s="315"/>
      <c r="AZU10" s="315"/>
      <c r="AZV10" s="315"/>
      <c r="AZW10" s="315"/>
      <c r="AZX10" s="315"/>
      <c r="AZY10" s="315"/>
      <c r="AZZ10" s="315"/>
      <c r="BAA10" s="315"/>
      <c r="BAB10" s="315"/>
      <c r="BAC10" s="315"/>
      <c r="BAD10" s="315"/>
      <c r="BAE10" s="315"/>
      <c r="BAF10" s="315"/>
      <c r="BAG10" s="315"/>
      <c r="BAH10" s="315"/>
      <c r="BAI10" s="315"/>
      <c r="BAJ10" s="315"/>
      <c r="BAK10" s="315"/>
      <c r="BAL10" s="315"/>
      <c r="BAM10" s="315"/>
      <c r="BAN10" s="315"/>
      <c r="BAO10" s="315"/>
      <c r="BAP10" s="315"/>
      <c r="BAQ10" s="315"/>
      <c r="BAR10" s="315"/>
      <c r="BAS10" s="315"/>
      <c r="BAT10" s="315"/>
      <c r="BAU10" s="315"/>
      <c r="BAV10" s="315"/>
      <c r="BAW10" s="315"/>
      <c r="BAX10" s="315"/>
      <c r="BAY10" s="315"/>
      <c r="BAZ10" s="315"/>
      <c r="BBA10" s="315"/>
      <c r="BBB10" s="315"/>
      <c r="BBC10" s="315"/>
      <c r="BBD10" s="315"/>
      <c r="BBE10" s="315"/>
      <c r="BBF10" s="315"/>
      <c r="BBG10" s="315"/>
      <c r="BBH10" s="315"/>
      <c r="BBI10" s="315"/>
      <c r="BBJ10" s="315"/>
      <c r="BBK10" s="315"/>
      <c r="BBL10" s="315"/>
      <c r="BBM10" s="315"/>
      <c r="BBN10" s="315"/>
      <c r="BBO10" s="315"/>
      <c r="BBP10" s="315"/>
      <c r="BBQ10" s="315"/>
      <c r="BBR10" s="315"/>
      <c r="BBS10" s="315"/>
      <c r="BBT10" s="315"/>
      <c r="BBU10" s="315"/>
      <c r="BBV10" s="315"/>
      <c r="BBW10" s="315"/>
      <c r="BBX10" s="315"/>
      <c r="BBY10" s="315"/>
      <c r="BBZ10" s="315"/>
      <c r="BCA10" s="315"/>
      <c r="BCB10" s="315"/>
      <c r="BCC10" s="315"/>
      <c r="BCD10" s="315"/>
      <c r="BCE10" s="315"/>
      <c r="BCF10" s="315"/>
      <c r="BCG10" s="315"/>
      <c r="BCH10" s="315"/>
      <c r="BCI10" s="315"/>
      <c r="BCJ10" s="315"/>
      <c r="BCK10" s="315"/>
      <c r="BCL10" s="315"/>
      <c r="BCM10" s="315"/>
      <c r="BCN10" s="315"/>
      <c r="BCO10" s="315"/>
      <c r="BCP10" s="315"/>
      <c r="BCQ10" s="315"/>
      <c r="BCR10" s="315"/>
      <c r="BCS10" s="315"/>
      <c r="BCT10" s="315"/>
      <c r="BCU10" s="315"/>
      <c r="BCV10" s="315"/>
      <c r="BCW10" s="315"/>
      <c r="BCX10" s="315"/>
      <c r="BCY10" s="315"/>
      <c r="BCZ10" s="315"/>
      <c r="BDA10" s="315"/>
      <c r="BDB10" s="315"/>
      <c r="BDC10" s="315"/>
      <c r="BDD10" s="315"/>
      <c r="BDE10" s="315"/>
      <c r="BDF10" s="315"/>
      <c r="BDG10" s="315"/>
      <c r="BDH10" s="315"/>
      <c r="BDI10" s="315"/>
      <c r="BDJ10" s="315"/>
      <c r="BDK10" s="315"/>
      <c r="BDL10" s="315"/>
      <c r="BDM10" s="315"/>
      <c r="BDN10" s="315"/>
      <c r="BDO10" s="315"/>
      <c r="BDP10" s="315"/>
      <c r="BDQ10" s="315"/>
      <c r="BDR10" s="315"/>
      <c r="BDS10" s="315"/>
      <c r="BDT10" s="315"/>
      <c r="BDU10" s="315"/>
      <c r="BDV10" s="315"/>
      <c r="BDW10" s="315"/>
      <c r="BDX10" s="315"/>
      <c r="BDY10" s="315"/>
      <c r="BDZ10" s="315"/>
      <c r="BEA10" s="315"/>
      <c r="BEB10" s="315"/>
      <c r="BEC10" s="315"/>
      <c r="BED10" s="315"/>
      <c r="BEE10" s="315"/>
      <c r="BEF10" s="315"/>
      <c r="BEG10" s="315"/>
      <c r="BEH10" s="315"/>
      <c r="BEI10" s="315"/>
      <c r="BEJ10" s="315"/>
      <c r="BEK10" s="315"/>
      <c r="BEL10" s="315"/>
      <c r="BEM10" s="315"/>
      <c r="BEN10" s="315"/>
      <c r="BEO10" s="315"/>
      <c r="BEP10" s="315"/>
      <c r="BEQ10" s="315"/>
      <c r="BER10" s="315"/>
      <c r="BES10" s="315"/>
      <c r="BET10" s="315"/>
      <c r="BEU10" s="315"/>
      <c r="BEV10" s="315"/>
      <c r="BEW10" s="315"/>
      <c r="BEX10" s="315"/>
      <c r="BEY10" s="315"/>
      <c r="BEZ10" s="315"/>
      <c r="BFA10" s="315"/>
      <c r="BFB10" s="315"/>
      <c r="BFC10" s="315"/>
      <c r="BFD10" s="315"/>
      <c r="BFE10" s="315"/>
      <c r="BFF10" s="315"/>
      <c r="BFG10" s="315"/>
      <c r="BFH10" s="315"/>
      <c r="BFI10" s="315"/>
      <c r="BFJ10" s="315"/>
      <c r="BFK10" s="315"/>
      <c r="BFL10" s="315"/>
      <c r="BFM10" s="315"/>
      <c r="BFN10" s="315"/>
      <c r="BFO10" s="315"/>
      <c r="BFP10" s="315"/>
      <c r="BFQ10" s="315"/>
      <c r="BFR10" s="315"/>
      <c r="BFS10" s="315"/>
      <c r="BFT10" s="315"/>
      <c r="BFU10" s="315"/>
      <c r="BFV10" s="315"/>
      <c r="BFW10" s="315"/>
      <c r="BFX10" s="315"/>
      <c r="BFY10" s="315"/>
      <c r="BFZ10" s="315"/>
      <c r="BGA10" s="315"/>
      <c r="BGB10" s="315"/>
      <c r="BGC10" s="315"/>
      <c r="BGD10" s="315"/>
      <c r="BGE10" s="315"/>
      <c r="BGF10" s="315"/>
      <c r="BGG10" s="315"/>
      <c r="BGH10" s="315"/>
      <c r="BGI10" s="315"/>
      <c r="BGJ10" s="315"/>
      <c r="BGK10" s="315"/>
      <c r="BGL10" s="315"/>
      <c r="BGM10" s="315"/>
      <c r="BGN10" s="315"/>
      <c r="BGO10" s="315"/>
      <c r="BGP10" s="315"/>
      <c r="BGQ10" s="315"/>
      <c r="BGR10" s="315"/>
      <c r="BGS10" s="315"/>
      <c r="BGT10" s="315"/>
      <c r="BGU10" s="315"/>
      <c r="BGV10" s="315"/>
      <c r="BGW10" s="315"/>
      <c r="BGX10" s="315"/>
      <c r="BGY10" s="315"/>
      <c r="BGZ10" s="315"/>
      <c r="BHA10" s="315"/>
      <c r="BHB10" s="315"/>
      <c r="BHC10" s="315"/>
      <c r="BHD10" s="315"/>
      <c r="BHE10" s="315"/>
      <c r="BHF10" s="315"/>
      <c r="BHG10" s="315"/>
      <c r="BHH10" s="315"/>
      <c r="BHI10" s="315"/>
      <c r="BHJ10" s="315"/>
      <c r="BHK10" s="315"/>
      <c r="BHL10" s="315"/>
      <c r="BHM10" s="315"/>
      <c r="BHN10" s="315"/>
      <c r="BHO10" s="315"/>
      <c r="BHP10" s="315"/>
      <c r="BHQ10" s="315"/>
      <c r="BHR10" s="315"/>
      <c r="BHS10" s="315"/>
      <c r="BHT10" s="315"/>
      <c r="BHU10" s="315"/>
      <c r="BHV10" s="315"/>
      <c r="BHW10" s="315"/>
      <c r="BHX10" s="315"/>
      <c r="BHY10" s="315"/>
      <c r="BHZ10" s="315"/>
      <c r="BIA10" s="315"/>
      <c r="BIB10" s="315"/>
      <c r="BIC10" s="315"/>
      <c r="BID10" s="315"/>
      <c r="BIE10" s="315"/>
      <c r="BIF10" s="315"/>
      <c r="BIG10" s="315"/>
      <c r="BIH10" s="315"/>
      <c r="BII10" s="315"/>
      <c r="BIJ10" s="315"/>
      <c r="BIK10" s="315"/>
      <c r="BIL10" s="315"/>
      <c r="BIM10" s="315"/>
      <c r="BIN10" s="315"/>
      <c r="BIO10" s="315"/>
      <c r="BIP10" s="315"/>
      <c r="BIQ10" s="315"/>
      <c r="BIR10" s="315"/>
      <c r="BIS10" s="315"/>
      <c r="BIT10" s="315"/>
      <c r="BIU10" s="315"/>
      <c r="BIV10" s="315"/>
      <c r="BIW10" s="315"/>
      <c r="BIX10" s="315"/>
      <c r="BIY10" s="315"/>
      <c r="BIZ10" s="315"/>
      <c r="BJA10" s="315"/>
      <c r="BJB10" s="315"/>
      <c r="BJC10" s="315"/>
      <c r="BJD10" s="315"/>
      <c r="BJE10" s="315"/>
      <c r="BJF10" s="315"/>
      <c r="BJG10" s="315"/>
      <c r="BJH10" s="315"/>
      <c r="BJI10" s="315"/>
      <c r="BJJ10" s="315"/>
      <c r="BJK10" s="315"/>
      <c r="BJL10" s="315"/>
      <c r="BJM10" s="315"/>
      <c r="BJN10" s="315"/>
      <c r="BJO10" s="315"/>
      <c r="BJP10" s="315"/>
      <c r="BJQ10" s="315"/>
      <c r="BJR10" s="315"/>
      <c r="BJS10" s="315"/>
      <c r="BJT10" s="315"/>
      <c r="BJU10" s="315"/>
      <c r="BJV10" s="315"/>
      <c r="BJW10" s="315"/>
      <c r="BJX10" s="315"/>
      <c r="BJY10" s="315"/>
      <c r="BJZ10" s="315"/>
      <c r="BKA10" s="315"/>
      <c r="BKB10" s="315"/>
      <c r="BKC10" s="315"/>
      <c r="BKD10" s="315"/>
      <c r="BKE10" s="315"/>
      <c r="BKF10" s="315"/>
      <c r="BKG10" s="315"/>
      <c r="BKH10" s="315"/>
      <c r="BKI10" s="315"/>
      <c r="BKJ10" s="315"/>
      <c r="BKK10" s="315"/>
      <c r="BKL10" s="315"/>
      <c r="BKM10" s="315"/>
      <c r="BKN10" s="315"/>
      <c r="BKO10" s="315"/>
      <c r="BKP10" s="315"/>
      <c r="BKQ10" s="315"/>
      <c r="BKR10" s="315"/>
      <c r="BKS10" s="315"/>
      <c r="BKT10" s="315"/>
      <c r="BKU10" s="315"/>
      <c r="BKV10" s="315"/>
      <c r="BKW10" s="315"/>
      <c r="BKX10" s="315"/>
      <c r="BKY10" s="315"/>
      <c r="BKZ10" s="315"/>
      <c r="BLA10" s="315"/>
      <c r="BLB10" s="315"/>
      <c r="BLC10" s="315"/>
      <c r="BLD10" s="315"/>
      <c r="BLE10" s="315"/>
      <c r="BLF10" s="315"/>
      <c r="BLG10" s="315"/>
      <c r="BLH10" s="315"/>
      <c r="BLI10" s="315"/>
      <c r="BLJ10" s="315"/>
      <c r="BLK10" s="315"/>
      <c r="BLL10" s="315"/>
      <c r="BLM10" s="315"/>
      <c r="BLN10" s="315"/>
      <c r="BLO10" s="315"/>
      <c r="BLP10" s="315"/>
      <c r="BLQ10" s="315"/>
      <c r="BLR10" s="315"/>
      <c r="BLS10" s="315"/>
      <c r="BLT10" s="315"/>
      <c r="BLU10" s="315"/>
      <c r="BLV10" s="315"/>
      <c r="BLW10" s="315"/>
      <c r="BLX10" s="315"/>
      <c r="BLY10" s="315"/>
      <c r="BLZ10" s="315"/>
      <c r="BMA10" s="315"/>
      <c r="BMB10" s="315"/>
      <c r="BMC10" s="315"/>
      <c r="BMD10" s="315"/>
      <c r="BME10" s="315"/>
      <c r="BMF10" s="315"/>
      <c r="BMG10" s="315"/>
      <c r="BMH10" s="315"/>
      <c r="BMI10" s="315"/>
      <c r="BMJ10" s="315"/>
      <c r="BMK10" s="315"/>
      <c r="BML10" s="315"/>
      <c r="BMM10" s="315"/>
      <c r="BMN10" s="315"/>
      <c r="BMO10" s="315"/>
      <c r="BMP10" s="315"/>
      <c r="BMQ10" s="315"/>
      <c r="BMR10" s="315"/>
      <c r="BMS10" s="315"/>
      <c r="BMT10" s="315"/>
      <c r="BMU10" s="315"/>
      <c r="BMV10" s="315"/>
      <c r="BMW10" s="315"/>
      <c r="BMX10" s="315"/>
      <c r="BMY10" s="315"/>
      <c r="BMZ10" s="315"/>
      <c r="BNA10" s="315"/>
      <c r="BNB10" s="315"/>
      <c r="BNC10" s="315"/>
      <c r="BND10" s="315"/>
      <c r="BNE10" s="315"/>
      <c r="BNF10" s="315"/>
      <c r="BNG10" s="315"/>
      <c r="BNH10" s="315"/>
      <c r="BNI10" s="315"/>
      <c r="BNJ10" s="315"/>
      <c r="BNK10" s="315"/>
      <c r="BNL10" s="315"/>
      <c r="BNM10" s="315"/>
      <c r="BNN10" s="315"/>
      <c r="BNO10" s="315"/>
      <c r="BNP10" s="315"/>
      <c r="BNQ10" s="315"/>
      <c r="BNR10" s="315"/>
      <c r="BNS10" s="315"/>
      <c r="BNT10" s="315"/>
      <c r="BNU10" s="315"/>
      <c r="BNV10" s="315"/>
      <c r="BNW10" s="315"/>
      <c r="BNX10" s="315"/>
      <c r="BNY10" s="315"/>
      <c r="BNZ10" s="315"/>
      <c r="BOA10" s="315"/>
      <c r="BOB10" s="315"/>
      <c r="BOC10" s="315"/>
      <c r="BOD10" s="315"/>
      <c r="BOE10" s="315"/>
      <c r="BOF10" s="315"/>
      <c r="BOG10" s="315"/>
      <c r="BOH10" s="315"/>
      <c r="BOI10" s="315"/>
      <c r="BOJ10" s="315"/>
      <c r="BOK10" s="315"/>
      <c r="BOL10" s="315"/>
      <c r="BOM10" s="315"/>
      <c r="BON10" s="315"/>
      <c r="BOO10" s="315"/>
      <c r="BOP10" s="315"/>
      <c r="BOQ10" s="315"/>
      <c r="BOR10" s="315"/>
      <c r="BOS10" s="315"/>
      <c r="BOT10" s="315"/>
      <c r="BOU10" s="315"/>
      <c r="BOV10" s="315"/>
      <c r="BOW10" s="315"/>
      <c r="BOX10" s="315"/>
      <c r="BOY10" s="315"/>
      <c r="BOZ10" s="315"/>
      <c r="BPA10" s="315"/>
      <c r="BPB10" s="315"/>
      <c r="BPC10" s="315"/>
      <c r="BPD10" s="315"/>
      <c r="BPE10" s="315"/>
      <c r="BPF10" s="315"/>
      <c r="BPG10" s="315"/>
      <c r="BPH10" s="315"/>
      <c r="BPI10" s="315"/>
      <c r="BPJ10" s="315"/>
      <c r="BPK10" s="315"/>
      <c r="BPL10" s="315"/>
      <c r="BPM10" s="315"/>
      <c r="BPN10" s="315"/>
      <c r="BPO10" s="315"/>
      <c r="BPP10" s="315"/>
      <c r="BPQ10" s="315"/>
      <c r="BPR10" s="315"/>
      <c r="BPS10" s="315"/>
      <c r="BPT10" s="315"/>
      <c r="BPU10" s="315"/>
      <c r="BPV10" s="315"/>
      <c r="BPW10" s="315"/>
      <c r="BPX10" s="315"/>
      <c r="BPY10" s="315"/>
      <c r="BPZ10" s="315"/>
      <c r="BQA10" s="315"/>
      <c r="BQB10" s="315"/>
      <c r="BQC10" s="315"/>
      <c r="BQD10" s="315"/>
      <c r="BQE10" s="315"/>
      <c r="BQF10" s="315"/>
      <c r="BQG10" s="315"/>
      <c r="BQH10" s="315"/>
      <c r="BQI10" s="315"/>
      <c r="BQJ10" s="315"/>
      <c r="BQK10" s="315"/>
      <c r="BQL10" s="315"/>
      <c r="BQM10" s="315"/>
      <c r="BQN10" s="315"/>
      <c r="BQO10" s="315"/>
      <c r="BQP10" s="315"/>
      <c r="BQQ10" s="315"/>
      <c r="BQR10" s="315"/>
      <c r="BQS10" s="315"/>
      <c r="BQT10" s="315"/>
      <c r="BQU10" s="315"/>
      <c r="BQV10" s="315"/>
      <c r="BQW10" s="315"/>
      <c r="BQX10" s="315"/>
      <c r="BQY10" s="315"/>
      <c r="BQZ10" s="315"/>
      <c r="BRA10" s="315"/>
      <c r="BRB10" s="315"/>
      <c r="BRC10" s="315"/>
      <c r="BRD10" s="315"/>
      <c r="BRE10" s="315"/>
      <c r="BRF10" s="315"/>
      <c r="BRG10" s="315"/>
      <c r="BRH10" s="315"/>
      <c r="BRI10" s="315"/>
      <c r="BRJ10" s="315"/>
      <c r="BRK10" s="315"/>
      <c r="BRL10" s="315"/>
      <c r="BRM10" s="315"/>
      <c r="BRN10" s="315"/>
      <c r="BRO10" s="315"/>
      <c r="BRP10" s="315"/>
      <c r="BRQ10" s="315"/>
      <c r="BRR10" s="315"/>
      <c r="BRS10" s="315"/>
      <c r="BRT10" s="315"/>
      <c r="BRU10" s="315"/>
      <c r="BRV10" s="315"/>
      <c r="BRW10" s="315"/>
      <c r="BRX10" s="315"/>
      <c r="BRY10" s="315"/>
      <c r="BRZ10" s="315"/>
      <c r="BSA10" s="315"/>
      <c r="BSB10" s="315"/>
      <c r="BSC10" s="315"/>
      <c r="BSD10" s="315"/>
      <c r="BSE10" s="315"/>
      <c r="BSF10" s="315"/>
      <c r="BSG10" s="315"/>
      <c r="BSH10" s="315"/>
      <c r="BSI10" s="315"/>
      <c r="BSJ10" s="315"/>
      <c r="BSK10" s="315"/>
      <c r="BSL10" s="315"/>
      <c r="BSM10" s="315"/>
      <c r="BSN10" s="315"/>
      <c r="BSO10" s="315"/>
      <c r="BSP10" s="315"/>
      <c r="BSQ10" s="315"/>
      <c r="BSR10" s="315"/>
      <c r="BSS10" s="315"/>
      <c r="BST10" s="315"/>
      <c r="BSU10" s="315"/>
      <c r="BSV10" s="315"/>
      <c r="BSW10" s="315"/>
      <c r="BSX10" s="315"/>
      <c r="BSY10" s="315"/>
      <c r="BSZ10" s="315"/>
      <c r="BTA10" s="315"/>
      <c r="BTB10" s="315"/>
      <c r="BTC10" s="315"/>
      <c r="BTD10" s="315"/>
      <c r="BTE10" s="315"/>
      <c r="BTF10" s="315"/>
      <c r="BTG10" s="315"/>
      <c r="BTH10" s="315"/>
      <c r="BTI10" s="315"/>
      <c r="BTJ10" s="315"/>
      <c r="BTK10" s="315"/>
      <c r="BTL10" s="315"/>
      <c r="BTM10" s="315"/>
      <c r="BTN10" s="315"/>
      <c r="BTO10" s="315"/>
      <c r="BTP10" s="315"/>
      <c r="BTQ10" s="315"/>
      <c r="BTR10" s="315"/>
      <c r="BTS10" s="315"/>
      <c r="BTT10" s="315"/>
      <c r="BTU10" s="315"/>
      <c r="BTV10" s="315"/>
      <c r="BTW10" s="315"/>
      <c r="BTX10" s="315"/>
      <c r="BTY10" s="315"/>
      <c r="BTZ10" s="315"/>
      <c r="BUA10" s="315"/>
      <c r="BUB10" s="315"/>
      <c r="BUC10" s="315"/>
      <c r="BUD10" s="315"/>
      <c r="BUE10" s="315"/>
      <c r="BUF10" s="315"/>
      <c r="BUG10" s="315"/>
      <c r="BUH10" s="315"/>
      <c r="BUI10" s="315"/>
      <c r="BUJ10" s="315"/>
      <c r="BUK10" s="315"/>
      <c r="BUL10" s="315"/>
      <c r="BUM10" s="315"/>
      <c r="BUN10" s="315"/>
      <c r="BUO10" s="315"/>
      <c r="BUP10" s="315"/>
      <c r="BUQ10" s="315"/>
      <c r="BUR10" s="315"/>
      <c r="BUS10" s="315"/>
      <c r="BUT10" s="315"/>
      <c r="BUU10" s="315"/>
      <c r="BUV10" s="315"/>
      <c r="BUW10" s="315"/>
      <c r="BUX10" s="315"/>
      <c r="BUY10" s="315"/>
      <c r="BUZ10" s="315"/>
      <c r="BVA10" s="315"/>
      <c r="BVB10" s="315"/>
      <c r="BVC10" s="315"/>
      <c r="BVD10" s="315"/>
      <c r="BVE10" s="315"/>
      <c r="BVF10" s="315"/>
      <c r="BVG10" s="315"/>
      <c r="BVH10" s="315"/>
      <c r="BVI10" s="315"/>
      <c r="BVJ10" s="315"/>
      <c r="BVK10" s="315"/>
      <c r="BVL10" s="315"/>
      <c r="BVM10" s="315"/>
      <c r="BVN10" s="315"/>
      <c r="BVO10" s="315"/>
      <c r="BVP10" s="315"/>
      <c r="BVQ10" s="315"/>
      <c r="BVR10" s="315"/>
      <c r="BVS10" s="315"/>
      <c r="BVT10" s="315"/>
      <c r="BVU10" s="315"/>
      <c r="BVV10" s="315"/>
      <c r="BVW10" s="315"/>
      <c r="BVX10" s="315"/>
      <c r="BVY10" s="315"/>
      <c r="BVZ10" s="315"/>
      <c r="BWA10" s="315"/>
      <c r="BWB10" s="315"/>
      <c r="BWC10" s="315"/>
      <c r="BWD10" s="315"/>
      <c r="BWE10" s="315"/>
      <c r="BWF10" s="315"/>
      <c r="BWG10" s="315"/>
      <c r="BWH10" s="315"/>
      <c r="BWI10" s="315"/>
      <c r="BWJ10" s="315"/>
      <c r="BWK10" s="315"/>
      <c r="BWL10" s="315"/>
      <c r="BWM10" s="315"/>
      <c r="BWN10" s="315"/>
      <c r="BWO10" s="315"/>
      <c r="BWP10" s="315"/>
      <c r="BWQ10" s="315"/>
      <c r="BWR10" s="315"/>
      <c r="BWS10" s="315"/>
      <c r="BWT10" s="315"/>
      <c r="BWU10" s="315"/>
      <c r="BWV10" s="315"/>
      <c r="BWW10" s="315"/>
      <c r="BWX10" s="315"/>
      <c r="BWY10" s="315"/>
      <c r="BWZ10" s="315"/>
      <c r="BXA10" s="315"/>
      <c r="BXB10" s="315"/>
      <c r="BXC10" s="315"/>
      <c r="BXD10" s="315"/>
      <c r="BXE10" s="315"/>
      <c r="BXF10" s="315"/>
      <c r="BXG10" s="315"/>
      <c r="BXH10" s="315"/>
      <c r="BXI10" s="315"/>
      <c r="BXJ10" s="315"/>
      <c r="BXK10" s="315"/>
      <c r="BXL10" s="315"/>
      <c r="BXM10" s="315"/>
      <c r="BXN10" s="315"/>
      <c r="BXO10" s="315"/>
      <c r="BXP10" s="315"/>
      <c r="BXQ10" s="315"/>
      <c r="BXR10" s="315"/>
      <c r="BXS10" s="315"/>
      <c r="BXT10" s="315"/>
      <c r="BXU10" s="315"/>
      <c r="BXV10" s="315"/>
      <c r="BXW10" s="315"/>
      <c r="BXX10" s="315"/>
      <c r="BXY10" s="315"/>
      <c r="BXZ10" s="315"/>
      <c r="BYA10" s="315"/>
      <c r="BYB10" s="315"/>
      <c r="BYC10" s="315"/>
      <c r="BYD10" s="315"/>
      <c r="BYE10" s="315"/>
      <c r="BYF10" s="315"/>
      <c r="BYG10" s="315"/>
      <c r="BYH10" s="315"/>
      <c r="BYI10" s="315"/>
      <c r="BYJ10" s="315"/>
      <c r="BYK10" s="315"/>
      <c r="BYL10" s="315"/>
      <c r="BYM10" s="315"/>
      <c r="BYN10" s="315"/>
      <c r="BYO10" s="315"/>
      <c r="BYP10" s="315"/>
      <c r="BYQ10" s="315"/>
      <c r="BYR10" s="315"/>
      <c r="BYS10" s="315"/>
      <c r="BYT10" s="315"/>
      <c r="BYU10" s="315"/>
      <c r="BYV10" s="315"/>
      <c r="BYW10" s="315"/>
      <c r="BYX10" s="315"/>
      <c r="BYY10" s="315"/>
      <c r="BYZ10" s="315"/>
      <c r="BZA10" s="315"/>
      <c r="BZB10" s="315"/>
      <c r="BZC10" s="315"/>
      <c r="BZD10" s="315"/>
      <c r="BZE10" s="315"/>
      <c r="BZF10" s="315"/>
      <c r="BZG10" s="315"/>
      <c r="BZH10" s="315"/>
      <c r="BZI10" s="315"/>
      <c r="BZJ10" s="315"/>
      <c r="BZK10" s="315"/>
      <c r="BZL10" s="315"/>
      <c r="BZM10" s="315"/>
      <c r="BZN10" s="315"/>
      <c r="BZO10" s="315"/>
      <c r="BZP10" s="315"/>
      <c r="BZQ10" s="315"/>
      <c r="BZR10" s="315"/>
      <c r="BZS10" s="315"/>
      <c r="BZT10" s="315"/>
      <c r="BZU10" s="315"/>
      <c r="BZV10" s="315"/>
      <c r="BZW10" s="315"/>
      <c r="BZX10" s="315"/>
      <c r="BZY10" s="315"/>
      <c r="BZZ10" s="315"/>
      <c r="CAA10" s="315"/>
      <c r="CAB10" s="315"/>
      <c r="CAC10" s="315"/>
      <c r="CAD10" s="315"/>
      <c r="CAE10" s="315"/>
      <c r="CAF10" s="315"/>
      <c r="CAG10" s="315"/>
      <c r="CAH10" s="315"/>
      <c r="CAI10" s="315"/>
      <c r="CAJ10" s="315"/>
      <c r="CAK10" s="315"/>
      <c r="CAL10" s="315"/>
      <c r="CAM10" s="315"/>
      <c r="CAN10" s="315"/>
      <c r="CAO10" s="315"/>
      <c r="CAP10" s="315"/>
      <c r="CAQ10" s="315"/>
      <c r="CAR10" s="315"/>
      <c r="CAS10" s="315"/>
      <c r="CAT10" s="315"/>
      <c r="CAU10" s="315"/>
      <c r="CAV10" s="315"/>
      <c r="CAW10" s="315"/>
      <c r="CAX10" s="315"/>
      <c r="CAY10" s="315"/>
      <c r="CAZ10" s="315"/>
      <c r="CBA10" s="315"/>
      <c r="CBB10" s="315"/>
      <c r="CBC10" s="315"/>
      <c r="CBD10" s="315"/>
      <c r="CBE10" s="315"/>
      <c r="CBF10" s="315"/>
      <c r="CBG10" s="315"/>
      <c r="CBH10" s="315"/>
      <c r="CBI10" s="315"/>
      <c r="CBJ10" s="315"/>
      <c r="CBK10" s="315"/>
      <c r="CBL10" s="315"/>
      <c r="CBM10" s="315"/>
      <c r="CBN10" s="315"/>
      <c r="CBO10" s="315"/>
      <c r="CBP10" s="315"/>
      <c r="CBQ10" s="315"/>
      <c r="CBR10" s="315"/>
      <c r="CBS10" s="315"/>
      <c r="CBT10" s="315"/>
      <c r="CBU10" s="315"/>
      <c r="CBV10" s="315"/>
      <c r="CBW10" s="315"/>
      <c r="CBX10" s="315"/>
      <c r="CBY10" s="315"/>
      <c r="CBZ10" s="315"/>
      <c r="CCA10" s="315"/>
      <c r="CCB10" s="315"/>
      <c r="CCC10" s="315"/>
      <c r="CCD10" s="315"/>
      <c r="CCE10" s="315"/>
      <c r="CCF10" s="315"/>
      <c r="CCG10" s="315"/>
      <c r="CCH10" s="315"/>
      <c r="CCI10" s="315"/>
      <c r="CCJ10" s="315"/>
      <c r="CCK10" s="315"/>
      <c r="CCL10" s="315"/>
      <c r="CCM10" s="315"/>
      <c r="CCN10" s="315"/>
      <c r="CCO10" s="315"/>
      <c r="CCP10" s="315"/>
      <c r="CCQ10" s="315"/>
      <c r="CCR10" s="315"/>
      <c r="CCS10" s="315"/>
      <c r="CCT10" s="315"/>
      <c r="CCU10" s="315"/>
      <c r="CCV10" s="315"/>
      <c r="CCW10" s="315"/>
      <c r="CCX10" s="315"/>
      <c r="CCY10" s="315"/>
      <c r="CCZ10" s="315"/>
      <c r="CDA10" s="315"/>
      <c r="CDB10" s="315"/>
      <c r="CDC10" s="315"/>
      <c r="CDD10" s="315"/>
      <c r="CDE10" s="315"/>
      <c r="CDF10" s="315"/>
      <c r="CDG10" s="315"/>
      <c r="CDH10" s="315"/>
      <c r="CDI10" s="315"/>
      <c r="CDJ10" s="315"/>
      <c r="CDK10" s="315"/>
      <c r="CDL10" s="315"/>
      <c r="CDM10" s="315"/>
      <c r="CDN10" s="315"/>
      <c r="CDO10" s="315"/>
      <c r="CDP10" s="315"/>
      <c r="CDQ10" s="315"/>
      <c r="CDR10" s="315"/>
      <c r="CDS10" s="315"/>
      <c r="CDT10" s="315"/>
      <c r="CDU10" s="315"/>
      <c r="CDV10" s="315"/>
      <c r="CDW10" s="315"/>
      <c r="CDX10" s="315"/>
      <c r="CDY10" s="315"/>
      <c r="CDZ10" s="315"/>
      <c r="CEA10" s="315"/>
      <c r="CEB10" s="315"/>
      <c r="CEC10" s="315"/>
      <c r="CED10" s="315"/>
      <c r="CEE10" s="315"/>
      <c r="CEF10" s="315"/>
      <c r="CEG10" s="315"/>
      <c r="CEH10" s="315"/>
      <c r="CEI10" s="315"/>
      <c r="CEJ10" s="315"/>
      <c r="CEK10" s="315"/>
      <c r="CEL10" s="315"/>
      <c r="CEM10" s="315"/>
      <c r="CEN10" s="315"/>
      <c r="CEO10" s="315"/>
      <c r="CEP10" s="315"/>
      <c r="CEQ10" s="315"/>
      <c r="CER10" s="315"/>
      <c r="CES10" s="315"/>
      <c r="CET10" s="315"/>
      <c r="CEU10" s="315"/>
      <c r="CEV10" s="315"/>
      <c r="CEW10" s="315"/>
      <c r="CEX10" s="315"/>
      <c r="CEY10" s="315"/>
      <c r="CEZ10" s="315"/>
      <c r="CFA10" s="315"/>
      <c r="CFB10" s="315"/>
      <c r="CFC10" s="315"/>
      <c r="CFD10" s="315"/>
      <c r="CFE10" s="315"/>
      <c r="CFF10" s="315"/>
      <c r="CFG10" s="315"/>
      <c r="CFH10" s="315"/>
      <c r="CFI10" s="315"/>
      <c r="CFJ10" s="315"/>
      <c r="CFK10" s="315"/>
      <c r="CFL10" s="315"/>
      <c r="CFM10" s="315"/>
      <c r="CFN10" s="315"/>
      <c r="CFO10" s="315"/>
      <c r="CFP10" s="315"/>
      <c r="CFQ10" s="315"/>
      <c r="CFR10" s="315"/>
      <c r="CFS10" s="315"/>
      <c r="CFT10" s="315"/>
      <c r="CFU10" s="315"/>
      <c r="CFV10" s="315"/>
      <c r="CFW10" s="315"/>
      <c r="CFX10" s="315"/>
      <c r="CFY10" s="315"/>
      <c r="CFZ10" s="315"/>
      <c r="CGA10" s="315"/>
      <c r="CGB10" s="315"/>
      <c r="CGC10" s="315"/>
      <c r="CGD10" s="315"/>
      <c r="CGE10" s="315"/>
      <c r="CGF10" s="315"/>
      <c r="CGG10" s="315"/>
      <c r="CGH10" s="315"/>
      <c r="CGI10" s="315"/>
      <c r="CGJ10" s="315"/>
      <c r="CGK10" s="315"/>
      <c r="CGL10" s="315"/>
      <c r="CGM10" s="315"/>
      <c r="CGN10" s="315"/>
      <c r="CGO10" s="315"/>
      <c r="CGP10" s="315"/>
      <c r="CGQ10" s="315"/>
      <c r="CGR10" s="315"/>
      <c r="CGS10" s="315"/>
      <c r="CGT10" s="315"/>
      <c r="CGU10" s="315"/>
      <c r="CGV10" s="315"/>
      <c r="CGW10" s="315"/>
      <c r="CGX10" s="315"/>
      <c r="CGY10" s="315"/>
      <c r="CGZ10" s="315"/>
      <c r="CHA10" s="315"/>
      <c r="CHB10" s="315"/>
      <c r="CHC10" s="315"/>
      <c r="CHD10" s="315"/>
      <c r="CHE10" s="315"/>
      <c r="CHF10" s="315"/>
      <c r="CHG10" s="315"/>
      <c r="CHH10" s="315"/>
      <c r="CHI10" s="315"/>
      <c r="CHJ10" s="315"/>
      <c r="CHK10" s="315"/>
      <c r="CHL10" s="315"/>
      <c r="CHM10" s="315"/>
      <c r="CHN10" s="315"/>
      <c r="CHO10" s="315"/>
      <c r="CHP10" s="315"/>
      <c r="CHQ10" s="315"/>
      <c r="CHR10" s="315"/>
      <c r="CHS10" s="315"/>
      <c r="CHT10" s="315"/>
      <c r="CHU10" s="315"/>
      <c r="CHV10" s="315"/>
      <c r="CHW10" s="315"/>
      <c r="CHX10" s="315"/>
      <c r="CHY10" s="315"/>
      <c r="CHZ10" s="315"/>
      <c r="CIA10" s="315"/>
      <c r="CIB10" s="315"/>
      <c r="CIC10" s="315"/>
      <c r="CID10" s="315"/>
      <c r="CIE10" s="315"/>
      <c r="CIF10" s="315"/>
      <c r="CIG10" s="315"/>
      <c r="CIH10" s="315"/>
      <c r="CII10" s="315"/>
      <c r="CIJ10" s="315"/>
      <c r="CIK10" s="315"/>
      <c r="CIL10" s="315"/>
      <c r="CIM10" s="315"/>
      <c r="CIN10" s="315"/>
      <c r="CIO10" s="315"/>
      <c r="CIP10" s="315"/>
      <c r="CIQ10" s="315"/>
      <c r="CIR10" s="315"/>
      <c r="CIS10" s="315"/>
      <c r="CIT10" s="315"/>
      <c r="CIU10" s="315"/>
      <c r="CIV10" s="315"/>
      <c r="CIW10" s="315"/>
      <c r="CIX10" s="315"/>
      <c r="CIY10" s="315"/>
      <c r="CIZ10" s="315"/>
      <c r="CJA10" s="315"/>
      <c r="CJB10" s="315"/>
      <c r="CJC10" s="315"/>
      <c r="CJD10" s="315"/>
      <c r="CJE10" s="315"/>
      <c r="CJF10" s="315"/>
      <c r="CJG10" s="315"/>
      <c r="CJH10" s="315"/>
      <c r="CJI10" s="315"/>
      <c r="CJJ10" s="315"/>
      <c r="CJK10" s="315"/>
      <c r="CJL10" s="315"/>
      <c r="CJM10" s="315"/>
      <c r="CJN10" s="315"/>
      <c r="CJO10" s="315"/>
      <c r="CJP10" s="315"/>
      <c r="CJQ10" s="315"/>
      <c r="CJR10" s="315"/>
      <c r="CJS10" s="315"/>
      <c r="CJT10" s="315"/>
      <c r="CJU10" s="315"/>
      <c r="CJV10" s="315"/>
      <c r="CJW10" s="315"/>
      <c r="CJX10" s="315"/>
      <c r="CJY10" s="315"/>
      <c r="CJZ10" s="315"/>
      <c r="CKA10" s="315"/>
      <c r="CKB10" s="315"/>
      <c r="CKC10" s="315"/>
      <c r="CKD10" s="315"/>
      <c r="CKE10" s="315"/>
      <c r="CKF10" s="315"/>
      <c r="CKG10" s="315"/>
      <c r="CKH10" s="315"/>
      <c r="CKI10" s="315"/>
      <c r="CKJ10" s="315"/>
      <c r="CKK10" s="315"/>
      <c r="CKL10" s="315"/>
      <c r="CKM10" s="315"/>
      <c r="CKN10" s="315"/>
      <c r="CKO10" s="315"/>
      <c r="CKP10" s="315"/>
      <c r="CKQ10" s="315"/>
      <c r="CKR10" s="315"/>
      <c r="CKS10" s="315"/>
      <c r="CKT10" s="315"/>
      <c r="CKU10" s="315"/>
      <c r="CKV10" s="315"/>
      <c r="CKW10" s="315"/>
      <c r="CKX10" s="315"/>
      <c r="CKY10" s="315"/>
      <c r="CKZ10" s="315"/>
      <c r="CLA10" s="315"/>
      <c r="CLB10" s="315"/>
      <c r="CLC10" s="315"/>
      <c r="CLD10" s="315"/>
      <c r="CLE10" s="315"/>
      <c r="CLF10" s="315"/>
      <c r="CLG10" s="315"/>
      <c r="CLH10" s="315"/>
      <c r="CLI10" s="315"/>
      <c r="CLJ10" s="315"/>
      <c r="CLK10" s="315"/>
      <c r="CLL10" s="315"/>
      <c r="CLM10" s="315"/>
      <c r="CLN10" s="315"/>
      <c r="CLO10" s="315"/>
      <c r="CLP10" s="315"/>
      <c r="CLQ10" s="315"/>
      <c r="CLR10" s="315"/>
      <c r="CLS10" s="315"/>
      <c r="CLT10" s="315"/>
      <c r="CLU10" s="315"/>
      <c r="CLV10" s="315"/>
      <c r="CLW10" s="315"/>
      <c r="CLX10" s="315"/>
      <c r="CLY10" s="315"/>
      <c r="CLZ10" s="315"/>
      <c r="CMA10" s="315"/>
      <c r="CMB10" s="315"/>
      <c r="CMC10" s="315"/>
      <c r="CMD10" s="315"/>
      <c r="CME10" s="315"/>
      <c r="CMF10" s="315"/>
      <c r="CMG10" s="315"/>
      <c r="CMH10" s="315"/>
      <c r="CMI10" s="315"/>
      <c r="CMJ10" s="315"/>
      <c r="CMK10" s="315"/>
      <c r="CML10" s="315"/>
      <c r="CMM10" s="315"/>
      <c r="CMN10" s="315"/>
      <c r="CMO10" s="315"/>
      <c r="CMP10" s="315"/>
      <c r="CMQ10" s="315"/>
      <c r="CMR10" s="315"/>
      <c r="CMS10" s="315"/>
      <c r="CMT10" s="315"/>
      <c r="CMU10" s="315"/>
      <c r="CMV10" s="315"/>
      <c r="CMW10" s="315"/>
      <c r="CMX10" s="315"/>
      <c r="CMY10" s="315"/>
      <c r="CMZ10" s="315"/>
      <c r="CNA10" s="315"/>
      <c r="CNB10" s="315"/>
      <c r="CNC10" s="315"/>
      <c r="CND10" s="315"/>
      <c r="CNE10" s="315"/>
      <c r="CNF10" s="315"/>
      <c r="CNG10" s="315"/>
      <c r="CNH10" s="315"/>
      <c r="CNI10" s="315"/>
      <c r="CNJ10" s="315"/>
      <c r="CNK10" s="315"/>
      <c r="CNL10" s="315"/>
      <c r="CNM10" s="315"/>
      <c r="CNN10" s="315"/>
      <c r="CNO10" s="315"/>
      <c r="CNP10" s="315"/>
      <c r="CNQ10" s="315"/>
      <c r="CNR10" s="315"/>
      <c r="CNS10" s="315"/>
      <c r="CNT10" s="315"/>
      <c r="CNU10" s="315"/>
      <c r="CNV10" s="315"/>
      <c r="CNW10" s="315"/>
      <c r="CNX10" s="315"/>
      <c r="CNY10" s="315"/>
      <c r="CNZ10" s="315"/>
      <c r="COA10" s="315"/>
      <c r="COB10" s="315"/>
      <c r="COC10" s="315"/>
      <c r="COD10" s="315"/>
      <c r="COE10" s="315"/>
      <c r="COF10" s="315"/>
      <c r="COG10" s="315"/>
      <c r="COH10" s="315"/>
      <c r="COI10" s="315"/>
      <c r="COJ10" s="315"/>
      <c r="COK10" s="315"/>
      <c r="COL10" s="315"/>
      <c r="COM10" s="315"/>
      <c r="CON10" s="315"/>
      <c r="COO10" s="315"/>
      <c r="COP10" s="315"/>
      <c r="COQ10" s="315"/>
      <c r="COR10" s="315"/>
      <c r="COS10" s="315"/>
      <c r="COT10" s="315"/>
      <c r="COU10" s="315"/>
      <c r="COV10" s="315"/>
      <c r="COW10" s="315"/>
      <c r="COX10" s="315"/>
      <c r="COY10" s="315"/>
      <c r="COZ10" s="315"/>
      <c r="CPA10" s="315"/>
      <c r="CPB10" s="315"/>
      <c r="CPC10" s="315"/>
      <c r="CPD10" s="315"/>
      <c r="CPE10" s="315"/>
      <c r="CPF10" s="315"/>
      <c r="CPG10" s="315"/>
      <c r="CPH10" s="315"/>
      <c r="CPI10" s="315"/>
      <c r="CPJ10" s="315"/>
      <c r="CPK10" s="315"/>
      <c r="CPL10" s="315"/>
      <c r="CPM10" s="315"/>
      <c r="CPN10" s="315"/>
      <c r="CPO10" s="315"/>
      <c r="CPP10" s="315"/>
      <c r="CPQ10" s="315"/>
      <c r="CPR10" s="315"/>
      <c r="CPS10" s="315"/>
      <c r="CPT10" s="315"/>
      <c r="CPU10" s="315"/>
      <c r="CPV10" s="315"/>
      <c r="CPW10" s="315"/>
      <c r="CPX10" s="315"/>
      <c r="CPY10" s="315"/>
      <c r="CPZ10" s="315"/>
      <c r="CQA10" s="315"/>
      <c r="CQB10" s="315"/>
      <c r="CQC10" s="315"/>
      <c r="CQD10" s="315"/>
      <c r="CQE10" s="315"/>
      <c r="CQF10" s="315"/>
      <c r="CQG10" s="315"/>
      <c r="CQH10" s="315"/>
      <c r="CQI10" s="315"/>
      <c r="CQJ10" s="315"/>
      <c r="CQK10" s="315"/>
      <c r="CQL10" s="315"/>
      <c r="CQM10" s="315"/>
      <c r="CQN10" s="315"/>
      <c r="CQO10" s="315"/>
      <c r="CQP10" s="315"/>
      <c r="CQQ10" s="315"/>
      <c r="CQR10" s="315"/>
      <c r="CQS10" s="315"/>
      <c r="CQT10" s="315"/>
      <c r="CQU10" s="315"/>
      <c r="CQV10" s="315"/>
      <c r="CQW10" s="315"/>
      <c r="CQX10" s="315"/>
      <c r="CQY10" s="315"/>
      <c r="CQZ10" s="315"/>
      <c r="CRA10" s="315"/>
      <c r="CRB10" s="315"/>
      <c r="CRC10" s="315"/>
      <c r="CRD10" s="315"/>
      <c r="CRE10" s="315"/>
      <c r="CRF10" s="315"/>
      <c r="CRG10" s="315"/>
      <c r="CRH10" s="315"/>
      <c r="CRI10" s="315"/>
      <c r="CRJ10" s="315"/>
      <c r="CRK10" s="315"/>
      <c r="CRL10" s="315"/>
      <c r="CRM10" s="315"/>
      <c r="CRN10" s="315"/>
      <c r="CRO10" s="315"/>
      <c r="CRP10" s="315"/>
      <c r="CRQ10" s="315"/>
      <c r="CRR10" s="315"/>
      <c r="CRS10" s="315"/>
      <c r="CRT10" s="315"/>
      <c r="CRU10" s="315"/>
      <c r="CRV10" s="315"/>
      <c r="CRW10" s="315"/>
      <c r="CRX10" s="315"/>
      <c r="CRY10" s="315"/>
      <c r="CRZ10" s="315"/>
      <c r="CSA10" s="315"/>
      <c r="CSB10" s="315"/>
      <c r="CSC10" s="315"/>
      <c r="CSD10" s="315"/>
      <c r="CSE10" s="315"/>
      <c r="CSF10" s="315"/>
      <c r="CSG10" s="315"/>
      <c r="CSH10" s="315"/>
      <c r="CSI10" s="315"/>
      <c r="CSJ10" s="315"/>
      <c r="CSK10" s="315"/>
      <c r="CSL10" s="315"/>
      <c r="CSM10" s="315"/>
      <c r="CSN10" s="315"/>
      <c r="CSO10" s="315"/>
      <c r="CSP10" s="315"/>
      <c r="CSQ10" s="315"/>
      <c r="CSR10" s="315"/>
      <c r="CSS10" s="315"/>
      <c r="CST10" s="315"/>
      <c r="CSU10" s="315"/>
      <c r="CSV10" s="315"/>
      <c r="CSW10" s="315"/>
      <c r="CSX10" s="315"/>
      <c r="CSY10" s="315"/>
      <c r="CSZ10" s="315"/>
      <c r="CTA10" s="315"/>
      <c r="CTB10" s="315"/>
      <c r="CTC10" s="315"/>
      <c r="CTD10" s="315"/>
      <c r="CTE10" s="315"/>
      <c r="CTF10" s="315"/>
      <c r="CTG10" s="315"/>
      <c r="CTH10" s="315"/>
      <c r="CTI10" s="315"/>
      <c r="CTJ10" s="315"/>
      <c r="CTK10" s="315"/>
      <c r="CTL10" s="315"/>
      <c r="CTM10" s="315"/>
      <c r="CTN10" s="315"/>
      <c r="CTO10" s="315"/>
      <c r="CTP10" s="315"/>
      <c r="CTQ10" s="315"/>
      <c r="CTR10" s="315"/>
      <c r="CTS10" s="315"/>
      <c r="CTT10" s="315"/>
      <c r="CTU10" s="315"/>
      <c r="CTV10" s="315"/>
      <c r="CTW10" s="315"/>
      <c r="CTX10" s="315"/>
      <c r="CTY10" s="315"/>
      <c r="CTZ10" s="315"/>
      <c r="CUA10" s="315"/>
      <c r="CUB10" s="315"/>
      <c r="CUC10" s="315"/>
      <c r="CUD10" s="315"/>
      <c r="CUE10" s="315"/>
      <c r="CUF10" s="315"/>
      <c r="CUG10" s="315"/>
      <c r="CUH10" s="315"/>
      <c r="CUI10" s="315"/>
      <c r="CUJ10" s="315"/>
      <c r="CUK10" s="315"/>
      <c r="CUL10" s="315"/>
      <c r="CUM10" s="315"/>
      <c r="CUN10" s="315"/>
      <c r="CUO10" s="315"/>
      <c r="CUP10" s="315"/>
      <c r="CUQ10" s="315"/>
      <c r="CUR10" s="315"/>
      <c r="CUS10" s="315"/>
      <c r="CUT10" s="315"/>
      <c r="CUU10" s="315"/>
      <c r="CUV10" s="315"/>
      <c r="CUW10" s="315"/>
      <c r="CUX10" s="315"/>
      <c r="CUY10" s="315"/>
      <c r="CUZ10" s="315"/>
      <c r="CVA10" s="315"/>
      <c r="CVB10" s="315"/>
      <c r="CVC10" s="315"/>
      <c r="CVD10" s="315"/>
      <c r="CVE10" s="315"/>
      <c r="CVF10" s="315"/>
      <c r="CVG10" s="315"/>
      <c r="CVH10" s="315"/>
      <c r="CVI10" s="315"/>
      <c r="CVJ10" s="315"/>
      <c r="CVK10" s="315"/>
      <c r="CVL10" s="315"/>
      <c r="CVM10" s="315"/>
      <c r="CVN10" s="315"/>
      <c r="CVO10" s="315"/>
      <c r="CVP10" s="315"/>
      <c r="CVQ10" s="315"/>
      <c r="CVR10" s="315"/>
      <c r="CVS10" s="315"/>
      <c r="CVT10" s="315"/>
      <c r="CVU10" s="315"/>
      <c r="CVV10" s="315"/>
      <c r="CVW10" s="315"/>
      <c r="CVX10" s="315"/>
      <c r="CVY10" s="315"/>
      <c r="CVZ10" s="315"/>
      <c r="CWA10" s="315"/>
      <c r="CWB10" s="315"/>
      <c r="CWC10" s="315"/>
      <c r="CWD10" s="315"/>
      <c r="CWE10" s="315"/>
      <c r="CWF10" s="315"/>
      <c r="CWG10" s="315"/>
      <c r="CWH10" s="315"/>
      <c r="CWI10" s="315"/>
      <c r="CWJ10" s="315"/>
      <c r="CWK10" s="315"/>
      <c r="CWL10" s="315"/>
      <c r="CWM10" s="315"/>
      <c r="CWN10" s="315"/>
      <c r="CWO10" s="315"/>
      <c r="CWP10" s="315"/>
      <c r="CWQ10" s="315"/>
      <c r="CWR10" s="315"/>
      <c r="CWS10" s="315"/>
      <c r="CWT10" s="315"/>
      <c r="CWU10" s="315"/>
      <c r="CWV10" s="315"/>
      <c r="CWW10" s="315"/>
      <c r="CWX10" s="315"/>
      <c r="CWY10" s="315"/>
      <c r="CWZ10" s="315"/>
      <c r="CXA10" s="315"/>
      <c r="CXB10" s="315"/>
      <c r="CXC10" s="315"/>
      <c r="CXD10" s="315"/>
      <c r="CXE10" s="315"/>
      <c r="CXF10" s="315"/>
      <c r="CXG10" s="315"/>
      <c r="CXH10" s="315"/>
      <c r="CXI10" s="315"/>
      <c r="CXJ10" s="315"/>
      <c r="CXK10" s="315"/>
      <c r="CXL10" s="315"/>
      <c r="CXM10" s="315"/>
      <c r="CXN10" s="315"/>
      <c r="CXO10" s="315"/>
      <c r="CXP10" s="315"/>
      <c r="CXQ10" s="315"/>
      <c r="CXR10" s="315"/>
      <c r="CXS10" s="315"/>
      <c r="CXT10" s="315"/>
      <c r="CXU10" s="315"/>
      <c r="CXV10" s="315"/>
      <c r="CXW10" s="315"/>
      <c r="CXX10" s="315"/>
      <c r="CXY10" s="315"/>
      <c r="CXZ10" s="315"/>
      <c r="CYA10" s="315"/>
      <c r="CYB10" s="315"/>
      <c r="CYC10" s="315"/>
      <c r="CYD10" s="315"/>
      <c r="CYE10" s="315"/>
      <c r="CYF10" s="315"/>
      <c r="CYG10" s="315"/>
      <c r="CYH10" s="315"/>
      <c r="CYI10" s="315"/>
      <c r="CYJ10" s="315"/>
      <c r="CYK10" s="315"/>
      <c r="CYL10" s="315"/>
      <c r="CYM10" s="315"/>
      <c r="CYN10" s="315"/>
      <c r="CYO10" s="315"/>
      <c r="CYP10" s="315"/>
      <c r="CYQ10" s="315"/>
      <c r="CYR10" s="315"/>
      <c r="CYS10" s="315"/>
      <c r="CYT10" s="315"/>
      <c r="CYU10" s="315"/>
      <c r="CYV10" s="315"/>
      <c r="CYW10" s="315"/>
      <c r="CYX10" s="315"/>
      <c r="CYY10" s="315"/>
      <c r="CYZ10" s="315"/>
      <c r="CZA10" s="315"/>
      <c r="CZB10" s="315"/>
      <c r="CZC10" s="315"/>
      <c r="CZD10" s="315"/>
      <c r="CZE10" s="315"/>
      <c r="CZF10" s="315"/>
      <c r="CZG10" s="315"/>
      <c r="CZH10" s="315"/>
      <c r="CZI10" s="315"/>
      <c r="CZJ10" s="315"/>
      <c r="CZK10" s="315"/>
      <c r="CZL10" s="315"/>
      <c r="CZM10" s="315"/>
      <c r="CZN10" s="315"/>
      <c r="CZO10" s="315"/>
      <c r="CZP10" s="315"/>
      <c r="CZQ10" s="315"/>
      <c r="CZR10" s="315"/>
      <c r="CZS10" s="315"/>
      <c r="CZT10" s="315"/>
      <c r="CZU10" s="315"/>
      <c r="CZV10" s="315"/>
      <c r="CZW10" s="315"/>
      <c r="CZX10" s="315"/>
      <c r="CZY10" s="315"/>
      <c r="CZZ10" s="315"/>
      <c r="DAA10" s="315"/>
      <c r="DAB10" s="315"/>
      <c r="DAC10" s="315"/>
      <c r="DAD10" s="315"/>
      <c r="DAE10" s="315"/>
      <c r="DAF10" s="315"/>
      <c r="DAG10" s="315"/>
      <c r="DAH10" s="315"/>
      <c r="DAI10" s="315"/>
      <c r="DAJ10" s="315"/>
      <c r="DAK10" s="315"/>
      <c r="DAL10" s="315"/>
      <c r="DAM10" s="315"/>
      <c r="DAN10" s="315"/>
      <c r="DAO10" s="315"/>
      <c r="DAP10" s="315"/>
      <c r="DAQ10" s="315"/>
      <c r="DAR10" s="315"/>
      <c r="DAS10" s="315"/>
      <c r="DAT10" s="315"/>
      <c r="DAU10" s="315"/>
      <c r="DAV10" s="315"/>
      <c r="DAW10" s="315"/>
      <c r="DAX10" s="315"/>
      <c r="DAY10" s="315"/>
      <c r="DAZ10" s="315"/>
      <c r="DBA10" s="315"/>
      <c r="DBB10" s="315"/>
      <c r="DBC10" s="315"/>
      <c r="DBD10" s="315"/>
      <c r="DBE10" s="315"/>
      <c r="DBF10" s="315"/>
      <c r="DBG10" s="315"/>
      <c r="DBH10" s="315"/>
      <c r="DBI10" s="315"/>
      <c r="DBJ10" s="315"/>
      <c r="DBK10" s="315"/>
      <c r="DBL10" s="315"/>
      <c r="DBM10" s="315"/>
      <c r="DBN10" s="315"/>
      <c r="DBO10" s="315"/>
      <c r="DBP10" s="315"/>
      <c r="DBQ10" s="315"/>
      <c r="DBR10" s="315"/>
      <c r="DBS10" s="315"/>
      <c r="DBT10" s="315"/>
      <c r="DBU10" s="315"/>
      <c r="DBV10" s="315"/>
      <c r="DBW10" s="315"/>
      <c r="DBX10" s="315"/>
      <c r="DBY10" s="315"/>
      <c r="DBZ10" s="315"/>
      <c r="DCA10" s="315"/>
      <c r="DCB10" s="315"/>
      <c r="DCC10" s="315"/>
      <c r="DCD10" s="315"/>
      <c r="DCE10" s="315"/>
      <c r="DCF10" s="315"/>
      <c r="DCG10" s="315"/>
      <c r="DCH10" s="315"/>
      <c r="DCI10" s="315"/>
      <c r="DCJ10" s="315"/>
      <c r="DCK10" s="315"/>
      <c r="DCL10" s="315"/>
      <c r="DCM10" s="315"/>
      <c r="DCN10" s="315"/>
      <c r="DCO10" s="315"/>
      <c r="DCP10" s="315"/>
      <c r="DCQ10" s="315"/>
      <c r="DCR10" s="315"/>
      <c r="DCS10" s="315"/>
      <c r="DCT10" s="315"/>
      <c r="DCU10" s="315"/>
      <c r="DCV10" s="315"/>
      <c r="DCW10" s="315"/>
      <c r="DCX10" s="315"/>
      <c r="DCY10" s="315"/>
      <c r="DCZ10" s="315"/>
      <c r="DDA10" s="315"/>
      <c r="DDB10" s="315"/>
      <c r="DDC10" s="315"/>
      <c r="DDD10" s="315"/>
      <c r="DDE10" s="315"/>
      <c r="DDF10" s="315"/>
      <c r="DDG10" s="315"/>
      <c r="DDH10" s="315"/>
      <c r="DDI10" s="315"/>
      <c r="DDJ10" s="315"/>
      <c r="DDK10" s="315"/>
      <c r="DDL10" s="315"/>
      <c r="DDM10" s="315"/>
      <c r="DDN10" s="315"/>
      <c r="DDO10" s="315"/>
      <c r="DDP10" s="315"/>
      <c r="DDQ10" s="315"/>
      <c r="DDR10" s="315"/>
      <c r="DDS10" s="315"/>
      <c r="DDT10" s="315"/>
      <c r="DDU10" s="315"/>
      <c r="DDV10" s="315"/>
      <c r="DDW10" s="315"/>
      <c r="DDX10" s="315"/>
      <c r="DDY10" s="315"/>
      <c r="DDZ10" s="315"/>
      <c r="DEA10" s="315"/>
      <c r="DEB10" s="315"/>
      <c r="DEC10" s="315"/>
      <c r="DED10" s="315"/>
      <c r="DEE10" s="315"/>
      <c r="DEF10" s="315"/>
      <c r="DEG10" s="315"/>
      <c r="DEH10" s="315"/>
      <c r="DEI10" s="315"/>
      <c r="DEJ10" s="315"/>
      <c r="DEK10" s="315"/>
      <c r="DEL10" s="315"/>
      <c r="DEM10" s="315"/>
      <c r="DEN10" s="315"/>
      <c r="DEO10" s="315"/>
      <c r="DEP10" s="315"/>
      <c r="DEQ10" s="315"/>
      <c r="DER10" s="315"/>
      <c r="DES10" s="315"/>
      <c r="DET10" s="315"/>
      <c r="DEU10" s="315"/>
      <c r="DEV10" s="315"/>
      <c r="DEW10" s="315"/>
      <c r="DEX10" s="315"/>
      <c r="DEY10" s="315"/>
      <c r="DEZ10" s="315"/>
      <c r="DFA10" s="315"/>
      <c r="DFB10" s="315"/>
      <c r="DFC10" s="315"/>
      <c r="DFD10" s="315"/>
      <c r="DFE10" s="315"/>
      <c r="DFF10" s="315"/>
      <c r="DFG10" s="315"/>
      <c r="DFH10" s="315"/>
      <c r="DFI10" s="315"/>
      <c r="DFJ10" s="315"/>
      <c r="DFK10" s="315"/>
      <c r="DFL10" s="315"/>
      <c r="DFM10" s="315"/>
      <c r="DFN10" s="315"/>
      <c r="DFO10" s="315"/>
      <c r="DFP10" s="315"/>
      <c r="DFQ10" s="315"/>
      <c r="DFR10" s="315"/>
      <c r="DFS10" s="315"/>
      <c r="DFT10" s="315"/>
      <c r="DFU10" s="315"/>
      <c r="DFV10" s="315"/>
      <c r="DFW10" s="315"/>
      <c r="DFX10" s="315"/>
      <c r="DFY10" s="315"/>
      <c r="DFZ10" s="315"/>
      <c r="DGA10" s="315"/>
      <c r="DGB10" s="315"/>
      <c r="DGC10" s="315"/>
      <c r="DGD10" s="315"/>
      <c r="DGE10" s="315"/>
      <c r="DGF10" s="315"/>
      <c r="DGG10" s="315"/>
      <c r="DGH10" s="315"/>
      <c r="DGI10" s="315"/>
      <c r="DGJ10" s="315"/>
      <c r="DGK10" s="315"/>
      <c r="DGL10" s="315"/>
      <c r="DGM10" s="315"/>
      <c r="DGN10" s="315"/>
      <c r="DGO10" s="315"/>
      <c r="DGP10" s="315"/>
      <c r="DGQ10" s="315"/>
      <c r="DGR10" s="315"/>
      <c r="DGS10" s="315"/>
      <c r="DGT10" s="315"/>
      <c r="DGU10" s="315"/>
      <c r="DGV10" s="315"/>
      <c r="DGW10" s="315"/>
      <c r="DGX10" s="315"/>
      <c r="DGY10" s="315"/>
      <c r="DGZ10" s="315"/>
      <c r="DHA10" s="315"/>
      <c r="DHB10" s="315"/>
      <c r="DHC10" s="315"/>
      <c r="DHD10" s="315"/>
      <c r="DHE10" s="315"/>
      <c r="DHF10" s="315"/>
      <c r="DHG10" s="315"/>
      <c r="DHH10" s="315"/>
      <c r="DHI10" s="315"/>
      <c r="DHJ10" s="315"/>
      <c r="DHK10" s="315"/>
      <c r="DHL10" s="315"/>
      <c r="DHM10" s="315"/>
      <c r="DHN10" s="315"/>
      <c r="DHO10" s="315"/>
      <c r="DHP10" s="315"/>
      <c r="DHQ10" s="315"/>
      <c r="DHR10" s="315"/>
      <c r="DHS10" s="315"/>
      <c r="DHT10" s="315"/>
      <c r="DHU10" s="315"/>
      <c r="DHV10" s="315"/>
      <c r="DHW10" s="315"/>
      <c r="DHX10" s="315"/>
      <c r="DHY10" s="315"/>
      <c r="DHZ10" s="315"/>
      <c r="DIA10" s="315"/>
      <c r="DIB10" s="315"/>
      <c r="DIC10" s="315"/>
      <c r="DID10" s="315"/>
      <c r="DIE10" s="315"/>
      <c r="DIF10" s="315"/>
      <c r="DIG10" s="315"/>
      <c r="DIH10" s="315"/>
      <c r="DII10" s="315"/>
      <c r="DIJ10" s="315"/>
      <c r="DIK10" s="315"/>
      <c r="DIL10" s="315"/>
      <c r="DIM10" s="315"/>
      <c r="DIN10" s="315"/>
      <c r="DIO10" s="315"/>
      <c r="DIP10" s="315"/>
      <c r="DIQ10" s="315"/>
      <c r="DIR10" s="315"/>
      <c r="DIS10" s="315"/>
      <c r="DIT10" s="315"/>
      <c r="DIU10" s="315"/>
      <c r="DIV10" s="315"/>
      <c r="DIW10" s="315"/>
      <c r="DIX10" s="315"/>
      <c r="DIY10" s="315"/>
      <c r="DIZ10" s="315"/>
      <c r="DJA10" s="315"/>
      <c r="DJB10" s="315"/>
      <c r="DJC10" s="315"/>
      <c r="DJD10" s="315"/>
      <c r="DJE10" s="315"/>
      <c r="DJF10" s="315"/>
      <c r="DJG10" s="315"/>
      <c r="DJH10" s="315"/>
      <c r="DJI10" s="315"/>
      <c r="DJJ10" s="315"/>
      <c r="DJK10" s="315"/>
      <c r="DJL10" s="315"/>
      <c r="DJM10" s="315"/>
      <c r="DJN10" s="315"/>
      <c r="DJO10" s="315"/>
      <c r="DJP10" s="315"/>
      <c r="DJQ10" s="315"/>
      <c r="DJR10" s="315"/>
      <c r="DJS10" s="315"/>
      <c r="DJT10" s="315"/>
      <c r="DJU10" s="315"/>
      <c r="DJV10" s="315"/>
      <c r="DJW10" s="315"/>
      <c r="DJX10" s="315"/>
      <c r="DJY10" s="315"/>
      <c r="DJZ10" s="315"/>
      <c r="DKA10" s="315"/>
      <c r="DKB10" s="315"/>
      <c r="DKC10" s="315"/>
      <c r="DKD10" s="315"/>
      <c r="DKE10" s="315"/>
      <c r="DKF10" s="315"/>
      <c r="DKG10" s="315"/>
      <c r="DKH10" s="315"/>
      <c r="DKI10" s="315"/>
      <c r="DKJ10" s="315"/>
      <c r="DKK10" s="315"/>
      <c r="DKL10" s="315"/>
      <c r="DKM10" s="315"/>
      <c r="DKN10" s="315"/>
      <c r="DKO10" s="315"/>
      <c r="DKP10" s="315"/>
      <c r="DKQ10" s="315"/>
      <c r="DKR10" s="315"/>
      <c r="DKS10" s="315"/>
      <c r="DKT10" s="315"/>
      <c r="DKU10" s="315"/>
      <c r="DKV10" s="315"/>
      <c r="DKW10" s="315"/>
      <c r="DKX10" s="315"/>
      <c r="DKY10" s="315"/>
      <c r="DKZ10" s="315"/>
      <c r="DLA10" s="315"/>
      <c r="DLB10" s="315"/>
      <c r="DLC10" s="315"/>
      <c r="DLD10" s="315"/>
      <c r="DLE10" s="315"/>
      <c r="DLF10" s="315"/>
      <c r="DLG10" s="315"/>
      <c r="DLH10" s="315"/>
      <c r="DLI10" s="315"/>
      <c r="DLJ10" s="315"/>
      <c r="DLK10" s="315"/>
      <c r="DLL10" s="315"/>
      <c r="DLM10" s="315"/>
      <c r="DLN10" s="315"/>
      <c r="DLO10" s="315"/>
      <c r="DLP10" s="315"/>
      <c r="DLQ10" s="315"/>
      <c r="DLR10" s="315"/>
      <c r="DLS10" s="315"/>
      <c r="DLT10" s="315"/>
      <c r="DLU10" s="315"/>
      <c r="DLV10" s="315"/>
      <c r="DLW10" s="315"/>
      <c r="DLX10" s="315"/>
      <c r="DLY10" s="315"/>
      <c r="DLZ10" s="315"/>
      <c r="DMA10" s="315"/>
      <c r="DMB10" s="315"/>
      <c r="DMC10" s="315"/>
      <c r="DMD10" s="315"/>
      <c r="DME10" s="315"/>
      <c r="DMF10" s="315"/>
      <c r="DMG10" s="315"/>
      <c r="DMH10" s="315"/>
      <c r="DMI10" s="315"/>
      <c r="DMJ10" s="315"/>
      <c r="DMK10" s="315"/>
      <c r="DML10" s="315"/>
      <c r="DMM10" s="315"/>
      <c r="DMN10" s="315"/>
      <c r="DMO10" s="315"/>
      <c r="DMP10" s="315"/>
      <c r="DMQ10" s="315"/>
      <c r="DMR10" s="315"/>
      <c r="DMS10" s="315"/>
      <c r="DMT10" s="315"/>
      <c r="DMU10" s="315"/>
      <c r="DMV10" s="315"/>
      <c r="DMW10" s="315"/>
      <c r="DMX10" s="315"/>
      <c r="DMY10" s="315"/>
      <c r="DMZ10" s="315"/>
      <c r="DNA10" s="315"/>
      <c r="DNB10" s="315"/>
      <c r="DNC10" s="315"/>
      <c r="DND10" s="315"/>
      <c r="DNE10" s="315"/>
      <c r="DNF10" s="315"/>
      <c r="DNG10" s="315"/>
      <c r="DNH10" s="315"/>
      <c r="DNI10" s="315"/>
      <c r="DNJ10" s="315"/>
      <c r="DNK10" s="315"/>
      <c r="DNL10" s="315"/>
      <c r="DNM10" s="315"/>
      <c r="DNN10" s="315"/>
      <c r="DNO10" s="315"/>
      <c r="DNP10" s="315"/>
      <c r="DNQ10" s="315"/>
      <c r="DNR10" s="315"/>
      <c r="DNS10" s="315"/>
      <c r="DNT10" s="315"/>
      <c r="DNU10" s="315"/>
      <c r="DNV10" s="315"/>
      <c r="DNW10" s="315"/>
      <c r="DNX10" s="315"/>
      <c r="DNY10" s="315"/>
      <c r="DNZ10" s="315"/>
      <c r="DOA10" s="315"/>
      <c r="DOB10" s="315"/>
      <c r="DOC10" s="315"/>
      <c r="DOD10" s="315"/>
      <c r="DOE10" s="315"/>
      <c r="DOF10" s="315"/>
      <c r="DOG10" s="315"/>
      <c r="DOH10" s="315"/>
      <c r="DOI10" s="315"/>
      <c r="DOJ10" s="315"/>
      <c r="DOK10" s="315"/>
      <c r="DOL10" s="315"/>
      <c r="DOM10" s="315"/>
      <c r="DON10" s="315"/>
      <c r="DOO10" s="315"/>
      <c r="DOP10" s="315"/>
      <c r="DOQ10" s="315"/>
      <c r="DOR10" s="315"/>
      <c r="DOS10" s="315"/>
      <c r="DOT10" s="315"/>
      <c r="DOU10" s="315"/>
      <c r="DOV10" s="315"/>
      <c r="DOW10" s="315"/>
      <c r="DOX10" s="315"/>
      <c r="DOY10" s="315"/>
      <c r="DOZ10" s="315"/>
      <c r="DPA10" s="315"/>
      <c r="DPB10" s="315"/>
      <c r="DPC10" s="315"/>
      <c r="DPD10" s="315"/>
      <c r="DPE10" s="315"/>
      <c r="DPF10" s="315"/>
      <c r="DPG10" s="315"/>
      <c r="DPH10" s="315"/>
      <c r="DPI10" s="315"/>
      <c r="DPJ10" s="315"/>
      <c r="DPK10" s="315"/>
      <c r="DPL10" s="315"/>
      <c r="DPM10" s="315"/>
      <c r="DPN10" s="315"/>
      <c r="DPO10" s="315"/>
      <c r="DPP10" s="315"/>
      <c r="DPQ10" s="315"/>
      <c r="DPR10" s="315"/>
      <c r="DPS10" s="315"/>
      <c r="DPT10" s="315"/>
      <c r="DPU10" s="315"/>
      <c r="DPV10" s="315"/>
      <c r="DPW10" s="315"/>
      <c r="DPX10" s="315"/>
      <c r="DPY10" s="315"/>
      <c r="DPZ10" s="315"/>
      <c r="DQA10" s="315"/>
      <c r="DQB10" s="315"/>
      <c r="DQC10" s="315"/>
      <c r="DQD10" s="315"/>
      <c r="DQE10" s="315"/>
      <c r="DQF10" s="315"/>
      <c r="DQG10" s="315"/>
      <c r="DQH10" s="315"/>
      <c r="DQI10" s="315"/>
      <c r="DQJ10" s="315"/>
      <c r="DQK10" s="315"/>
      <c r="DQL10" s="315"/>
      <c r="DQM10" s="315"/>
      <c r="DQN10" s="315"/>
      <c r="DQO10" s="315"/>
      <c r="DQP10" s="315"/>
      <c r="DQQ10" s="315"/>
      <c r="DQR10" s="315"/>
      <c r="DQS10" s="315"/>
      <c r="DQT10" s="315"/>
      <c r="DQU10" s="315"/>
      <c r="DQV10" s="315"/>
      <c r="DQW10" s="315"/>
      <c r="DQX10" s="315"/>
      <c r="DQY10" s="315"/>
      <c r="DQZ10" s="315"/>
      <c r="DRA10" s="315"/>
      <c r="DRB10" s="315"/>
      <c r="DRC10" s="315"/>
      <c r="DRD10" s="315"/>
      <c r="DRE10" s="315"/>
      <c r="DRF10" s="315"/>
      <c r="DRG10" s="315"/>
      <c r="DRH10" s="315"/>
      <c r="DRI10" s="315"/>
      <c r="DRJ10" s="315"/>
      <c r="DRK10" s="315"/>
      <c r="DRL10" s="315"/>
      <c r="DRM10" s="315"/>
      <c r="DRN10" s="315"/>
      <c r="DRO10" s="315"/>
      <c r="DRP10" s="315"/>
      <c r="DRQ10" s="315"/>
      <c r="DRR10" s="315"/>
      <c r="DRS10" s="315"/>
      <c r="DRT10" s="315"/>
      <c r="DRU10" s="315"/>
      <c r="DRV10" s="315"/>
      <c r="DRW10" s="315"/>
      <c r="DRX10" s="315"/>
      <c r="DRY10" s="315"/>
      <c r="DRZ10" s="315"/>
      <c r="DSA10" s="315"/>
      <c r="DSB10" s="315"/>
      <c r="DSC10" s="315"/>
      <c r="DSD10" s="315"/>
      <c r="DSE10" s="315"/>
      <c r="DSF10" s="315"/>
      <c r="DSG10" s="315"/>
      <c r="DSH10" s="315"/>
      <c r="DSI10" s="315"/>
      <c r="DSJ10" s="315"/>
      <c r="DSK10" s="315"/>
      <c r="DSL10" s="315"/>
      <c r="DSM10" s="315"/>
      <c r="DSN10" s="315"/>
      <c r="DSO10" s="315"/>
      <c r="DSP10" s="315"/>
      <c r="DSQ10" s="315"/>
      <c r="DSR10" s="315"/>
      <c r="DSS10" s="315"/>
      <c r="DST10" s="315"/>
      <c r="DSU10" s="315"/>
      <c r="DSV10" s="315"/>
      <c r="DSW10" s="315"/>
      <c r="DSX10" s="315"/>
      <c r="DSY10" s="315"/>
      <c r="DSZ10" s="315"/>
      <c r="DTA10" s="315"/>
      <c r="DTB10" s="315"/>
      <c r="DTC10" s="315"/>
      <c r="DTD10" s="315"/>
      <c r="DTE10" s="315"/>
      <c r="DTF10" s="315"/>
      <c r="DTG10" s="315"/>
      <c r="DTH10" s="315"/>
      <c r="DTI10" s="315"/>
      <c r="DTJ10" s="315"/>
      <c r="DTK10" s="315"/>
      <c r="DTL10" s="315"/>
      <c r="DTM10" s="315"/>
      <c r="DTN10" s="315"/>
      <c r="DTO10" s="315"/>
      <c r="DTP10" s="315"/>
      <c r="DTQ10" s="315"/>
      <c r="DTR10" s="315"/>
      <c r="DTS10" s="315"/>
      <c r="DTT10" s="315"/>
      <c r="DTU10" s="315"/>
      <c r="DTV10" s="315"/>
      <c r="DTW10" s="315"/>
      <c r="DTX10" s="315"/>
      <c r="DTY10" s="315"/>
      <c r="DTZ10" s="315"/>
      <c r="DUA10" s="315"/>
      <c r="DUB10" s="315"/>
      <c r="DUC10" s="315"/>
      <c r="DUD10" s="315"/>
      <c r="DUE10" s="315"/>
      <c r="DUF10" s="315"/>
      <c r="DUG10" s="315"/>
      <c r="DUH10" s="315"/>
      <c r="DUI10" s="315"/>
      <c r="DUJ10" s="315"/>
      <c r="DUK10" s="315"/>
      <c r="DUL10" s="315"/>
      <c r="DUM10" s="315"/>
      <c r="DUN10" s="315"/>
      <c r="DUO10" s="315"/>
      <c r="DUP10" s="315"/>
      <c r="DUQ10" s="315"/>
      <c r="DUR10" s="315"/>
      <c r="DUS10" s="315"/>
      <c r="DUT10" s="315"/>
      <c r="DUU10" s="315"/>
      <c r="DUV10" s="315"/>
      <c r="DUW10" s="315"/>
      <c r="DUX10" s="315"/>
      <c r="DUY10" s="315"/>
      <c r="DUZ10" s="315"/>
      <c r="DVA10" s="315"/>
      <c r="DVB10" s="315"/>
      <c r="DVC10" s="315"/>
      <c r="DVD10" s="315"/>
      <c r="DVE10" s="315"/>
      <c r="DVF10" s="315"/>
      <c r="DVG10" s="315"/>
      <c r="DVH10" s="315"/>
      <c r="DVI10" s="315"/>
      <c r="DVJ10" s="315"/>
      <c r="DVK10" s="315"/>
      <c r="DVL10" s="315"/>
      <c r="DVM10" s="315"/>
      <c r="DVN10" s="315"/>
      <c r="DVO10" s="315"/>
      <c r="DVP10" s="315"/>
      <c r="DVQ10" s="315"/>
      <c r="DVR10" s="315"/>
      <c r="DVS10" s="315"/>
      <c r="DVT10" s="315"/>
      <c r="DVU10" s="315"/>
      <c r="DVV10" s="315"/>
      <c r="DVW10" s="315"/>
      <c r="DVX10" s="315"/>
      <c r="DVY10" s="315"/>
      <c r="DVZ10" s="315"/>
      <c r="DWA10" s="315"/>
      <c r="DWB10" s="315"/>
      <c r="DWC10" s="315"/>
      <c r="DWD10" s="315"/>
      <c r="DWE10" s="315"/>
      <c r="DWF10" s="315"/>
      <c r="DWG10" s="315"/>
      <c r="DWH10" s="315"/>
      <c r="DWI10" s="315"/>
      <c r="DWJ10" s="315"/>
      <c r="DWK10" s="315"/>
      <c r="DWL10" s="315"/>
      <c r="DWM10" s="315"/>
      <c r="DWN10" s="315"/>
      <c r="DWO10" s="315"/>
      <c r="DWP10" s="315"/>
      <c r="DWQ10" s="315"/>
      <c r="DWR10" s="315"/>
      <c r="DWS10" s="315"/>
      <c r="DWT10" s="315"/>
      <c r="DWU10" s="315"/>
      <c r="DWV10" s="315"/>
      <c r="DWW10" s="315"/>
      <c r="DWX10" s="315"/>
      <c r="DWY10" s="315"/>
      <c r="DWZ10" s="315"/>
      <c r="DXA10" s="315"/>
      <c r="DXB10" s="315"/>
      <c r="DXC10" s="315"/>
      <c r="DXD10" s="315"/>
      <c r="DXE10" s="315"/>
      <c r="DXF10" s="315"/>
      <c r="DXG10" s="315"/>
      <c r="DXH10" s="315"/>
      <c r="DXI10" s="315"/>
      <c r="DXJ10" s="315"/>
      <c r="DXK10" s="315"/>
      <c r="DXL10" s="315"/>
      <c r="DXM10" s="315"/>
      <c r="DXN10" s="315"/>
      <c r="DXO10" s="315"/>
      <c r="DXP10" s="315"/>
      <c r="DXQ10" s="315"/>
      <c r="DXR10" s="315"/>
      <c r="DXS10" s="315"/>
      <c r="DXT10" s="315"/>
      <c r="DXU10" s="315"/>
      <c r="DXV10" s="315"/>
      <c r="DXW10" s="315"/>
      <c r="DXX10" s="315"/>
      <c r="DXY10" s="315"/>
      <c r="DXZ10" s="315"/>
      <c r="DYA10" s="315"/>
      <c r="DYB10" s="315"/>
      <c r="DYC10" s="315"/>
      <c r="DYD10" s="315"/>
      <c r="DYE10" s="315"/>
      <c r="DYF10" s="315"/>
      <c r="DYG10" s="315"/>
      <c r="DYH10" s="315"/>
      <c r="DYI10" s="315"/>
      <c r="DYJ10" s="315"/>
      <c r="DYK10" s="315"/>
      <c r="DYL10" s="315"/>
      <c r="DYM10" s="315"/>
      <c r="DYN10" s="315"/>
      <c r="DYO10" s="315"/>
      <c r="DYP10" s="315"/>
      <c r="DYQ10" s="315"/>
      <c r="DYR10" s="315"/>
      <c r="DYS10" s="315"/>
      <c r="DYT10" s="315"/>
      <c r="DYU10" s="315"/>
      <c r="DYV10" s="315"/>
      <c r="DYW10" s="315"/>
      <c r="DYX10" s="315"/>
      <c r="DYY10" s="315"/>
      <c r="DYZ10" s="315"/>
      <c r="DZA10" s="315"/>
      <c r="DZB10" s="315"/>
      <c r="DZC10" s="315"/>
      <c r="DZD10" s="315"/>
      <c r="DZE10" s="315"/>
      <c r="DZF10" s="315"/>
      <c r="DZG10" s="315"/>
      <c r="DZH10" s="315"/>
      <c r="DZI10" s="315"/>
      <c r="DZJ10" s="315"/>
      <c r="DZK10" s="315"/>
      <c r="DZL10" s="315"/>
      <c r="DZM10" s="315"/>
      <c r="DZN10" s="315"/>
      <c r="DZO10" s="315"/>
      <c r="DZP10" s="315"/>
      <c r="DZQ10" s="315"/>
      <c r="DZR10" s="315"/>
      <c r="DZS10" s="315"/>
      <c r="DZT10" s="315"/>
      <c r="DZU10" s="315"/>
      <c r="DZV10" s="315"/>
      <c r="DZW10" s="315"/>
      <c r="DZX10" s="315"/>
      <c r="DZY10" s="315"/>
      <c r="DZZ10" s="315"/>
      <c r="EAA10" s="315"/>
      <c r="EAB10" s="315"/>
      <c r="EAC10" s="315"/>
      <c r="EAD10" s="315"/>
      <c r="EAE10" s="315"/>
      <c r="EAF10" s="315"/>
      <c r="EAG10" s="315"/>
      <c r="EAH10" s="315"/>
      <c r="EAI10" s="315"/>
      <c r="EAJ10" s="315"/>
      <c r="EAK10" s="315"/>
      <c r="EAL10" s="315"/>
      <c r="EAM10" s="315"/>
      <c r="EAN10" s="315"/>
      <c r="EAO10" s="315"/>
      <c r="EAP10" s="315"/>
      <c r="EAQ10" s="315"/>
      <c r="EAR10" s="315"/>
      <c r="EAS10" s="315"/>
      <c r="EAT10" s="315"/>
      <c r="EAU10" s="315"/>
      <c r="EAV10" s="315"/>
      <c r="EAW10" s="315"/>
      <c r="EAX10" s="315"/>
      <c r="EAY10" s="315"/>
      <c r="EAZ10" s="315"/>
      <c r="EBA10" s="315"/>
      <c r="EBB10" s="315"/>
      <c r="EBC10" s="315"/>
      <c r="EBD10" s="315"/>
      <c r="EBE10" s="315"/>
      <c r="EBF10" s="315"/>
      <c r="EBG10" s="315"/>
      <c r="EBH10" s="315"/>
      <c r="EBI10" s="315"/>
      <c r="EBJ10" s="315"/>
      <c r="EBK10" s="315"/>
      <c r="EBL10" s="315"/>
      <c r="EBM10" s="315"/>
      <c r="EBN10" s="315"/>
      <c r="EBO10" s="315"/>
      <c r="EBP10" s="315"/>
      <c r="EBQ10" s="315"/>
      <c r="EBR10" s="315"/>
      <c r="EBS10" s="315"/>
      <c r="EBT10" s="315"/>
      <c r="EBU10" s="315"/>
      <c r="EBV10" s="315"/>
      <c r="EBW10" s="315"/>
      <c r="EBX10" s="315"/>
      <c r="EBY10" s="315"/>
      <c r="EBZ10" s="315"/>
      <c r="ECA10" s="315"/>
      <c r="ECB10" s="315"/>
      <c r="ECC10" s="315"/>
      <c r="ECD10" s="315"/>
      <c r="ECE10" s="315"/>
      <c r="ECF10" s="315"/>
      <c r="ECG10" s="315"/>
      <c r="ECH10" s="315"/>
      <c r="ECI10" s="315"/>
      <c r="ECJ10" s="315"/>
      <c r="ECK10" s="315"/>
      <c r="ECL10" s="315"/>
      <c r="ECM10" s="315"/>
      <c r="ECN10" s="315"/>
      <c r="ECO10" s="315"/>
      <c r="ECP10" s="315"/>
      <c r="ECQ10" s="315"/>
      <c r="ECR10" s="315"/>
      <c r="ECS10" s="315"/>
      <c r="ECT10" s="315"/>
      <c r="ECU10" s="315"/>
      <c r="ECV10" s="315"/>
      <c r="ECW10" s="315"/>
      <c r="ECX10" s="315"/>
      <c r="ECY10" s="315"/>
      <c r="ECZ10" s="315"/>
      <c r="EDA10" s="315"/>
      <c r="EDB10" s="315"/>
      <c r="EDC10" s="315"/>
      <c r="EDD10" s="315"/>
      <c r="EDE10" s="315"/>
      <c r="EDF10" s="315"/>
      <c r="EDG10" s="315"/>
      <c r="EDH10" s="315"/>
      <c r="EDI10" s="315"/>
      <c r="EDJ10" s="315"/>
      <c r="EDK10" s="315"/>
      <c r="EDL10" s="315"/>
      <c r="EDM10" s="315"/>
      <c r="EDN10" s="315"/>
      <c r="EDO10" s="315"/>
      <c r="EDP10" s="315"/>
      <c r="EDQ10" s="315"/>
    </row>
    <row r="11" spans="1:3501" s="68" customFormat="1" ht="15" customHeight="1" x14ac:dyDescent="0.2">
      <c r="A11" s="313">
        <v>4</v>
      </c>
      <c r="B11" s="100" t="s">
        <v>78</v>
      </c>
      <c r="C11" s="115" t="s">
        <v>417</v>
      </c>
      <c r="D11" s="314" t="s">
        <v>413</v>
      </c>
      <c r="E11" s="116" t="s">
        <v>350</v>
      </c>
      <c r="F11" s="61">
        <v>20356.599999999999</v>
      </c>
      <c r="G11" s="61">
        <f t="shared" si="0"/>
        <v>584.23442</v>
      </c>
      <c r="H11" s="61">
        <f t="shared" ref="H11" si="7">+F11*3.04%</f>
        <v>618.84064000000001</v>
      </c>
      <c r="I11" s="61"/>
      <c r="J11" s="61">
        <f t="shared" si="4"/>
        <v>1203.0750600000001</v>
      </c>
      <c r="K11" s="61"/>
      <c r="L11" s="67">
        <v>25</v>
      </c>
      <c r="M11" s="97">
        <f t="shared" si="6"/>
        <v>1228.0750600000001</v>
      </c>
      <c r="N11" s="312">
        <f>+F11-M11</f>
        <v>19128.524939999999</v>
      </c>
      <c r="O11" s="315"/>
      <c r="P11" s="315"/>
      <c r="Q11" s="315"/>
      <c r="R11" s="315"/>
      <c r="S11" s="315"/>
      <c r="T11" s="315"/>
      <c r="U11" s="315"/>
      <c r="V11" s="315"/>
      <c r="W11" s="315"/>
      <c r="X11" s="315"/>
      <c r="Y11" s="315"/>
      <c r="Z11" s="315"/>
      <c r="AA11" s="315"/>
      <c r="AB11" s="315"/>
      <c r="AC11" s="315"/>
      <c r="AD11" s="315"/>
      <c r="AE11" s="315"/>
      <c r="AF11" s="315"/>
      <c r="AG11" s="315"/>
      <c r="AH11" s="315"/>
      <c r="AI11" s="315"/>
      <c r="AJ11" s="315"/>
      <c r="AK11" s="315"/>
      <c r="AL11" s="315"/>
      <c r="AM11" s="315"/>
      <c r="AN11" s="315"/>
      <c r="AO11" s="315"/>
      <c r="AP11" s="315"/>
      <c r="AQ11" s="315"/>
      <c r="AR11" s="315"/>
      <c r="AS11" s="315"/>
      <c r="AT11" s="315"/>
      <c r="AU11" s="315"/>
      <c r="AV11" s="315"/>
      <c r="AW11" s="315"/>
      <c r="AX11" s="315"/>
      <c r="AY11" s="315"/>
      <c r="AZ11" s="315"/>
      <c r="BA11" s="315"/>
      <c r="BB11" s="315"/>
      <c r="BC11" s="315"/>
      <c r="BD11" s="315"/>
      <c r="BE11" s="315"/>
      <c r="BF11" s="315"/>
      <c r="BG11" s="315"/>
      <c r="BH11" s="315"/>
      <c r="BI11" s="315"/>
      <c r="BJ11" s="315"/>
      <c r="BK11" s="315"/>
      <c r="BL11" s="315"/>
      <c r="BM11" s="315"/>
      <c r="BN11" s="315"/>
      <c r="BO11" s="315"/>
      <c r="BP11" s="315"/>
      <c r="BQ11" s="315"/>
      <c r="BR11" s="315"/>
      <c r="BS11" s="315"/>
      <c r="BT11" s="315"/>
      <c r="BU11" s="315"/>
      <c r="BV11" s="315"/>
      <c r="BW11" s="315"/>
      <c r="BX11" s="315"/>
      <c r="BY11" s="315"/>
      <c r="BZ11" s="315"/>
      <c r="CA11" s="315"/>
      <c r="CB11" s="315"/>
      <c r="CC11" s="315"/>
      <c r="CD11" s="315"/>
      <c r="CE11" s="315"/>
      <c r="CF11" s="315"/>
      <c r="CG11" s="315"/>
      <c r="CH11" s="315"/>
      <c r="CI11" s="315"/>
      <c r="CJ11" s="315"/>
      <c r="CK11" s="315"/>
      <c r="CL11" s="315"/>
      <c r="CM11" s="315"/>
      <c r="CN11" s="315"/>
      <c r="CO11" s="315"/>
      <c r="CP11" s="315"/>
      <c r="CQ11" s="315"/>
      <c r="CR11" s="315"/>
      <c r="CS11" s="315"/>
      <c r="CT11" s="315"/>
      <c r="CU11" s="315"/>
      <c r="CV11" s="315"/>
      <c r="CW11" s="315"/>
      <c r="CX11" s="315"/>
      <c r="CY11" s="315"/>
      <c r="CZ11" s="315"/>
      <c r="DA11" s="315"/>
      <c r="DB11" s="315"/>
      <c r="DC11" s="315"/>
      <c r="DD11" s="315"/>
      <c r="DE11" s="315"/>
      <c r="DF11" s="315"/>
      <c r="DG11" s="315"/>
      <c r="DH11" s="315"/>
      <c r="DI11" s="315"/>
      <c r="DJ11" s="315"/>
      <c r="DK11" s="315"/>
      <c r="DL11" s="315"/>
      <c r="DM11" s="315"/>
      <c r="DN11" s="315"/>
      <c r="DO11" s="315"/>
      <c r="DP11" s="315"/>
      <c r="DQ11" s="315"/>
      <c r="DR11" s="315"/>
      <c r="DS11" s="315"/>
      <c r="DT11" s="315"/>
      <c r="DU11" s="315"/>
      <c r="DV11" s="315"/>
      <c r="DW11" s="315"/>
      <c r="DX11" s="315"/>
      <c r="DY11" s="315"/>
      <c r="DZ11" s="315"/>
      <c r="EA11" s="315"/>
      <c r="EB11" s="315"/>
      <c r="EC11" s="315"/>
      <c r="ED11" s="315"/>
      <c r="EE11" s="315"/>
      <c r="EF11" s="315"/>
      <c r="EG11" s="315"/>
      <c r="EH11" s="315"/>
      <c r="EI11" s="315"/>
      <c r="EJ11" s="315"/>
      <c r="EK11" s="315"/>
      <c r="EL11" s="315"/>
      <c r="EM11" s="315"/>
      <c r="EN11" s="315"/>
      <c r="EO11" s="315"/>
      <c r="EP11" s="315"/>
      <c r="EQ11" s="315"/>
      <c r="ER11" s="315"/>
      <c r="ES11" s="315"/>
      <c r="ET11" s="315"/>
      <c r="EU11" s="315"/>
      <c r="EV11" s="315"/>
      <c r="EW11" s="315"/>
      <c r="EX11" s="315"/>
      <c r="EY11" s="315"/>
      <c r="EZ11" s="315"/>
      <c r="FA11" s="315"/>
      <c r="FB11" s="315"/>
      <c r="FC11" s="315"/>
      <c r="FD11" s="315"/>
      <c r="FE11" s="315"/>
      <c r="FF11" s="315"/>
      <c r="FG11" s="315"/>
      <c r="FH11" s="315"/>
      <c r="FI11" s="315"/>
      <c r="FJ11" s="315"/>
      <c r="FK11" s="315"/>
      <c r="FL11" s="315"/>
      <c r="FM11" s="315"/>
      <c r="FN11" s="315"/>
      <c r="FO11" s="315"/>
      <c r="FP11" s="315"/>
      <c r="FQ11" s="315"/>
      <c r="FR11" s="315"/>
      <c r="FS11" s="315"/>
      <c r="FT11" s="315"/>
      <c r="FU11" s="315"/>
      <c r="FV11" s="315"/>
      <c r="FW11" s="315"/>
      <c r="FX11" s="315"/>
      <c r="FY11" s="315"/>
      <c r="FZ11" s="315"/>
      <c r="GA11" s="315"/>
      <c r="GB11" s="315"/>
      <c r="GC11" s="315"/>
      <c r="GD11" s="315"/>
      <c r="GE11" s="315"/>
      <c r="GF11" s="315"/>
      <c r="GG11" s="315"/>
      <c r="GH11" s="315"/>
      <c r="GI11" s="315"/>
      <c r="GJ11" s="315"/>
      <c r="GK11" s="315"/>
      <c r="GL11" s="315"/>
      <c r="GM11" s="315"/>
      <c r="GN11" s="315"/>
      <c r="GO11" s="315"/>
      <c r="GP11" s="315"/>
      <c r="GQ11" s="315"/>
      <c r="GR11" s="315"/>
      <c r="GS11" s="315"/>
      <c r="GT11" s="315"/>
      <c r="GU11" s="315"/>
      <c r="GV11" s="315"/>
      <c r="GW11" s="315"/>
      <c r="GX11" s="315"/>
      <c r="GY11" s="315"/>
      <c r="GZ11" s="315"/>
      <c r="HA11" s="315"/>
      <c r="HB11" s="315"/>
      <c r="HC11" s="315"/>
      <c r="HD11" s="315"/>
      <c r="HE11" s="315"/>
      <c r="HF11" s="315"/>
      <c r="HG11" s="315"/>
      <c r="HH11" s="315"/>
      <c r="HI11" s="315"/>
      <c r="HJ11" s="315"/>
      <c r="HK11" s="315"/>
      <c r="HL11" s="315"/>
      <c r="HM11" s="315"/>
      <c r="HN11" s="315"/>
      <c r="HO11" s="315"/>
      <c r="HP11" s="315"/>
      <c r="HQ11" s="315"/>
      <c r="HR11" s="315"/>
      <c r="HS11" s="315"/>
      <c r="HT11" s="315"/>
      <c r="HU11" s="315"/>
      <c r="HV11" s="315"/>
      <c r="HW11" s="315"/>
      <c r="HX11" s="315"/>
      <c r="HY11" s="315"/>
      <c r="HZ11" s="315"/>
      <c r="IA11" s="315"/>
      <c r="IB11" s="315"/>
      <c r="IC11" s="315"/>
      <c r="ID11" s="315"/>
      <c r="IE11" s="315"/>
      <c r="IF11" s="315"/>
      <c r="IG11" s="315"/>
      <c r="IH11" s="315"/>
      <c r="II11" s="315"/>
      <c r="IJ11" s="315"/>
      <c r="IK11" s="315"/>
      <c r="IL11" s="315"/>
      <c r="IM11" s="315"/>
      <c r="IN11" s="315"/>
      <c r="IO11" s="315"/>
      <c r="IP11" s="315"/>
      <c r="IQ11" s="315"/>
      <c r="IR11" s="315"/>
      <c r="IS11" s="315"/>
      <c r="IT11" s="315"/>
      <c r="IU11" s="315"/>
      <c r="IV11" s="315"/>
      <c r="IW11" s="315"/>
      <c r="IX11" s="315"/>
      <c r="IY11" s="315"/>
      <c r="IZ11" s="315"/>
      <c r="JA11" s="315"/>
      <c r="JB11" s="315"/>
      <c r="JC11" s="315"/>
      <c r="JD11" s="315"/>
      <c r="JE11" s="315"/>
      <c r="JF11" s="315"/>
      <c r="JG11" s="315"/>
      <c r="JH11" s="315"/>
      <c r="JI11" s="315"/>
      <c r="JJ11" s="315"/>
      <c r="JK11" s="315"/>
      <c r="JL11" s="315"/>
      <c r="JM11" s="315"/>
      <c r="JN11" s="315"/>
      <c r="JO11" s="315"/>
      <c r="JP11" s="315"/>
      <c r="JQ11" s="315"/>
      <c r="JR11" s="315"/>
      <c r="JS11" s="315"/>
      <c r="JT11" s="315"/>
      <c r="JU11" s="315"/>
      <c r="JV11" s="315"/>
      <c r="JW11" s="315"/>
      <c r="JX11" s="315"/>
      <c r="JY11" s="315"/>
      <c r="JZ11" s="315"/>
      <c r="KA11" s="315"/>
      <c r="KB11" s="315"/>
      <c r="KC11" s="315"/>
      <c r="KD11" s="315"/>
      <c r="KE11" s="315"/>
      <c r="KF11" s="315"/>
      <c r="KG11" s="315"/>
      <c r="KH11" s="315"/>
      <c r="KI11" s="315"/>
      <c r="KJ11" s="315"/>
      <c r="KK11" s="315"/>
      <c r="KL11" s="315"/>
      <c r="KM11" s="315"/>
      <c r="KN11" s="315"/>
      <c r="KO11" s="315"/>
      <c r="KP11" s="315"/>
      <c r="KQ11" s="315"/>
      <c r="KR11" s="315"/>
      <c r="KS11" s="315"/>
      <c r="KT11" s="315"/>
      <c r="KU11" s="315"/>
      <c r="KV11" s="315"/>
      <c r="KW11" s="315"/>
      <c r="KX11" s="315"/>
      <c r="KY11" s="315"/>
      <c r="KZ11" s="315"/>
      <c r="LA11" s="315"/>
      <c r="LB11" s="315"/>
      <c r="LC11" s="315"/>
      <c r="LD11" s="315"/>
      <c r="LE11" s="315"/>
      <c r="LF11" s="315"/>
      <c r="LG11" s="315"/>
      <c r="LH11" s="315"/>
      <c r="LI11" s="315"/>
      <c r="LJ11" s="315"/>
      <c r="LK11" s="315"/>
      <c r="LL11" s="315"/>
      <c r="LM11" s="315"/>
      <c r="LN11" s="315"/>
      <c r="LO11" s="315"/>
      <c r="LP11" s="315"/>
      <c r="LQ11" s="315"/>
      <c r="LR11" s="315"/>
      <c r="LS11" s="315"/>
      <c r="LT11" s="315"/>
      <c r="LU11" s="315"/>
      <c r="LV11" s="315"/>
      <c r="LW11" s="315"/>
      <c r="LX11" s="315"/>
      <c r="LY11" s="315"/>
      <c r="LZ11" s="315"/>
      <c r="MA11" s="315"/>
      <c r="MB11" s="315"/>
      <c r="MC11" s="315"/>
      <c r="MD11" s="315"/>
      <c r="ME11" s="315"/>
      <c r="MF11" s="315"/>
      <c r="MG11" s="315"/>
      <c r="MH11" s="315"/>
      <c r="MI11" s="315"/>
      <c r="MJ11" s="315"/>
      <c r="MK11" s="315"/>
      <c r="ML11" s="315"/>
      <c r="MM11" s="315"/>
      <c r="MN11" s="315"/>
      <c r="MO11" s="315"/>
      <c r="MP11" s="315"/>
      <c r="MQ11" s="315"/>
      <c r="MR11" s="315"/>
      <c r="MS11" s="315"/>
      <c r="MT11" s="315"/>
      <c r="MU11" s="315"/>
      <c r="MV11" s="315"/>
      <c r="MW11" s="315"/>
      <c r="MX11" s="315"/>
      <c r="MY11" s="315"/>
      <c r="MZ11" s="315"/>
      <c r="NA11" s="315"/>
      <c r="NB11" s="315"/>
      <c r="NC11" s="315"/>
      <c r="ND11" s="315"/>
      <c r="NE11" s="315"/>
      <c r="NF11" s="315"/>
      <c r="NG11" s="315"/>
      <c r="NH11" s="315"/>
      <c r="NI11" s="315"/>
      <c r="NJ11" s="315"/>
      <c r="NK11" s="315"/>
      <c r="NL11" s="315"/>
      <c r="NM11" s="315"/>
      <c r="NN11" s="315"/>
      <c r="NO11" s="315"/>
      <c r="NP11" s="315"/>
      <c r="NQ11" s="315"/>
      <c r="NR11" s="315"/>
      <c r="NS11" s="315"/>
      <c r="NT11" s="315"/>
      <c r="NU11" s="315"/>
      <c r="NV11" s="315"/>
      <c r="NW11" s="315"/>
      <c r="NX11" s="315"/>
      <c r="NY11" s="315"/>
      <c r="NZ11" s="315"/>
      <c r="OA11" s="315"/>
      <c r="OB11" s="315"/>
      <c r="OC11" s="315"/>
      <c r="OD11" s="315"/>
      <c r="OE11" s="315"/>
      <c r="OF11" s="315"/>
      <c r="OG11" s="315"/>
      <c r="OH11" s="315"/>
      <c r="OI11" s="315"/>
      <c r="OJ11" s="315"/>
      <c r="OK11" s="315"/>
      <c r="OL11" s="315"/>
      <c r="OM11" s="315"/>
      <c r="ON11" s="315"/>
      <c r="OO11" s="315"/>
      <c r="OP11" s="315"/>
      <c r="OQ11" s="315"/>
      <c r="OR11" s="315"/>
      <c r="OS11" s="315"/>
      <c r="OT11" s="315"/>
      <c r="OU11" s="315"/>
      <c r="OV11" s="315"/>
      <c r="OW11" s="315"/>
      <c r="OX11" s="315"/>
      <c r="OY11" s="315"/>
      <c r="OZ11" s="315"/>
      <c r="PA11" s="315"/>
      <c r="PB11" s="315"/>
      <c r="PC11" s="315"/>
      <c r="PD11" s="315"/>
      <c r="PE11" s="315"/>
      <c r="PF11" s="315"/>
      <c r="PG11" s="315"/>
      <c r="PH11" s="315"/>
      <c r="PI11" s="315"/>
      <c r="PJ11" s="315"/>
      <c r="PK11" s="315"/>
      <c r="PL11" s="315"/>
      <c r="PM11" s="315"/>
      <c r="PN11" s="315"/>
      <c r="PO11" s="315"/>
      <c r="PP11" s="315"/>
      <c r="PQ11" s="315"/>
      <c r="PR11" s="315"/>
      <c r="PS11" s="315"/>
      <c r="PT11" s="315"/>
      <c r="PU11" s="315"/>
      <c r="PV11" s="315"/>
      <c r="PW11" s="315"/>
      <c r="PX11" s="315"/>
      <c r="PY11" s="315"/>
      <c r="PZ11" s="315"/>
      <c r="QA11" s="315"/>
      <c r="QB11" s="315"/>
      <c r="QC11" s="315"/>
      <c r="QD11" s="315"/>
      <c r="QE11" s="315"/>
      <c r="QF11" s="315"/>
      <c r="QG11" s="315"/>
      <c r="QH11" s="315"/>
      <c r="QI11" s="315"/>
      <c r="QJ11" s="315"/>
      <c r="QK11" s="315"/>
      <c r="QL11" s="315"/>
      <c r="QM11" s="315"/>
      <c r="QN11" s="315"/>
      <c r="QO11" s="315"/>
      <c r="QP11" s="315"/>
      <c r="QQ11" s="315"/>
      <c r="QR11" s="315"/>
      <c r="QS11" s="315"/>
      <c r="QT11" s="315"/>
      <c r="QU11" s="315"/>
      <c r="QV11" s="315"/>
      <c r="QW11" s="315"/>
      <c r="QX11" s="315"/>
      <c r="QY11" s="315"/>
      <c r="QZ11" s="315"/>
      <c r="RA11" s="315"/>
      <c r="RB11" s="315"/>
      <c r="RC11" s="315"/>
      <c r="RD11" s="315"/>
      <c r="RE11" s="315"/>
      <c r="RF11" s="315"/>
      <c r="RG11" s="315"/>
      <c r="RH11" s="315"/>
      <c r="RI11" s="315"/>
      <c r="RJ11" s="315"/>
      <c r="RK11" s="315"/>
      <c r="RL11" s="315"/>
      <c r="RM11" s="315"/>
      <c r="RN11" s="315"/>
      <c r="RO11" s="315"/>
      <c r="RP11" s="315"/>
      <c r="RQ11" s="315"/>
      <c r="RR11" s="315"/>
      <c r="RS11" s="315"/>
      <c r="RT11" s="315"/>
      <c r="RU11" s="315"/>
      <c r="RV11" s="315"/>
      <c r="RW11" s="315"/>
      <c r="RX11" s="315"/>
      <c r="RY11" s="315"/>
      <c r="RZ11" s="315"/>
      <c r="SA11" s="315"/>
      <c r="SB11" s="315"/>
      <c r="SC11" s="315"/>
      <c r="SD11" s="315"/>
      <c r="SE11" s="315"/>
      <c r="SF11" s="315"/>
      <c r="SG11" s="315"/>
      <c r="SH11" s="315"/>
      <c r="SI11" s="315"/>
      <c r="SJ11" s="315"/>
      <c r="SK11" s="315"/>
      <c r="SL11" s="315"/>
      <c r="SM11" s="315"/>
      <c r="SN11" s="315"/>
      <c r="SO11" s="315"/>
      <c r="SP11" s="315"/>
      <c r="SQ11" s="315"/>
      <c r="SR11" s="315"/>
      <c r="SS11" s="315"/>
      <c r="ST11" s="315"/>
      <c r="SU11" s="315"/>
      <c r="SV11" s="315"/>
      <c r="SW11" s="315"/>
      <c r="SX11" s="315"/>
      <c r="SY11" s="315"/>
      <c r="SZ11" s="315"/>
      <c r="TA11" s="315"/>
      <c r="TB11" s="315"/>
      <c r="TC11" s="315"/>
      <c r="TD11" s="315"/>
      <c r="TE11" s="315"/>
      <c r="TF11" s="315"/>
      <c r="TG11" s="315"/>
      <c r="TH11" s="315"/>
      <c r="TI11" s="315"/>
      <c r="TJ11" s="315"/>
      <c r="TK11" s="315"/>
      <c r="TL11" s="315"/>
      <c r="TM11" s="315"/>
      <c r="TN11" s="315"/>
      <c r="TO11" s="315"/>
      <c r="TP11" s="315"/>
      <c r="TQ11" s="315"/>
      <c r="TR11" s="315"/>
      <c r="TS11" s="315"/>
      <c r="TT11" s="315"/>
      <c r="TU11" s="315"/>
      <c r="TV11" s="315"/>
      <c r="TW11" s="315"/>
      <c r="TX11" s="315"/>
      <c r="TY11" s="315"/>
      <c r="TZ11" s="315"/>
      <c r="UA11" s="315"/>
      <c r="UB11" s="315"/>
      <c r="UC11" s="315"/>
      <c r="UD11" s="315"/>
      <c r="UE11" s="315"/>
      <c r="UF11" s="315"/>
      <c r="UG11" s="315"/>
      <c r="UH11" s="315"/>
      <c r="UI11" s="315"/>
      <c r="UJ11" s="315"/>
      <c r="UK11" s="315"/>
      <c r="UL11" s="315"/>
      <c r="UM11" s="315"/>
      <c r="UN11" s="315"/>
      <c r="UO11" s="315"/>
      <c r="UP11" s="315"/>
      <c r="UQ11" s="315"/>
      <c r="UR11" s="315"/>
      <c r="US11" s="315"/>
      <c r="UT11" s="315"/>
      <c r="UU11" s="315"/>
      <c r="UV11" s="315"/>
      <c r="UW11" s="315"/>
      <c r="UX11" s="315"/>
      <c r="UY11" s="315"/>
      <c r="UZ11" s="315"/>
      <c r="VA11" s="315"/>
      <c r="VB11" s="315"/>
      <c r="VC11" s="315"/>
      <c r="VD11" s="315"/>
      <c r="VE11" s="315"/>
      <c r="VF11" s="315"/>
      <c r="VG11" s="315"/>
      <c r="VH11" s="315"/>
      <c r="VI11" s="315"/>
      <c r="VJ11" s="315"/>
      <c r="VK11" s="315"/>
      <c r="VL11" s="315"/>
      <c r="VM11" s="315"/>
      <c r="VN11" s="315"/>
      <c r="VO11" s="315"/>
      <c r="VP11" s="315"/>
      <c r="VQ11" s="315"/>
      <c r="VR11" s="315"/>
      <c r="VS11" s="315"/>
      <c r="VT11" s="315"/>
      <c r="VU11" s="315"/>
      <c r="VV11" s="315"/>
      <c r="VW11" s="315"/>
      <c r="VX11" s="315"/>
      <c r="VY11" s="315"/>
      <c r="VZ11" s="315"/>
      <c r="WA11" s="315"/>
      <c r="WB11" s="315"/>
      <c r="WC11" s="315"/>
      <c r="WD11" s="315"/>
      <c r="WE11" s="315"/>
      <c r="WF11" s="315"/>
      <c r="WG11" s="315"/>
      <c r="WH11" s="315"/>
      <c r="WI11" s="315"/>
      <c r="WJ11" s="315"/>
      <c r="WK11" s="315"/>
      <c r="WL11" s="315"/>
      <c r="WM11" s="315"/>
      <c r="WN11" s="315"/>
      <c r="WO11" s="315"/>
      <c r="WP11" s="315"/>
      <c r="WQ11" s="315"/>
      <c r="WR11" s="315"/>
      <c r="WS11" s="315"/>
      <c r="WT11" s="315"/>
      <c r="WU11" s="315"/>
      <c r="WV11" s="315"/>
      <c r="WW11" s="315"/>
      <c r="WX11" s="315"/>
      <c r="WY11" s="315"/>
      <c r="WZ11" s="315"/>
      <c r="XA11" s="315"/>
      <c r="XB11" s="315"/>
      <c r="XC11" s="315"/>
      <c r="XD11" s="315"/>
      <c r="XE11" s="315"/>
      <c r="XF11" s="315"/>
      <c r="XG11" s="315"/>
      <c r="XH11" s="315"/>
      <c r="XI11" s="315"/>
      <c r="XJ11" s="315"/>
      <c r="XK11" s="315"/>
      <c r="XL11" s="315"/>
      <c r="XM11" s="315"/>
      <c r="XN11" s="315"/>
      <c r="XO11" s="315"/>
      <c r="XP11" s="315"/>
      <c r="XQ11" s="315"/>
      <c r="XR11" s="315"/>
      <c r="XS11" s="315"/>
      <c r="XT11" s="315"/>
      <c r="XU11" s="315"/>
      <c r="XV11" s="315"/>
      <c r="XW11" s="315"/>
      <c r="XX11" s="315"/>
      <c r="XY11" s="315"/>
      <c r="XZ11" s="315"/>
      <c r="YA11" s="315"/>
      <c r="YB11" s="315"/>
      <c r="YC11" s="315"/>
      <c r="YD11" s="315"/>
      <c r="YE11" s="315"/>
      <c r="YF11" s="315"/>
      <c r="YG11" s="315"/>
      <c r="YH11" s="315"/>
      <c r="YI11" s="315"/>
      <c r="YJ11" s="315"/>
      <c r="YK11" s="315"/>
      <c r="YL11" s="315"/>
      <c r="YM11" s="315"/>
      <c r="YN11" s="315"/>
      <c r="YO11" s="315"/>
      <c r="YP11" s="315"/>
      <c r="YQ11" s="315"/>
      <c r="YR11" s="315"/>
      <c r="YS11" s="315"/>
      <c r="YT11" s="315"/>
      <c r="YU11" s="315"/>
      <c r="YV11" s="315"/>
      <c r="YW11" s="315"/>
      <c r="YX11" s="315"/>
      <c r="YY11" s="315"/>
      <c r="YZ11" s="315"/>
      <c r="ZA11" s="315"/>
      <c r="ZB11" s="315"/>
      <c r="ZC11" s="315"/>
      <c r="ZD11" s="315"/>
      <c r="ZE11" s="315"/>
      <c r="ZF11" s="315"/>
      <c r="ZG11" s="315"/>
      <c r="ZH11" s="315"/>
      <c r="ZI11" s="315"/>
      <c r="ZJ11" s="315"/>
      <c r="ZK11" s="315"/>
      <c r="ZL11" s="315"/>
      <c r="ZM11" s="315"/>
      <c r="ZN11" s="315"/>
      <c r="ZO11" s="315"/>
      <c r="ZP11" s="315"/>
      <c r="ZQ11" s="315"/>
      <c r="ZR11" s="315"/>
      <c r="ZS11" s="315"/>
      <c r="ZT11" s="315"/>
      <c r="ZU11" s="315"/>
      <c r="ZV11" s="315"/>
      <c r="ZW11" s="315"/>
      <c r="ZX11" s="315"/>
      <c r="ZY11" s="315"/>
      <c r="ZZ11" s="315"/>
      <c r="AAA11" s="315"/>
      <c r="AAB11" s="315"/>
      <c r="AAC11" s="315"/>
      <c r="AAD11" s="315"/>
      <c r="AAE11" s="315"/>
      <c r="AAF11" s="315"/>
      <c r="AAG11" s="315"/>
      <c r="AAH11" s="315"/>
      <c r="AAI11" s="315"/>
      <c r="AAJ11" s="315"/>
      <c r="AAK11" s="315"/>
      <c r="AAL11" s="315"/>
      <c r="AAM11" s="315"/>
      <c r="AAN11" s="315"/>
      <c r="AAO11" s="315"/>
      <c r="AAP11" s="315"/>
      <c r="AAQ11" s="315"/>
      <c r="AAR11" s="315"/>
      <c r="AAS11" s="315"/>
      <c r="AAT11" s="315"/>
      <c r="AAU11" s="315"/>
      <c r="AAV11" s="315"/>
      <c r="AAW11" s="315"/>
      <c r="AAX11" s="315"/>
      <c r="AAY11" s="315"/>
      <c r="AAZ11" s="315"/>
      <c r="ABA11" s="315"/>
      <c r="ABB11" s="315"/>
      <c r="ABC11" s="315"/>
      <c r="ABD11" s="315"/>
      <c r="ABE11" s="315"/>
      <c r="ABF11" s="315"/>
      <c r="ABG11" s="315"/>
      <c r="ABH11" s="315"/>
      <c r="ABI11" s="315"/>
      <c r="ABJ11" s="315"/>
      <c r="ABK11" s="315"/>
      <c r="ABL11" s="315"/>
      <c r="ABM11" s="315"/>
      <c r="ABN11" s="315"/>
      <c r="ABO11" s="315"/>
      <c r="ABP11" s="315"/>
      <c r="ABQ11" s="315"/>
      <c r="ABR11" s="315"/>
      <c r="ABS11" s="315"/>
      <c r="ABT11" s="315"/>
      <c r="ABU11" s="315"/>
      <c r="ABV11" s="315"/>
      <c r="ABW11" s="315"/>
      <c r="ABX11" s="315"/>
      <c r="ABY11" s="315"/>
      <c r="ABZ11" s="315"/>
      <c r="ACA11" s="315"/>
      <c r="ACB11" s="315"/>
      <c r="ACC11" s="315"/>
      <c r="ACD11" s="315"/>
      <c r="ACE11" s="315"/>
      <c r="ACF11" s="315"/>
      <c r="ACG11" s="315"/>
      <c r="ACH11" s="315"/>
      <c r="ACI11" s="315"/>
      <c r="ACJ11" s="315"/>
      <c r="ACK11" s="315"/>
      <c r="ACL11" s="315"/>
      <c r="ACM11" s="315"/>
      <c r="ACN11" s="315"/>
      <c r="ACO11" s="315"/>
      <c r="ACP11" s="315"/>
      <c r="ACQ11" s="315"/>
      <c r="ACR11" s="315"/>
      <c r="ACS11" s="315"/>
      <c r="ACT11" s="315"/>
      <c r="ACU11" s="315"/>
      <c r="ACV11" s="315"/>
      <c r="ACW11" s="315"/>
      <c r="ACX11" s="315"/>
      <c r="ACY11" s="315"/>
      <c r="ACZ11" s="315"/>
      <c r="ADA11" s="315"/>
      <c r="ADB11" s="315"/>
      <c r="ADC11" s="315"/>
      <c r="ADD11" s="315"/>
      <c r="ADE11" s="315"/>
      <c r="ADF11" s="315"/>
      <c r="ADG11" s="315"/>
      <c r="ADH11" s="315"/>
      <c r="ADI11" s="315"/>
      <c r="ADJ11" s="315"/>
      <c r="ADK11" s="315"/>
      <c r="ADL11" s="315"/>
      <c r="ADM11" s="315"/>
      <c r="ADN11" s="315"/>
      <c r="ADO11" s="315"/>
      <c r="ADP11" s="315"/>
      <c r="ADQ11" s="315"/>
      <c r="ADR11" s="315"/>
      <c r="ADS11" s="315"/>
      <c r="ADT11" s="315"/>
      <c r="ADU11" s="315"/>
      <c r="ADV11" s="315"/>
      <c r="ADW11" s="315"/>
      <c r="ADX11" s="315"/>
      <c r="ADY11" s="315"/>
      <c r="ADZ11" s="315"/>
      <c r="AEA11" s="315"/>
      <c r="AEB11" s="315"/>
      <c r="AEC11" s="315"/>
      <c r="AED11" s="315"/>
      <c r="AEE11" s="315"/>
      <c r="AEF11" s="315"/>
      <c r="AEG11" s="315"/>
      <c r="AEH11" s="315"/>
      <c r="AEI11" s="315"/>
      <c r="AEJ11" s="315"/>
      <c r="AEK11" s="315"/>
      <c r="AEL11" s="315"/>
      <c r="AEM11" s="315"/>
      <c r="AEN11" s="315"/>
      <c r="AEO11" s="315"/>
      <c r="AEP11" s="315"/>
      <c r="AEQ11" s="315"/>
      <c r="AER11" s="315"/>
      <c r="AES11" s="315"/>
      <c r="AET11" s="315"/>
      <c r="AEU11" s="315"/>
      <c r="AEV11" s="315"/>
      <c r="AEW11" s="315"/>
      <c r="AEX11" s="315"/>
      <c r="AEY11" s="315"/>
      <c r="AEZ11" s="315"/>
      <c r="AFA11" s="315"/>
      <c r="AFB11" s="315"/>
      <c r="AFC11" s="315"/>
      <c r="AFD11" s="315"/>
      <c r="AFE11" s="315"/>
      <c r="AFF11" s="315"/>
      <c r="AFG11" s="315"/>
      <c r="AFH11" s="315"/>
      <c r="AFI11" s="315"/>
      <c r="AFJ11" s="315"/>
      <c r="AFK11" s="315"/>
      <c r="AFL11" s="315"/>
      <c r="AFM11" s="315"/>
      <c r="AFN11" s="315"/>
      <c r="AFO11" s="315"/>
      <c r="AFP11" s="315"/>
      <c r="AFQ11" s="315"/>
      <c r="AFR11" s="315"/>
      <c r="AFS11" s="315"/>
      <c r="AFT11" s="315"/>
      <c r="AFU11" s="315"/>
      <c r="AFV11" s="315"/>
      <c r="AFW11" s="315"/>
      <c r="AFX11" s="315"/>
      <c r="AFY11" s="315"/>
      <c r="AFZ11" s="315"/>
      <c r="AGA11" s="315"/>
      <c r="AGB11" s="315"/>
      <c r="AGC11" s="315"/>
      <c r="AGD11" s="315"/>
      <c r="AGE11" s="315"/>
      <c r="AGF11" s="315"/>
      <c r="AGG11" s="315"/>
      <c r="AGH11" s="315"/>
      <c r="AGI11" s="315"/>
      <c r="AGJ11" s="315"/>
      <c r="AGK11" s="315"/>
      <c r="AGL11" s="315"/>
      <c r="AGM11" s="315"/>
      <c r="AGN11" s="315"/>
      <c r="AGO11" s="315"/>
      <c r="AGP11" s="315"/>
      <c r="AGQ11" s="315"/>
      <c r="AGR11" s="315"/>
      <c r="AGS11" s="315"/>
      <c r="AGT11" s="315"/>
      <c r="AGU11" s="315"/>
      <c r="AGV11" s="315"/>
      <c r="AGW11" s="315"/>
      <c r="AGX11" s="315"/>
      <c r="AGY11" s="315"/>
      <c r="AGZ11" s="315"/>
      <c r="AHA11" s="315"/>
      <c r="AHB11" s="315"/>
      <c r="AHC11" s="315"/>
      <c r="AHD11" s="315"/>
      <c r="AHE11" s="315"/>
      <c r="AHF11" s="315"/>
      <c r="AHG11" s="315"/>
      <c r="AHH11" s="315"/>
      <c r="AHI11" s="315"/>
      <c r="AHJ11" s="315"/>
      <c r="AHK11" s="315"/>
      <c r="AHL11" s="315"/>
      <c r="AHM11" s="315"/>
      <c r="AHN11" s="315"/>
      <c r="AHO11" s="315"/>
      <c r="AHP11" s="315"/>
      <c r="AHQ11" s="315"/>
      <c r="AHR11" s="315"/>
      <c r="AHS11" s="315"/>
      <c r="AHT11" s="315"/>
      <c r="AHU11" s="315"/>
      <c r="AHV11" s="315"/>
      <c r="AHW11" s="315"/>
      <c r="AHX11" s="315"/>
      <c r="AHY11" s="315"/>
      <c r="AHZ11" s="315"/>
      <c r="AIA11" s="315"/>
      <c r="AIB11" s="315"/>
      <c r="AIC11" s="315"/>
      <c r="AID11" s="315"/>
      <c r="AIE11" s="315"/>
      <c r="AIF11" s="315"/>
      <c r="AIG11" s="315"/>
      <c r="AIH11" s="315"/>
      <c r="AII11" s="315"/>
      <c r="AIJ11" s="315"/>
      <c r="AIK11" s="315"/>
      <c r="AIL11" s="315"/>
      <c r="AIM11" s="315"/>
      <c r="AIN11" s="315"/>
      <c r="AIO11" s="315"/>
      <c r="AIP11" s="315"/>
      <c r="AIQ11" s="315"/>
      <c r="AIR11" s="315"/>
      <c r="AIS11" s="315"/>
      <c r="AIT11" s="315"/>
      <c r="AIU11" s="315"/>
      <c r="AIV11" s="315"/>
      <c r="AIW11" s="315"/>
      <c r="AIX11" s="315"/>
      <c r="AIY11" s="315"/>
      <c r="AIZ11" s="315"/>
      <c r="AJA11" s="315"/>
      <c r="AJB11" s="315"/>
      <c r="AJC11" s="315"/>
      <c r="AJD11" s="315"/>
      <c r="AJE11" s="315"/>
      <c r="AJF11" s="315"/>
      <c r="AJG11" s="315"/>
      <c r="AJH11" s="315"/>
      <c r="AJI11" s="315"/>
      <c r="AJJ11" s="315"/>
      <c r="AJK11" s="315"/>
      <c r="AJL11" s="315"/>
      <c r="AJM11" s="315"/>
      <c r="AJN11" s="315"/>
      <c r="AJO11" s="315"/>
      <c r="AJP11" s="315"/>
      <c r="AJQ11" s="315"/>
      <c r="AJR11" s="315"/>
      <c r="AJS11" s="315"/>
      <c r="AJT11" s="315"/>
      <c r="AJU11" s="315"/>
      <c r="AJV11" s="315"/>
      <c r="AJW11" s="315"/>
      <c r="AJX11" s="315"/>
      <c r="AJY11" s="315"/>
      <c r="AJZ11" s="315"/>
      <c r="AKA11" s="315"/>
      <c r="AKB11" s="315"/>
      <c r="AKC11" s="315"/>
      <c r="AKD11" s="315"/>
      <c r="AKE11" s="315"/>
      <c r="AKF11" s="315"/>
      <c r="AKG11" s="315"/>
      <c r="AKH11" s="315"/>
      <c r="AKI11" s="315"/>
      <c r="AKJ11" s="315"/>
      <c r="AKK11" s="315"/>
      <c r="AKL11" s="315"/>
      <c r="AKM11" s="315"/>
      <c r="AKN11" s="315"/>
      <c r="AKO11" s="315"/>
      <c r="AKP11" s="315"/>
      <c r="AKQ11" s="315"/>
      <c r="AKR11" s="315"/>
      <c r="AKS11" s="315"/>
      <c r="AKT11" s="315"/>
      <c r="AKU11" s="315"/>
      <c r="AKV11" s="315"/>
      <c r="AKW11" s="315"/>
      <c r="AKX11" s="315"/>
      <c r="AKY11" s="315"/>
      <c r="AKZ11" s="315"/>
      <c r="ALA11" s="315"/>
      <c r="ALB11" s="315"/>
      <c r="ALC11" s="315"/>
      <c r="ALD11" s="315"/>
      <c r="ALE11" s="315"/>
      <c r="ALF11" s="315"/>
      <c r="ALG11" s="315"/>
      <c r="ALH11" s="315"/>
      <c r="ALI11" s="315"/>
      <c r="ALJ11" s="315"/>
      <c r="ALK11" s="315"/>
      <c r="ALL11" s="315"/>
      <c r="ALM11" s="315"/>
      <c r="ALN11" s="315"/>
      <c r="ALO11" s="315"/>
      <c r="ALP11" s="315"/>
      <c r="ALQ11" s="315"/>
      <c r="ALR11" s="315"/>
      <c r="ALS11" s="315"/>
      <c r="ALT11" s="315"/>
      <c r="ALU11" s="315"/>
      <c r="ALV11" s="315"/>
      <c r="ALW11" s="315"/>
      <c r="ALX11" s="315"/>
      <c r="ALY11" s="315"/>
      <c r="ALZ11" s="315"/>
      <c r="AMA11" s="315"/>
      <c r="AMB11" s="315"/>
      <c r="AMC11" s="315"/>
      <c r="AMD11" s="315"/>
      <c r="AME11" s="315"/>
      <c r="AMF11" s="315"/>
      <c r="AMG11" s="315"/>
      <c r="AMH11" s="315"/>
      <c r="AMI11" s="315"/>
      <c r="AMJ11" s="315"/>
      <c r="AMK11" s="315"/>
      <c r="AML11" s="315"/>
      <c r="AMM11" s="315"/>
      <c r="AMN11" s="315"/>
      <c r="AMO11" s="315"/>
      <c r="AMP11" s="315"/>
      <c r="AMQ11" s="315"/>
      <c r="AMR11" s="315"/>
      <c r="AMS11" s="315"/>
      <c r="AMT11" s="315"/>
      <c r="AMU11" s="315"/>
      <c r="AMV11" s="315"/>
      <c r="AMW11" s="315"/>
      <c r="AMX11" s="315"/>
      <c r="AMY11" s="315"/>
      <c r="AMZ11" s="315"/>
      <c r="ANA11" s="315"/>
      <c r="ANB11" s="315"/>
      <c r="ANC11" s="315"/>
      <c r="AND11" s="315"/>
      <c r="ANE11" s="315"/>
      <c r="ANF11" s="315"/>
      <c r="ANG11" s="315"/>
      <c r="ANH11" s="315"/>
      <c r="ANI11" s="315"/>
      <c r="ANJ11" s="315"/>
      <c r="ANK11" s="315"/>
      <c r="ANL11" s="315"/>
      <c r="ANM11" s="315"/>
      <c r="ANN11" s="315"/>
      <c r="ANO11" s="315"/>
      <c r="ANP11" s="315"/>
      <c r="ANQ11" s="315"/>
      <c r="ANR11" s="315"/>
      <c r="ANS11" s="315"/>
      <c r="ANT11" s="315"/>
      <c r="ANU11" s="315"/>
      <c r="ANV11" s="315"/>
      <c r="ANW11" s="315"/>
      <c r="ANX11" s="315"/>
      <c r="ANY11" s="315"/>
      <c r="ANZ11" s="315"/>
      <c r="AOA11" s="315"/>
      <c r="AOB11" s="315"/>
      <c r="AOC11" s="315"/>
      <c r="AOD11" s="315"/>
      <c r="AOE11" s="315"/>
      <c r="AOF11" s="315"/>
      <c r="AOG11" s="315"/>
      <c r="AOH11" s="315"/>
      <c r="AOI11" s="315"/>
      <c r="AOJ11" s="315"/>
      <c r="AOK11" s="315"/>
      <c r="AOL11" s="315"/>
      <c r="AOM11" s="315"/>
      <c r="AON11" s="315"/>
      <c r="AOO11" s="315"/>
      <c r="AOP11" s="315"/>
      <c r="AOQ11" s="315"/>
      <c r="AOR11" s="315"/>
      <c r="AOS11" s="315"/>
      <c r="AOT11" s="315"/>
      <c r="AOU11" s="315"/>
      <c r="AOV11" s="315"/>
      <c r="AOW11" s="315"/>
      <c r="AOX11" s="315"/>
      <c r="AOY11" s="315"/>
      <c r="AOZ11" s="315"/>
      <c r="APA11" s="315"/>
      <c r="APB11" s="315"/>
      <c r="APC11" s="315"/>
      <c r="APD11" s="315"/>
      <c r="APE11" s="315"/>
      <c r="APF11" s="315"/>
      <c r="APG11" s="315"/>
      <c r="APH11" s="315"/>
      <c r="API11" s="315"/>
      <c r="APJ11" s="315"/>
      <c r="APK11" s="315"/>
      <c r="APL11" s="315"/>
      <c r="APM11" s="315"/>
      <c r="APN11" s="315"/>
      <c r="APO11" s="315"/>
      <c r="APP11" s="315"/>
      <c r="APQ11" s="315"/>
      <c r="APR11" s="315"/>
      <c r="APS11" s="315"/>
      <c r="APT11" s="315"/>
      <c r="APU11" s="315"/>
      <c r="APV11" s="315"/>
      <c r="APW11" s="315"/>
      <c r="APX11" s="315"/>
      <c r="APY11" s="315"/>
      <c r="APZ11" s="315"/>
      <c r="AQA11" s="315"/>
      <c r="AQB11" s="315"/>
      <c r="AQC11" s="315"/>
      <c r="AQD11" s="315"/>
      <c r="AQE11" s="315"/>
      <c r="AQF11" s="315"/>
      <c r="AQG11" s="315"/>
      <c r="AQH11" s="315"/>
      <c r="AQI11" s="315"/>
      <c r="AQJ11" s="315"/>
      <c r="AQK11" s="315"/>
      <c r="AQL11" s="315"/>
      <c r="AQM11" s="315"/>
      <c r="AQN11" s="315"/>
      <c r="AQO11" s="315"/>
      <c r="AQP11" s="315"/>
      <c r="AQQ11" s="315"/>
      <c r="AQR11" s="315"/>
      <c r="AQS11" s="315"/>
      <c r="AQT11" s="315"/>
      <c r="AQU11" s="315"/>
      <c r="AQV11" s="315"/>
      <c r="AQW11" s="315"/>
      <c r="AQX11" s="315"/>
      <c r="AQY11" s="315"/>
      <c r="AQZ11" s="315"/>
      <c r="ARA11" s="315"/>
      <c r="ARB11" s="315"/>
      <c r="ARC11" s="315"/>
      <c r="ARD11" s="315"/>
      <c r="ARE11" s="315"/>
      <c r="ARF11" s="315"/>
      <c r="ARG11" s="315"/>
      <c r="ARH11" s="315"/>
      <c r="ARI11" s="315"/>
      <c r="ARJ11" s="315"/>
      <c r="ARK11" s="315"/>
      <c r="ARL11" s="315"/>
      <c r="ARM11" s="315"/>
      <c r="ARN11" s="315"/>
      <c r="ARO11" s="315"/>
      <c r="ARP11" s="315"/>
      <c r="ARQ11" s="315"/>
      <c r="ARR11" s="315"/>
      <c r="ARS11" s="315"/>
      <c r="ART11" s="315"/>
      <c r="ARU11" s="315"/>
      <c r="ARV11" s="315"/>
      <c r="ARW11" s="315"/>
      <c r="ARX11" s="315"/>
      <c r="ARY11" s="315"/>
      <c r="ARZ11" s="315"/>
      <c r="ASA11" s="315"/>
      <c r="ASB11" s="315"/>
      <c r="ASC11" s="315"/>
      <c r="ASD11" s="315"/>
      <c r="ASE11" s="315"/>
      <c r="ASF11" s="315"/>
      <c r="ASG11" s="315"/>
      <c r="ASH11" s="315"/>
      <c r="ASI11" s="315"/>
      <c r="ASJ11" s="315"/>
      <c r="ASK11" s="315"/>
      <c r="ASL11" s="315"/>
      <c r="ASM11" s="315"/>
      <c r="ASN11" s="315"/>
      <c r="ASO11" s="315"/>
      <c r="ASP11" s="315"/>
      <c r="ASQ11" s="315"/>
      <c r="ASR11" s="315"/>
      <c r="ASS11" s="315"/>
      <c r="AST11" s="315"/>
      <c r="ASU11" s="315"/>
      <c r="ASV11" s="315"/>
      <c r="ASW11" s="315"/>
      <c r="ASX11" s="315"/>
      <c r="ASY11" s="315"/>
      <c r="ASZ11" s="315"/>
      <c r="ATA11" s="315"/>
      <c r="ATB11" s="315"/>
      <c r="ATC11" s="315"/>
      <c r="ATD11" s="315"/>
      <c r="ATE11" s="315"/>
      <c r="ATF11" s="315"/>
      <c r="ATG11" s="315"/>
      <c r="ATH11" s="315"/>
      <c r="ATI11" s="315"/>
      <c r="ATJ11" s="315"/>
      <c r="ATK11" s="315"/>
      <c r="ATL11" s="315"/>
      <c r="ATM11" s="315"/>
      <c r="ATN11" s="315"/>
      <c r="ATO11" s="315"/>
      <c r="ATP11" s="315"/>
      <c r="ATQ11" s="315"/>
      <c r="ATR11" s="315"/>
      <c r="ATS11" s="315"/>
      <c r="ATT11" s="315"/>
      <c r="ATU11" s="315"/>
      <c r="ATV11" s="315"/>
      <c r="ATW11" s="315"/>
      <c r="ATX11" s="315"/>
      <c r="ATY11" s="315"/>
      <c r="ATZ11" s="315"/>
      <c r="AUA11" s="315"/>
      <c r="AUB11" s="315"/>
      <c r="AUC11" s="315"/>
      <c r="AUD11" s="315"/>
      <c r="AUE11" s="315"/>
      <c r="AUF11" s="315"/>
      <c r="AUG11" s="315"/>
      <c r="AUH11" s="315"/>
      <c r="AUI11" s="315"/>
      <c r="AUJ11" s="315"/>
      <c r="AUK11" s="315"/>
      <c r="AUL11" s="315"/>
      <c r="AUM11" s="315"/>
      <c r="AUN11" s="315"/>
      <c r="AUO11" s="315"/>
      <c r="AUP11" s="315"/>
      <c r="AUQ11" s="315"/>
      <c r="AUR11" s="315"/>
      <c r="AUS11" s="315"/>
      <c r="AUT11" s="315"/>
      <c r="AUU11" s="315"/>
      <c r="AUV11" s="315"/>
      <c r="AUW11" s="315"/>
      <c r="AUX11" s="315"/>
      <c r="AUY11" s="315"/>
      <c r="AUZ11" s="315"/>
      <c r="AVA11" s="315"/>
      <c r="AVB11" s="315"/>
      <c r="AVC11" s="315"/>
      <c r="AVD11" s="315"/>
      <c r="AVE11" s="315"/>
      <c r="AVF11" s="315"/>
      <c r="AVG11" s="315"/>
      <c r="AVH11" s="315"/>
      <c r="AVI11" s="315"/>
      <c r="AVJ11" s="315"/>
      <c r="AVK11" s="315"/>
      <c r="AVL11" s="315"/>
      <c r="AVM11" s="315"/>
      <c r="AVN11" s="315"/>
      <c r="AVO11" s="315"/>
      <c r="AVP11" s="315"/>
      <c r="AVQ11" s="315"/>
      <c r="AVR11" s="315"/>
      <c r="AVS11" s="315"/>
      <c r="AVT11" s="315"/>
      <c r="AVU11" s="315"/>
      <c r="AVV11" s="315"/>
      <c r="AVW11" s="315"/>
      <c r="AVX11" s="315"/>
      <c r="AVY11" s="315"/>
      <c r="AVZ11" s="315"/>
      <c r="AWA11" s="315"/>
      <c r="AWB11" s="315"/>
      <c r="AWC11" s="315"/>
      <c r="AWD11" s="315"/>
      <c r="AWE11" s="315"/>
      <c r="AWF11" s="315"/>
      <c r="AWG11" s="315"/>
      <c r="AWH11" s="315"/>
      <c r="AWI11" s="315"/>
      <c r="AWJ11" s="315"/>
      <c r="AWK11" s="315"/>
      <c r="AWL11" s="315"/>
      <c r="AWM11" s="315"/>
      <c r="AWN11" s="315"/>
      <c r="AWO11" s="315"/>
      <c r="AWP11" s="315"/>
      <c r="AWQ11" s="315"/>
      <c r="AWR11" s="315"/>
      <c r="AWS11" s="315"/>
      <c r="AWT11" s="315"/>
      <c r="AWU11" s="315"/>
      <c r="AWV11" s="315"/>
      <c r="AWW11" s="315"/>
      <c r="AWX11" s="315"/>
      <c r="AWY11" s="315"/>
      <c r="AWZ11" s="315"/>
      <c r="AXA11" s="315"/>
      <c r="AXB11" s="315"/>
      <c r="AXC11" s="315"/>
      <c r="AXD11" s="315"/>
      <c r="AXE11" s="315"/>
      <c r="AXF11" s="315"/>
      <c r="AXG11" s="315"/>
      <c r="AXH11" s="315"/>
      <c r="AXI11" s="315"/>
      <c r="AXJ11" s="315"/>
      <c r="AXK11" s="315"/>
      <c r="AXL11" s="315"/>
      <c r="AXM11" s="315"/>
      <c r="AXN11" s="315"/>
      <c r="AXO11" s="315"/>
      <c r="AXP11" s="315"/>
      <c r="AXQ11" s="315"/>
      <c r="AXR11" s="315"/>
      <c r="AXS11" s="315"/>
      <c r="AXT11" s="315"/>
      <c r="AXU11" s="315"/>
      <c r="AXV11" s="315"/>
      <c r="AXW11" s="315"/>
      <c r="AXX11" s="315"/>
      <c r="AXY11" s="315"/>
      <c r="AXZ11" s="315"/>
      <c r="AYA11" s="315"/>
      <c r="AYB11" s="315"/>
      <c r="AYC11" s="315"/>
      <c r="AYD11" s="315"/>
      <c r="AYE11" s="315"/>
      <c r="AYF11" s="315"/>
      <c r="AYG11" s="315"/>
      <c r="AYH11" s="315"/>
      <c r="AYI11" s="315"/>
      <c r="AYJ11" s="315"/>
      <c r="AYK11" s="315"/>
      <c r="AYL11" s="315"/>
      <c r="AYM11" s="315"/>
      <c r="AYN11" s="315"/>
      <c r="AYO11" s="315"/>
      <c r="AYP11" s="315"/>
      <c r="AYQ11" s="315"/>
      <c r="AYR11" s="315"/>
      <c r="AYS11" s="315"/>
      <c r="AYT11" s="315"/>
      <c r="AYU11" s="315"/>
      <c r="AYV11" s="315"/>
      <c r="AYW11" s="315"/>
      <c r="AYX11" s="315"/>
      <c r="AYY11" s="315"/>
      <c r="AYZ11" s="315"/>
      <c r="AZA11" s="315"/>
      <c r="AZB11" s="315"/>
      <c r="AZC11" s="315"/>
      <c r="AZD11" s="315"/>
      <c r="AZE11" s="315"/>
      <c r="AZF11" s="315"/>
      <c r="AZG11" s="315"/>
      <c r="AZH11" s="315"/>
      <c r="AZI11" s="315"/>
      <c r="AZJ11" s="315"/>
      <c r="AZK11" s="315"/>
      <c r="AZL11" s="315"/>
      <c r="AZM11" s="315"/>
      <c r="AZN11" s="315"/>
      <c r="AZO11" s="315"/>
      <c r="AZP11" s="315"/>
      <c r="AZQ11" s="315"/>
      <c r="AZR11" s="315"/>
      <c r="AZS11" s="315"/>
      <c r="AZT11" s="315"/>
      <c r="AZU11" s="315"/>
      <c r="AZV11" s="315"/>
      <c r="AZW11" s="315"/>
      <c r="AZX11" s="315"/>
      <c r="AZY11" s="315"/>
      <c r="AZZ11" s="315"/>
      <c r="BAA11" s="315"/>
      <c r="BAB11" s="315"/>
      <c r="BAC11" s="315"/>
      <c r="BAD11" s="315"/>
      <c r="BAE11" s="315"/>
      <c r="BAF11" s="315"/>
      <c r="BAG11" s="315"/>
      <c r="BAH11" s="315"/>
      <c r="BAI11" s="315"/>
      <c r="BAJ11" s="315"/>
      <c r="BAK11" s="315"/>
      <c r="BAL11" s="315"/>
      <c r="BAM11" s="315"/>
      <c r="BAN11" s="315"/>
      <c r="BAO11" s="315"/>
      <c r="BAP11" s="315"/>
      <c r="BAQ11" s="315"/>
      <c r="BAR11" s="315"/>
      <c r="BAS11" s="315"/>
      <c r="BAT11" s="315"/>
      <c r="BAU11" s="315"/>
      <c r="BAV11" s="315"/>
      <c r="BAW11" s="315"/>
      <c r="BAX11" s="315"/>
      <c r="BAY11" s="315"/>
      <c r="BAZ11" s="315"/>
      <c r="BBA11" s="315"/>
      <c r="BBB11" s="315"/>
      <c r="BBC11" s="315"/>
      <c r="BBD11" s="315"/>
      <c r="BBE11" s="315"/>
      <c r="BBF11" s="315"/>
      <c r="BBG11" s="315"/>
      <c r="BBH11" s="315"/>
      <c r="BBI11" s="315"/>
      <c r="BBJ11" s="315"/>
      <c r="BBK11" s="315"/>
      <c r="BBL11" s="315"/>
      <c r="BBM11" s="315"/>
      <c r="BBN11" s="315"/>
      <c r="BBO11" s="315"/>
      <c r="BBP11" s="315"/>
      <c r="BBQ11" s="315"/>
      <c r="BBR11" s="315"/>
      <c r="BBS11" s="315"/>
      <c r="BBT11" s="315"/>
      <c r="BBU11" s="315"/>
      <c r="BBV11" s="315"/>
      <c r="BBW11" s="315"/>
      <c r="BBX11" s="315"/>
      <c r="BBY11" s="315"/>
      <c r="BBZ11" s="315"/>
      <c r="BCA11" s="315"/>
      <c r="BCB11" s="315"/>
      <c r="BCC11" s="315"/>
      <c r="BCD11" s="315"/>
      <c r="BCE11" s="315"/>
      <c r="BCF11" s="315"/>
      <c r="BCG11" s="315"/>
      <c r="BCH11" s="315"/>
      <c r="BCI11" s="315"/>
      <c r="BCJ11" s="315"/>
      <c r="BCK11" s="315"/>
      <c r="BCL11" s="315"/>
      <c r="BCM11" s="315"/>
      <c r="BCN11" s="315"/>
      <c r="BCO11" s="315"/>
      <c r="BCP11" s="315"/>
      <c r="BCQ11" s="315"/>
      <c r="BCR11" s="315"/>
      <c r="BCS11" s="315"/>
      <c r="BCT11" s="315"/>
      <c r="BCU11" s="315"/>
      <c r="BCV11" s="315"/>
      <c r="BCW11" s="315"/>
      <c r="BCX11" s="315"/>
      <c r="BCY11" s="315"/>
      <c r="BCZ11" s="315"/>
      <c r="BDA11" s="315"/>
      <c r="BDB11" s="315"/>
      <c r="BDC11" s="315"/>
      <c r="BDD11" s="315"/>
      <c r="BDE11" s="315"/>
      <c r="BDF11" s="315"/>
      <c r="BDG11" s="315"/>
      <c r="BDH11" s="315"/>
      <c r="BDI11" s="315"/>
      <c r="BDJ11" s="315"/>
      <c r="BDK11" s="315"/>
      <c r="BDL11" s="315"/>
      <c r="BDM11" s="315"/>
      <c r="BDN11" s="315"/>
      <c r="BDO11" s="315"/>
      <c r="BDP11" s="315"/>
      <c r="BDQ11" s="315"/>
      <c r="BDR11" s="315"/>
      <c r="BDS11" s="315"/>
      <c r="BDT11" s="315"/>
      <c r="BDU11" s="315"/>
      <c r="BDV11" s="315"/>
      <c r="BDW11" s="315"/>
      <c r="BDX11" s="315"/>
      <c r="BDY11" s="315"/>
      <c r="BDZ11" s="315"/>
      <c r="BEA11" s="315"/>
      <c r="BEB11" s="315"/>
      <c r="BEC11" s="315"/>
      <c r="BED11" s="315"/>
      <c r="BEE11" s="315"/>
      <c r="BEF11" s="315"/>
      <c r="BEG11" s="315"/>
      <c r="BEH11" s="315"/>
      <c r="BEI11" s="315"/>
      <c r="BEJ11" s="315"/>
      <c r="BEK11" s="315"/>
      <c r="BEL11" s="315"/>
      <c r="BEM11" s="315"/>
      <c r="BEN11" s="315"/>
      <c r="BEO11" s="315"/>
      <c r="BEP11" s="315"/>
      <c r="BEQ11" s="315"/>
      <c r="BER11" s="315"/>
      <c r="BES11" s="315"/>
      <c r="BET11" s="315"/>
      <c r="BEU11" s="315"/>
      <c r="BEV11" s="315"/>
      <c r="BEW11" s="315"/>
      <c r="BEX11" s="315"/>
      <c r="BEY11" s="315"/>
      <c r="BEZ11" s="315"/>
      <c r="BFA11" s="315"/>
      <c r="BFB11" s="315"/>
      <c r="BFC11" s="315"/>
      <c r="BFD11" s="315"/>
      <c r="BFE11" s="315"/>
      <c r="BFF11" s="315"/>
      <c r="BFG11" s="315"/>
      <c r="BFH11" s="315"/>
      <c r="BFI11" s="315"/>
      <c r="BFJ11" s="315"/>
      <c r="BFK11" s="315"/>
      <c r="BFL11" s="315"/>
      <c r="BFM11" s="315"/>
      <c r="BFN11" s="315"/>
      <c r="BFO11" s="315"/>
      <c r="BFP11" s="315"/>
      <c r="BFQ11" s="315"/>
      <c r="BFR11" s="315"/>
      <c r="BFS11" s="315"/>
      <c r="BFT11" s="315"/>
      <c r="BFU11" s="315"/>
      <c r="BFV11" s="315"/>
      <c r="BFW11" s="315"/>
      <c r="BFX11" s="315"/>
      <c r="BFY11" s="315"/>
      <c r="BFZ11" s="315"/>
      <c r="BGA11" s="315"/>
      <c r="BGB11" s="315"/>
      <c r="BGC11" s="315"/>
      <c r="BGD11" s="315"/>
      <c r="BGE11" s="315"/>
      <c r="BGF11" s="315"/>
      <c r="BGG11" s="315"/>
      <c r="BGH11" s="315"/>
      <c r="BGI11" s="315"/>
      <c r="BGJ11" s="315"/>
      <c r="BGK11" s="315"/>
      <c r="BGL11" s="315"/>
      <c r="BGM11" s="315"/>
      <c r="BGN11" s="315"/>
      <c r="BGO11" s="315"/>
      <c r="BGP11" s="315"/>
      <c r="BGQ11" s="315"/>
      <c r="BGR11" s="315"/>
      <c r="BGS11" s="315"/>
      <c r="BGT11" s="315"/>
      <c r="BGU11" s="315"/>
      <c r="BGV11" s="315"/>
      <c r="BGW11" s="315"/>
      <c r="BGX11" s="315"/>
      <c r="BGY11" s="315"/>
      <c r="BGZ11" s="315"/>
      <c r="BHA11" s="315"/>
      <c r="BHB11" s="315"/>
      <c r="BHC11" s="315"/>
      <c r="BHD11" s="315"/>
      <c r="BHE11" s="315"/>
      <c r="BHF11" s="315"/>
      <c r="BHG11" s="315"/>
      <c r="BHH11" s="315"/>
      <c r="BHI11" s="315"/>
      <c r="BHJ11" s="315"/>
      <c r="BHK11" s="315"/>
      <c r="BHL11" s="315"/>
      <c r="BHM11" s="315"/>
      <c r="BHN11" s="315"/>
      <c r="BHO11" s="315"/>
      <c r="BHP11" s="315"/>
      <c r="BHQ11" s="315"/>
      <c r="BHR11" s="315"/>
      <c r="BHS11" s="315"/>
      <c r="BHT11" s="315"/>
      <c r="BHU11" s="315"/>
      <c r="BHV11" s="315"/>
      <c r="BHW11" s="315"/>
      <c r="BHX11" s="315"/>
      <c r="BHY11" s="315"/>
      <c r="BHZ11" s="315"/>
      <c r="BIA11" s="315"/>
      <c r="BIB11" s="315"/>
      <c r="BIC11" s="315"/>
      <c r="BID11" s="315"/>
      <c r="BIE11" s="315"/>
      <c r="BIF11" s="315"/>
      <c r="BIG11" s="315"/>
      <c r="BIH11" s="315"/>
      <c r="BII11" s="315"/>
      <c r="BIJ11" s="315"/>
      <c r="BIK11" s="315"/>
      <c r="BIL11" s="315"/>
      <c r="BIM11" s="315"/>
      <c r="BIN11" s="315"/>
      <c r="BIO11" s="315"/>
      <c r="BIP11" s="315"/>
      <c r="BIQ11" s="315"/>
      <c r="BIR11" s="315"/>
      <c r="BIS11" s="315"/>
      <c r="BIT11" s="315"/>
      <c r="BIU11" s="315"/>
      <c r="BIV11" s="315"/>
      <c r="BIW11" s="315"/>
      <c r="BIX11" s="315"/>
      <c r="BIY11" s="315"/>
      <c r="BIZ11" s="315"/>
      <c r="BJA11" s="315"/>
      <c r="BJB11" s="315"/>
      <c r="BJC11" s="315"/>
      <c r="BJD11" s="315"/>
      <c r="BJE11" s="315"/>
      <c r="BJF11" s="315"/>
      <c r="BJG11" s="315"/>
      <c r="BJH11" s="315"/>
      <c r="BJI11" s="315"/>
      <c r="BJJ11" s="315"/>
      <c r="BJK11" s="315"/>
      <c r="BJL11" s="315"/>
      <c r="BJM11" s="315"/>
      <c r="BJN11" s="315"/>
      <c r="BJO11" s="315"/>
      <c r="BJP11" s="315"/>
      <c r="BJQ11" s="315"/>
      <c r="BJR11" s="315"/>
      <c r="BJS11" s="315"/>
      <c r="BJT11" s="315"/>
      <c r="BJU11" s="315"/>
      <c r="BJV11" s="315"/>
      <c r="BJW11" s="315"/>
      <c r="BJX11" s="315"/>
      <c r="BJY11" s="315"/>
      <c r="BJZ11" s="315"/>
      <c r="BKA11" s="315"/>
      <c r="BKB11" s="315"/>
      <c r="BKC11" s="315"/>
      <c r="BKD11" s="315"/>
      <c r="BKE11" s="315"/>
      <c r="BKF11" s="315"/>
      <c r="BKG11" s="315"/>
      <c r="BKH11" s="315"/>
      <c r="BKI11" s="315"/>
      <c r="BKJ11" s="315"/>
      <c r="BKK11" s="315"/>
      <c r="BKL11" s="315"/>
      <c r="BKM11" s="315"/>
      <c r="BKN11" s="315"/>
      <c r="BKO11" s="315"/>
      <c r="BKP11" s="315"/>
      <c r="BKQ11" s="315"/>
      <c r="BKR11" s="315"/>
      <c r="BKS11" s="315"/>
      <c r="BKT11" s="315"/>
      <c r="BKU11" s="315"/>
      <c r="BKV11" s="315"/>
      <c r="BKW11" s="315"/>
      <c r="BKX11" s="315"/>
      <c r="BKY11" s="315"/>
      <c r="BKZ11" s="315"/>
      <c r="BLA11" s="315"/>
      <c r="BLB11" s="315"/>
      <c r="BLC11" s="315"/>
      <c r="BLD11" s="315"/>
      <c r="BLE11" s="315"/>
      <c r="BLF11" s="315"/>
      <c r="BLG11" s="315"/>
      <c r="BLH11" s="315"/>
      <c r="BLI11" s="315"/>
      <c r="BLJ11" s="315"/>
      <c r="BLK11" s="315"/>
      <c r="BLL11" s="315"/>
      <c r="BLM11" s="315"/>
      <c r="BLN11" s="315"/>
      <c r="BLO11" s="315"/>
      <c r="BLP11" s="315"/>
      <c r="BLQ11" s="315"/>
      <c r="BLR11" s="315"/>
      <c r="BLS11" s="315"/>
      <c r="BLT11" s="315"/>
      <c r="BLU11" s="315"/>
      <c r="BLV11" s="315"/>
      <c r="BLW11" s="315"/>
      <c r="BLX11" s="315"/>
      <c r="BLY11" s="315"/>
      <c r="BLZ11" s="315"/>
      <c r="BMA11" s="315"/>
      <c r="BMB11" s="315"/>
      <c r="BMC11" s="315"/>
      <c r="BMD11" s="315"/>
      <c r="BME11" s="315"/>
      <c r="BMF11" s="315"/>
      <c r="BMG11" s="315"/>
      <c r="BMH11" s="315"/>
      <c r="BMI11" s="315"/>
      <c r="BMJ11" s="315"/>
      <c r="BMK11" s="315"/>
      <c r="BML11" s="315"/>
      <c r="BMM11" s="315"/>
      <c r="BMN11" s="315"/>
      <c r="BMO11" s="315"/>
      <c r="BMP11" s="315"/>
      <c r="BMQ11" s="315"/>
      <c r="BMR11" s="315"/>
      <c r="BMS11" s="315"/>
      <c r="BMT11" s="315"/>
      <c r="BMU11" s="315"/>
      <c r="BMV11" s="315"/>
      <c r="BMW11" s="315"/>
      <c r="BMX11" s="315"/>
      <c r="BMY11" s="315"/>
      <c r="BMZ11" s="315"/>
      <c r="BNA11" s="315"/>
      <c r="BNB11" s="315"/>
      <c r="BNC11" s="315"/>
      <c r="BND11" s="315"/>
      <c r="BNE11" s="315"/>
      <c r="BNF11" s="315"/>
      <c r="BNG11" s="315"/>
      <c r="BNH11" s="315"/>
      <c r="BNI11" s="315"/>
      <c r="BNJ11" s="315"/>
      <c r="BNK11" s="315"/>
      <c r="BNL11" s="315"/>
      <c r="BNM11" s="315"/>
      <c r="BNN11" s="315"/>
      <c r="BNO11" s="315"/>
      <c r="BNP11" s="315"/>
      <c r="BNQ11" s="315"/>
      <c r="BNR11" s="315"/>
      <c r="BNS11" s="315"/>
      <c r="BNT11" s="315"/>
      <c r="BNU11" s="315"/>
      <c r="BNV11" s="315"/>
      <c r="BNW11" s="315"/>
      <c r="BNX11" s="315"/>
      <c r="BNY11" s="315"/>
      <c r="BNZ11" s="315"/>
      <c r="BOA11" s="315"/>
      <c r="BOB11" s="315"/>
      <c r="BOC11" s="315"/>
      <c r="BOD11" s="315"/>
      <c r="BOE11" s="315"/>
      <c r="BOF11" s="315"/>
      <c r="BOG11" s="315"/>
      <c r="BOH11" s="315"/>
      <c r="BOI11" s="315"/>
      <c r="BOJ11" s="315"/>
      <c r="BOK11" s="315"/>
      <c r="BOL11" s="315"/>
      <c r="BOM11" s="315"/>
      <c r="BON11" s="315"/>
      <c r="BOO11" s="315"/>
      <c r="BOP11" s="315"/>
      <c r="BOQ11" s="315"/>
      <c r="BOR11" s="315"/>
      <c r="BOS11" s="315"/>
      <c r="BOT11" s="315"/>
      <c r="BOU11" s="315"/>
      <c r="BOV11" s="315"/>
      <c r="BOW11" s="315"/>
      <c r="BOX11" s="315"/>
      <c r="BOY11" s="315"/>
      <c r="BOZ11" s="315"/>
      <c r="BPA11" s="315"/>
      <c r="BPB11" s="315"/>
      <c r="BPC11" s="315"/>
      <c r="BPD11" s="315"/>
      <c r="BPE11" s="315"/>
      <c r="BPF11" s="315"/>
      <c r="BPG11" s="315"/>
      <c r="BPH11" s="315"/>
      <c r="BPI11" s="315"/>
      <c r="BPJ11" s="315"/>
      <c r="BPK11" s="315"/>
      <c r="BPL11" s="315"/>
      <c r="BPM11" s="315"/>
      <c r="BPN11" s="315"/>
      <c r="BPO11" s="315"/>
      <c r="BPP11" s="315"/>
      <c r="BPQ11" s="315"/>
      <c r="BPR11" s="315"/>
      <c r="BPS11" s="315"/>
      <c r="BPT11" s="315"/>
      <c r="BPU11" s="315"/>
      <c r="BPV11" s="315"/>
      <c r="BPW11" s="315"/>
      <c r="BPX11" s="315"/>
      <c r="BPY11" s="315"/>
      <c r="BPZ11" s="315"/>
      <c r="BQA11" s="315"/>
      <c r="BQB11" s="315"/>
      <c r="BQC11" s="315"/>
      <c r="BQD11" s="315"/>
      <c r="BQE11" s="315"/>
      <c r="BQF11" s="315"/>
      <c r="BQG11" s="315"/>
      <c r="BQH11" s="315"/>
      <c r="BQI11" s="315"/>
      <c r="BQJ11" s="315"/>
      <c r="BQK11" s="315"/>
      <c r="BQL11" s="315"/>
      <c r="BQM11" s="315"/>
      <c r="BQN11" s="315"/>
      <c r="BQO11" s="315"/>
      <c r="BQP11" s="315"/>
      <c r="BQQ11" s="315"/>
      <c r="BQR11" s="315"/>
      <c r="BQS11" s="315"/>
      <c r="BQT11" s="315"/>
      <c r="BQU11" s="315"/>
      <c r="BQV11" s="315"/>
      <c r="BQW11" s="315"/>
      <c r="BQX11" s="315"/>
      <c r="BQY11" s="315"/>
      <c r="BQZ11" s="315"/>
      <c r="BRA11" s="315"/>
      <c r="BRB11" s="315"/>
      <c r="BRC11" s="315"/>
      <c r="BRD11" s="315"/>
      <c r="BRE11" s="315"/>
      <c r="BRF11" s="315"/>
      <c r="BRG11" s="315"/>
      <c r="BRH11" s="315"/>
      <c r="BRI11" s="315"/>
      <c r="BRJ11" s="315"/>
      <c r="BRK11" s="315"/>
      <c r="BRL11" s="315"/>
      <c r="BRM11" s="315"/>
      <c r="BRN11" s="315"/>
      <c r="BRO11" s="315"/>
      <c r="BRP11" s="315"/>
      <c r="BRQ11" s="315"/>
      <c r="BRR11" s="315"/>
      <c r="BRS11" s="315"/>
      <c r="BRT11" s="315"/>
      <c r="BRU11" s="315"/>
      <c r="BRV11" s="315"/>
      <c r="BRW11" s="315"/>
      <c r="BRX11" s="315"/>
      <c r="BRY11" s="315"/>
      <c r="BRZ11" s="315"/>
      <c r="BSA11" s="315"/>
      <c r="BSB11" s="315"/>
      <c r="BSC11" s="315"/>
      <c r="BSD11" s="315"/>
      <c r="BSE11" s="315"/>
      <c r="BSF11" s="315"/>
      <c r="BSG11" s="315"/>
      <c r="BSH11" s="315"/>
      <c r="BSI11" s="315"/>
      <c r="BSJ11" s="315"/>
      <c r="BSK11" s="315"/>
      <c r="BSL11" s="315"/>
      <c r="BSM11" s="315"/>
      <c r="BSN11" s="315"/>
      <c r="BSO11" s="315"/>
      <c r="BSP11" s="315"/>
      <c r="BSQ11" s="315"/>
      <c r="BSR11" s="315"/>
      <c r="BSS11" s="315"/>
      <c r="BST11" s="315"/>
      <c r="BSU11" s="315"/>
      <c r="BSV11" s="315"/>
      <c r="BSW11" s="315"/>
      <c r="BSX11" s="315"/>
      <c r="BSY11" s="315"/>
      <c r="BSZ11" s="315"/>
      <c r="BTA11" s="315"/>
      <c r="BTB11" s="315"/>
      <c r="BTC11" s="315"/>
      <c r="BTD11" s="315"/>
      <c r="BTE11" s="315"/>
      <c r="BTF11" s="315"/>
      <c r="BTG11" s="315"/>
      <c r="BTH11" s="315"/>
      <c r="BTI11" s="315"/>
      <c r="BTJ11" s="315"/>
      <c r="BTK11" s="315"/>
      <c r="BTL11" s="315"/>
      <c r="BTM11" s="315"/>
      <c r="BTN11" s="315"/>
      <c r="BTO11" s="315"/>
      <c r="BTP11" s="315"/>
      <c r="BTQ11" s="315"/>
      <c r="BTR11" s="315"/>
      <c r="BTS11" s="315"/>
      <c r="BTT11" s="315"/>
      <c r="BTU11" s="315"/>
      <c r="BTV11" s="315"/>
      <c r="BTW11" s="315"/>
      <c r="BTX11" s="315"/>
      <c r="BTY11" s="315"/>
      <c r="BTZ11" s="315"/>
      <c r="BUA11" s="315"/>
      <c r="BUB11" s="315"/>
      <c r="BUC11" s="315"/>
      <c r="BUD11" s="315"/>
      <c r="BUE11" s="315"/>
      <c r="BUF11" s="315"/>
      <c r="BUG11" s="315"/>
      <c r="BUH11" s="315"/>
      <c r="BUI11" s="315"/>
      <c r="BUJ11" s="315"/>
      <c r="BUK11" s="315"/>
      <c r="BUL11" s="315"/>
      <c r="BUM11" s="315"/>
      <c r="BUN11" s="315"/>
      <c r="BUO11" s="315"/>
      <c r="BUP11" s="315"/>
      <c r="BUQ11" s="315"/>
      <c r="BUR11" s="315"/>
      <c r="BUS11" s="315"/>
      <c r="BUT11" s="315"/>
      <c r="BUU11" s="315"/>
      <c r="BUV11" s="315"/>
      <c r="BUW11" s="315"/>
      <c r="BUX11" s="315"/>
      <c r="BUY11" s="315"/>
      <c r="BUZ11" s="315"/>
      <c r="BVA11" s="315"/>
      <c r="BVB11" s="315"/>
      <c r="BVC11" s="315"/>
      <c r="BVD11" s="315"/>
      <c r="BVE11" s="315"/>
      <c r="BVF11" s="315"/>
      <c r="BVG11" s="315"/>
      <c r="BVH11" s="315"/>
      <c r="BVI11" s="315"/>
      <c r="BVJ11" s="315"/>
      <c r="BVK11" s="315"/>
      <c r="BVL11" s="315"/>
      <c r="BVM11" s="315"/>
      <c r="BVN11" s="315"/>
      <c r="BVO11" s="315"/>
      <c r="BVP11" s="315"/>
      <c r="BVQ11" s="315"/>
      <c r="BVR11" s="315"/>
      <c r="BVS11" s="315"/>
      <c r="BVT11" s="315"/>
      <c r="BVU11" s="315"/>
      <c r="BVV11" s="315"/>
      <c r="BVW11" s="315"/>
      <c r="BVX11" s="315"/>
      <c r="BVY11" s="315"/>
      <c r="BVZ11" s="315"/>
      <c r="BWA11" s="315"/>
      <c r="BWB11" s="315"/>
      <c r="BWC11" s="315"/>
      <c r="BWD11" s="315"/>
      <c r="BWE11" s="315"/>
      <c r="BWF11" s="315"/>
      <c r="BWG11" s="315"/>
      <c r="BWH11" s="315"/>
      <c r="BWI11" s="315"/>
      <c r="BWJ11" s="315"/>
      <c r="BWK11" s="315"/>
      <c r="BWL11" s="315"/>
      <c r="BWM11" s="315"/>
      <c r="BWN11" s="315"/>
      <c r="BWO11" s="315"/>
      <c r="BWP11" s="315"/>
      <c r="BWQ11" s="315"/>
      <c r="BWR11" s="315"/>
      <c r="BWS11" s="315"/>
      <c r="BWT11" s="315"/>
      <c r="BWU11" s="315"/>
      <c r="BWV11" s="315"/>
      <c r="BWW11" s="315"/>
      <c r="BWX11" s="315"/>
      <c r="BWY11" s="315"/>
      <c r="BWZ11" s="315"/>
      <c r="BXA11" s="315"/>
      <c r="BXB11" s="315"/>
      <c r="BXC11" s="315"/>
      <c r="BXD11" s="315"/>
      <c r="BXE11" s="315"/>
      <c r="BXF11" s="315"/>
      <c r="BXG11" s="315"/>
      <c r="BXH11" s="315"/>
      <c r="BXI11" s="315"/>
      <c r="BXJ11" s="315"/>
      <c r="BXK11" s="315"/>
      <c r="BXL11" s="315"/>
      <c r="BXM11" s="315"/>
      <c r="BXN11" s="315"/>
      <c r="BXO11" s="315"/>
      <c r="BXP11" s="315"/>
      <c r="BXQ11" s="315"/>
      <c r="BXR11" s="315"/>
      <c r="BXS11" s="315"/>
      <c r="BXT11" s="315"/>
      <c r="BXU11" s="315"/>
      <c r="BXV11" s="315"/>
      <c r="BXW11" s="315"/>
      <c r="BXX11" s="315"/>
      <c r="BXY11" s="315"/>
      <c r="BXZ11" s="315"/>
      <c r="BYA11" s="315"/>
      <c r="BYB11" s="315"/>
      <c r="BYC11" s="315"/>
      <c r="BYD11" s="315"/>
      <c r="BYE11" s="315"/>
      <c r="BYF11" s="315"/>
      <c r="BYG11" s="315"/>
      <c r="BYH11" s="315"/>
      <c r="BYI11" s="315"/>
      <c r="BYJ11" s="315"/>
      <c r="BYK11" s="315"/>
      <c r="BYL11" s="315"/>
      <c r="BYM11" s="315"/>
      <c r="BYN11" s="315"/>
      <c r="BYO11" s="315"/>
      <c r="BYP11" s="315"/>
      <c r="BYQ11" s="315"/>
      <c r="BYR11" s="315"/>
      <c r="BYS11" s="315"/>
      <c r="BYT11" s="315"/>
      <c r="BYU11" s="315"/>
      <c r="BYV11" s="315"/>
      <c r="BYW11" s="315"/>
      <c r="BYX11" s="315"/>
      <c r="BYY11" s="315"/>
      <c r="BYZ11" s="315"/>
      <c r="BZA11" s="315"/>
      <c r="BZB11" s="315"/>
      <c r="BZC11" s="315"/>
      <c r="BZD11" s="315"/>
      <c r="BZE11" s="315"/>
      <c r="BZF11" s="315"/>
      <c r="BZG11" s="315"/>
      <c r="BZH11" s="315"/>
      <c r="BZI11" s="315"/>
      <c r="BZJ11" s="315"/>
      <c r="BZK11" s="315"/>
      <c r="BZL11" s="315"/>
      <c r="BZM11" s="315"/>
      <c r="BZN11" s="315"/>
      <c r="BZO11" s="315"/>
      <c r="BZP11" s="315"/>
      <c r="BZQ11" s="315"/>
      <c r="BZR11" s="315"/>
      <c r="BZS11" s="315"/>
      <c r="BZT11" s="315"/>
      <c r="BZU11" s="315"/>
      <c r="BZV11" s="315"/>
      <c r="BZW11" s="315"/>
      <c r="BZX11" s="315"/>
      <c r="BZY11" s="315"/>
      <c r="BZZ11" s="315"/>
      <c r="CAA11" s="315"/>
      <c r="CAB11" s="315"/>
      <c r="CAC11" s="315"/>
      <c r="CAD11" s="315"/>
      <c r="CAE11" s="315"/>
      <c r="CAF11" s="315"/>
      <c r="CAG11" s="315"/>
      <c r="CAH11" s="315"/>
      <c r="CAI11" s="315"/>
      <c r="CAJ11" s="315"/>
      <c r="CAK11" s="315"/>
      <c r="CAL11" s="315"/>
      <c r="CAM11" s="315"/>
      <c r="CAN11" s="315"/>
      <c r="CAO11" s="315"/>
      <c r="CAP11" s="315"/>
      <c r="CAQ11" s="315"/>
      <c r="CAR11" s="315"/>
      <c r="CAS11" s="315"/>
      <c r="CAT11" s="315"/>
      <c r="CAU11" s="315"/>
      <c r="CAV11" s="315"/>
      <c r="CAW11" s="315"/>
      <c r="CAX11" s="315"/>
      <c r="CAY11" s="315"/>
      <c r="CAZ11" s="315"/>
      <c r="CBA11" s="315"/>
      <c r="CBB11" s="315"/>
      <c r="CBC11" s="315"/>
      <c r="CBD11" s="315"/>
      <c r="CBE11" s="315"/>
      <c r="CBF11" s="315"/>
      <c r="CBG11" s="315"/>
      <c r="CBH11" s="315"/>
      <c r="CBI11" s="315"/>
      <c r="CBJ11" s="315"/>
      <c r="CBK11" s="315"/>
      <c r="CBL11" s="315"/>
      <c r="CBM11" s="315"/>
      <c r="CBN11" s="315"/>
      <c r="CBO11" s="315"/>
      <c r="CBP11" s="315"/>
      <c r="CBQ11" s="315"/>
      <c r="CBR11" s="315"/>
      <c r="CBS11" s="315"/>
      <c r="CBT11" s="315"/>
      <c r="CBU11" s="315"/>
      <c r="CBV11" s="315"/>
      <c r="CBW11" s="315"/>
      <c r="CBX11" s="315"/>
      <c r="CBY11" s="315"/>
      <c r="CBZ11" s="315"/>
      <c r="CCA11" s="315"/>
      <c r="CCB11" s="315"/>
      <c r="CCC11" s="315"/>
      <c r="CCD11" s="315"/>
      <c r="CCE11" s="315"/>
      <c r="CCF11" s="315"/>
      <c r="CCG11" s="315"/>
      <c r="CCH11" s="315"/>
      <c r="CCI11" s="315"/>
      <c r="CCJ11" s="315"/>
      <c r="CCK11" s="315"/>
      <c r="CCL11" s="315"/>
      <c r="CCM11" s="315"/>
      <c r="CCN11" s="315"/>
      <c r="CCO11" s="315"/>
      <c r="CCP11" s="315"/>
      <c r="CCQ11" s="315"/>
      <c r="CCR11" s="315"/>
      <c r="CCS11" s="315"/>
      <c r="CCT11" s="315"/>
      <c r="CCU11" s="315"/>
      <c r="CCV11" s="315"/>
      <c r="CCW11" s="315"/>
      <c r="CCX11" s="315"/>
      <c r="CCY11" s="315"/>
      <c r="CCZ11" s="315"/>
      <c r="CDA11" s="315"/>
      <c r="CDB11" s="315"/>
      <c r="CDC11" s="315"/>
      <c r="CDD11" s="315"/>
      <c r="CDE11" s="315"/>
      <c r="CDF11" s="315"/>
      <c r="CDG11" s="315"/>
      <c r="CDH11" s="315"/>
      <c r="CDI11" s="315"/>
      <c r="CDJ11" s="315"/>
      <c r="CDK11" s="315"/>
      <c r="CDL11" s="315"/>
      <c r="CDM11" s="315"/>
      <c r="CDN11" s="315"/>
      <c r="CDO11" s="315"/>
      <c r="CDP11" s="315"/>
      <c r="CDQ11" s="315"/>
      <c r="CDR11" s="315"/>
      <c r="CDS11" s="315"/>
      <c r="CDT11" s="315"/>
      <c r="CDU11" s="315"/>
      <c r="CDV11" s="315"/>
      <c r="CDW11" s="315"/>
      <c r="CDX11" s="315"/>
      <c r="CDY11" s="315"/>
      <c r="CDZ11" s="315"/>
      <c r="CEA11" s="315"/>
      <c r="CEB11" s="315"/>
      <c r="CEC11" s="315"/>
      <c r="CED11" s="315"/>
      <c r="CEE11" s="315"/>
      <c r="CEF11" s="315"/>
      <c r="CEG11" s="315"/>
      <c r="CEH11" s="315"/>
      <c r="CEI11" s="315"/>
      <c r="CEJ11" s="315"/>
      <c r="CEK11" s="315"/>
      <c r="CEL11" s="315"/>
      <c r="CEM11" s="315"/>
      <c r="CEN11" s="315"/>
      <c r="CEO11" s="315"/>
      <c r="CEP11" s="315"/>
      <c r="CEQ11" s="315"/>
      <c r="CER11" s="315"/>
      <c r="CES11" s="315"/>
      <c r="CET11" s="315"/>
      <c r="CEU11" s="315"/>
      <c r="CEV11" s="315"/>
      <c r="CEW11" s="315"/>
      <c r="CEX11" s="315"/>
      <c r="CEY11" s="315"/>
      <c r="CEZ11" s="315"/>
      <c r="CFA11" s="315"/>
      <c r="CFB11" s="315"/>
      <c r="CFC11" s="315"/>
      <c r="CFD11" s="315"/>
      <c r="CFE11" s="315"/>
      <c r="CFF11" s="315"/>
      <c r="CFG11" s="315"/>
      <c r="CFH11" s="315"/>
      <c r="CFI11" s="315"/>
      <c r="CFJ11" s="315"/>
      <c r="CFK11" s="315"/>
      <c r="CFL11" s="315"/>
      <c r="CFM11" s="315"/>
      <c r="CFN11" s="315"/>
      <c r="CFO11" s="315"/>
      <c r="CFP11" s="315"/>
      <c r="CFQ11" s="315"/>
      <c r="CFR11" s="315"/>
      <c r="CFS11" s="315"/>
      <c r="CFT11" s="315"/>
      <c r="CFU11" s="315"/>
      <c r="CFV11" s="315"/>
      <c r="CFW11" s="315"/>
      <c r="CFX11" s="315"/>
      <c r="CFY11" s="315"/>
      <c r="CFZ11" s="315"/>
      <c r="CGA11" s="315"/>
      <c r="CGB11" s="315"/>
      <c r="CGC11" s="315"/>
      <c r="CGD11" s="315"/>
      <c r="CGE11" s="315"/>
      <c r="CGF11" s="315"/>
      <c r="CGG11" s="315"/>
      <c r="CGH11" s="315"/>
      <c r="CGI11" s="315"/>
      <c r="CGJ11" s="315"/>
      <c r="CGK11" s="315"/>
      <c r="CGL11" s="315"/>
      <c r="CGM11" s="315"/>
      <c r="CGN11" s="315"/>
      <c r="CGO11" s="315"/>
      <c r="CGP11" s="315"/>
      <c r="CGQ11" s="315"/>
      <c r="CGR11" s="315"/>
      <c r="CGS11" s="315"/>
      <c r="CGT11" s="315"/>
      <c r="CGU11" s="315"/>
      <c r="CGV11" s="315"/>
      <c r="CGW11" s="315"/>
      <c r="CGX11" s="315"/>
      <c r="CGY11" s="315"/>
      <c r="CGZ11" s="315"/>
      <c r="CHA11" s="315"/>
      <c r="CHB11" s="315"/>
      <c r="CHC11" s="315"/>
      <c r="CHD11" s="315"/>
      <c r="CHE11" s="315"/>
      <c r="CHF11" s="315"/>
      <c r="CHG11" s="315"/>
      <c r="CHH11" s="315"/>
      <c r="CHI11" s="315"/>
      <c r="CHJ11" s="315"/>
      <c r="CHK11" s="315"/>
      <c r="CHL11" s="315"/>
      <c r="CHM11" s="315"/>
      <c r="CHN11" s="315"/>
      <c r="CHO11" s="315"/>
      <c r="CHP11" s="315"/>
      <c r="CHQ11" s="315"/>
      <c r="CHR11" s="315"/>
      <c r="CHS11" s="315"/>
      <c r="CHT11" s="315"/>
      <c r="CHU11" s="315"/>
      <c r="CHV11" s="315"/>
      <c r="CHW11" s="315"/>
      <c r="CHX11" s="315"/>
      <c r="CHY11" s="315"/>
      <c r="CHZ11" s="315"/>
      <c r="CIA11" s="315"/>
      <c r="CIB11" s="315"/>
      <c r="CIC11" s="315"/>
      <c r="CID11" s="315"/>
      <c r="CIE11" s="315"/>
      <c r="CIF11" s="315"/>
      <c r="CIG11" s="315"/>
      <c r="CIH11" s="315"/>
      <c r="CII11" s="315"/>
      <c r="CIJ11" s="315"/>
      <c r="CIK11" s="315"/>
      <c r="CIL11" s="315"/>
      <c r="CIM11" s="315"/>
      <c r="CIN11" s="315"/>
      <c r="CIO11" s="315"/>
      <c r="CIP11" s="315"/>
      <c r="CIQ11" s="315"/>
      <c r="CIR11" s="315"/>
      <c r="CIS11" s="315"/>
      <c r="CIT11" s="315"/>
      <c r="CIU11" s="315"/>
      <c r="CIV11" s="315"/>
      <c r="CIW11" s="315"/>
      <c r="CIX11" s="315"/>
      <c r="CIY11" s="315"/>
      <c r="CIZ11" s="315"/>
      <c r="CJA11" s="315"/>
      <c r="CJB11" s="315"/>
      <c r="CJC11" s="315"/>
      <c r="CJD11" s="315"/>
      <c r="CJE11" s="315"/>
      <c r="CJF11" s="315"/>
      <c r="CJG11" s="315"/>
      <c r="CJH11" s="315"/>
      <c r="CJI11" s="315"/>
      <c r="CJJ11" s="315"/>
      <c r="CJK11" s="315"/>
      <c r="CJL11" s="315"/>
      <c r="CJM11" s="315"/>
      <c r="CJN11" s="315"/>
      <c r="CJO11" s="315"/>
      <c r="CJP11" s="315"/>
      <c r="CJQ11" s="315"/>
      <c r="CJR11" s="315"/>
      <c r="CJS11" s="315"/>
      <c r="CJT11" s="315"/>
      <c r="CJU11" s="315"/>
      <c r="CJV11" s="315"/>
      <c r="CJW11" s="315"/>
      <c r="CJX11" s="315"/>
      <c r="CJY11" s="315"/>
      <c r="CJZ11" s="315"/>
      <c r="CKA11" s="315"/>
      <c r="CKB11" s="315"/>
      <c r="CKC11" s="315"/>
      <c r="CKD11" s="315"/>
      <c r="CKE11" s="315"/>
      <c r="CKF11" s="315"/>
      <c r="CKG11" s="315"/>
      <c r="CKH11" s="315"/>
      <c r="CKI11" s="315"/>
      <c r="CKJ11" s="315"/>
      <c r="CKK11" s="315"/>
      <c r="CKL11" s="315"/>
      <c r="CKM11" s="315"/>
      <c r="CKN11" s="315"/>
      <c r="CKO11" s="315"/>
      <c r="CKP11" s="315"/>
      <c r="CKQ11" s="315"/>
      <c r="CKR11" s="315"/>
      <c r="CKS11" s="315"/>
      <c r="CKT11" s="315"/>
      <c r="CKU11" s="315"/>
      <c r="CKV11" s="315"/>
      <c r="CKW11" s="315"/>
      <c r="CKX11" s="315"/>
      <c r="CKY11" s="315"/>
      <c r="CKZ11" s="315"/>
      <c r="CLA11" s="315"/>
      <c r="CLB11" s="315"/>
      <c r="CLC11" s="315"/>
      <c r="CLD11" s="315"/>
      <c r="CLE11" s="315"/>
      <c r="CLF11" s="315"/>
      <c r="CLG11" s="315"/>
      <c r="CLH11" s="315"/>
      <c r="CLI11" s="315"/>
      <c r="CLJ11" s="315"/>
      <c r="CLK11" s="315"/>
      <c r="CLL11" s="315"/>
      <c r="CLM11" s="315"/>
      <c r="CLN11" s="315"/>
      <c r="CLO11" s="315"/>
      <c r="CLP11" s="315"/>
      <c r="CLQ11" s="315"/>
      <c r="CLR11" s="315"/>
      <c r="CLS11" s="315"/>
      <c r="CLT11" s="315"/>
      <c r="CLU11" s="315"/>
      <c r="CLV11" s="315"/>
      <c r="CLW11" s="315"/>
      <c r="CLX11" s="315"/>
      <c r="CLY11" s="315"/>
      <c r="CLZ11" s="315"/>
      <c r="CMA11" s="315"/>
      <c r="CMB11" s="315"/>
      <c r="CMC11" s="315"/>
      <c r="CMD11" s="315"/>
      <c r="CME11" s="315"/>
      <c r="CMF11" s="315"/>
      <c r="CMG11" s="315"/>
      <c r="CMH11" s="315"/>
      <c r="CMI11" s="315"/>
      <c r="CMJ11" s="315"/>
      <c r="CMK11" s="315"/>
      <c r="CML11" s="315"/>
      <c r="CMM11" s="315"/>
      <c r="CMN11" s="315"/>
      <c r="CMO11" s="315"/>
      <c r="CMP11" s="315"/>
      <c r="CMQ11" s="315"/>
      <c r="CMR11" s="315"/>
      <c r="CMS11" s="315"/>
      <c r="CMT11" s="315"/>
      <c r="CMU11" s="315"/>
      <c r="CMV11" s="315"/>
      <c r="CMW11" s="315"/>
      <c r="CMX11" s="315"/>
      <c r="CMY11" s="315"/>
      <c r="CMZ11" s="315"/>
      <c r="CNA11" s="315"/>
      <c r="CNB11" s="315"/>
      <c r="CNC11" s="315"/>
      <c r="CND11" s="315"/>
      <c r="CNE11" s="315"/>
      <c r="CNF11" s="315"/>
      <c r="CNG11" s="315"/>
      <c r="CNH11" s="315"/>
      <c r="CNI11" s="315"/>
      <c r="CNJ11" s="315"/>
      <c r="CNK11" s="315"/>
      <c r="CNL11" s="315"/>
      <c r="CNM11" s="315"/>
      <c r="CNN11" s="315"/>
      <c r="CNO11" s="315"/>
      <c r="CNP11" s="315"/>
      <c r="CNQ11" s="315"/>
      <c r="CNR11" s="315"/>
      <c r="CNS11" s="315"/>
      <c r="CNT11" s="315"/>
      <c r="CNU11" s="315"/>
      <c r="CNV11" s="315"/>
      <c r="CNW11" s="315"/>
      <c r="CNX11" s="315"/>
      <c r="CNY11" s="315"/>
      <c r="CNZ11" s="315"/>
      <c r="COA11" s="315"/>
      <c r="COB11" s="315"/>
      <c r="COC11" s="315"/>
      <c r="COD11" s="315"/>
      <c r="COE11" s="315"/>
      <c r="COF11" s="315"/>
      <c r="COG11" s="315"/>
      <c r="COH11" s="315"/>
      <c r="COI11" s="315"/>
      <c r="COJ11" s="315"/>
      <c r="COK11" s="315"/>
      <c r="COL11" s="315"/>
      <c r="COM11" s="315"/>
      <c r="CON11" s="315"/>
      <c r="COO11" s="315"/>
      <c r="COP11" s="315"/>
      <c r="COQ11" s="315"/>
      <c r="COR11" s="315"/>
      <c r="COS11" s="315"/>
      <c r="COT11" s="315"/>
      <c r="COU11" s="315"/>
      <c r="COV11" s="315"/>
      <c r="COW11" s="315"/>
      <c r="COX11" s="315"/>
      <c r="COY11" s="315"/>
      <c r="COZ11" s="315"/>
      <c r="CPA11" s="315"/>
      <c r="CPB11" s="315"/>
      <c r="CPC11" s="315"/>
      <c r="CPD11" s="315"/>
      <c r="CPE11" s="315"/>
      <c r="CPF11" s="315"/>
      <c r="CPG11" s="315"/>
      <c r="CPH11" s="315"/>
      <c r="CPI11" s="315"/>
      <c r="CPJ11" s="315"/>
      <c r="CPK11" s="315"/>
      <c r="CPL11" s="315"/>
      <c r="CPM11" s="315"/>
      <c r="CPN11" s="315"/>
      <c r="CPO11" s="315"/>
      <c r="CPP11" s="315"/>
      <c r="CPQ11" s="315"/>
      <c r="CPR11" s="315"/>
      <c r="CPS11" s="315"/>
      <c r="CPT11" s="315"/>
      <c r="CPU11" s="315"/>
      <c r="CPV11" s="315"/>
      <c r="CPW11" s="315"/>
      <c r="CPX11" s="315"/>
      <c r="CPY11" s="315"/>
      <c r="CPZ11" s="315"/>
      <c r="CQA11" s="315"/>
      <c r="CQB11" s="315"/>
      <c r="CQC11" s="315"/>
      <c r="CQD11" s="315"/>
      <c r="CQE11" s="315"/>
      <c r="CQF11" s="315"/>
      <c r="CQG11" s="315"/>
      <c r="CQH11" s="315"/>
      <c r="CQI11" s="315"/>
      <c r="CQJ11" s="315"/>
      <c r="CQK11" s="315"/>
      <c r="CQL11" s="315"/>
      <c r="CQM11" s="315"/>
      <c r="CQN11" s="315"/>
      <c r="CQO11" s="315"/>
      <c r="CQP11" s="315"/>
      <c r="CQQ11" s="315"/>
      <c r="CQR11" s="315"/>
      <c r="CQS11" s="315"/>
      <c r="CQT11" s="315"/>
      <c r="CQU11" s="315"/>
      <c r="CQV11" s="315"/>
      <c r="CQW11" s="315"/>
      <c r="CQX11" s="315"/>
      <c r="CQY11" s="315"/>
      <c r="CQZ11" s="315"/>
      <c r="CRA11" s="315"/>
      <c r="CRB11" s="315"/>
      <c r="CRC11" s="315"/>
      <c r="CRD11" s="315"/>
      <c r="CRE11" s="315"/>
      <c r="CRF11" s="315"/>
      <c r="CRG11" s="315"/>
      <c r="CRH11" s="315"/>
      <c r="CRI11" s="315"/>
      <c r="CRJ11" s="315"/>
      <c r="CRK11" s="315"/>
      <c r="CRL11" s="315"/>
      <c r="CRM11" s="315"/>
      <c r="CRN11" s="315"/>
      <c r="CRO11" s="315"/>
      <c r="CRP11" s="315"/>
      <c r="CRQ11" s="315"/>
      <c r="CRR11" s="315"/>
      <c r="CRS11" s="315"/>
      <c r="CRT11" s="315"/>
      <c r="CRU11" s="315"/>
      <c r="CRV11" s="315"/>
      <c r="CRW11" s="315"/>
      <c r="CRX11" s="315"/>
      <c r="CRY11" s="315"/>
      <c r="CRZ11" s="315"/>
      <c r="CSA11" s="315"/>
      <c r="CSB11" s="315"/>
      <c r="CSC11" s="315"/>
      <c r="CSD11" s="315"/>
      <c r="CSE11" s="315"/>
      <c r="CSF11" s="315"/>
      <c r="CSG11" s="315"/>
      <c r="CSH11" s="315"/>
      <c r="CSI11" s="315"/>
      <c r="CSJ11" s="315"/>
      <c r="CSK11" s="315"/>
      <c r="CSL11" s="315"/>
      <c r="CSM11" s="315"/>
      <c r="CSN11" s="315"/>
      <c r="CSO11" s="315"/>
      <c r="CSP11" s="315"/>
      <c r="CSQ11" s="315"/>
      <c r="CSR11" s="315"/>
      <c r="CSS11" s="315"/>
      <c r="CST11" s="315"/>
      <c r="CSU11" s="315"/>
      <c r="CSV11" s="315"/>
      <c r="CSW11" s="315"/>
      <c r="CSX11" s="315"/>
      <c r="CSY11" s="315"/>
      <c r="CSZ11" s="315"/>
      <c r="CTA11" s="315"/>
      <c r="CTB11" s="315"/>
      <c r="CTC11" s="315"/>
      <c r="CTD11" s="315"/>
      <c r="CTE11" s="315"/>
      <c r="CTF11" s="315"/>
      <c r="CTG11" s="315"/>
      <c r="CTH11" s="315"/>
      <c r="CTI11" s="315"/>
      <c r="CTJ11" s="315"/>
      <c r="CTK11" s="315"/>
      <c r="CTL11" s="315"/>
      <c r="CTM11" s="315"/>
      <c r="CTN11" s="315"/>
      <c r="CTO11" s="315"/>
      <c r="CTP11" s="315"/>
      <c r="CTQ11" s="315"/>
      <c r="CTR11" s="315"/>
      <c r="CTS11" s="315"/>
      <c r="CTT11" s="315"/>
      <c r="CTU11" s="315"/>
      <c r="CTV11" s="315"/>
      <c r="CTW11" s="315"/>
      <c r="CTX11" s="315"/>
      <c r="CTY11" s="315"/>
      <c r="CTZ11" s="315"/>
      <c r="CUA11" s="315"/>
      <c r="CUB11" s="315"/>
      <c r="CUC11" s="315"/>
      <c r="CUD11" s="315"/>
      <c r="CUE11" s="315"/>
      <c r="CUF11" s="315"/>
      <c r="CUG11" s="315"/>
      <c r="CUH11" s="315"/>
      <c r="CUI11" s="315"/>
      <c r="CUJ11" s="315"/>
      <c r="CUK11" s="315"/>
      <c r="CUL11" s="315"/>
      <c r="CUM11" s="315"/>
      <c r="CUN11" s="315"/>
      <c r="CUO11" s="315"/>
      <c r="CUP11" s="315"/>
      <c r="CUQ11" s="315"/>
      <c r="CUR11" s="315"/>
      <c r="CUS11" s="315"/>
      <c r="CUT11" s="315"/>
      <c r="CUU11" s="315"/>
      <c r="CUV11" s="315"/>
      <c r="CUW11" s="315"/>
      <c r="CUX11" s="315"/>
      <c r="CUY11" s="315"/>
      <c r="CUZ11" s="315"/>
      <c r="CVA11" s="315"/>
      <c r="CVB11" s="315"/>
      <c r="CVC11" s="315"/>
      <c r="CVD11" s="315"/>
      <c r="CVE11" s="315"/>
      <c r="CVF11" s="315"/>
      <c r="CVG11" s="315"/>
      <c r="CVH11" s="315"/>
      <c r="CVI11" s="315"/>
      <c r="CVJ11" s="315"/>
      <c r="CVK11" s="315"/>
      <c r="CVL11" s="315"/>
      <c r="CVM11" s="315"/>
      <c r="CVN11" s="315"/>
      <c r="CVO11" s="315"/>
      <c r="CVP11" s="315"/>
      <c r="CVQ11" s="315"/>
      <c r="CVR11" s="315"/>
      <c r="CVS11" s="315"/>
      <c r="CVT11" s="315"/>
      <c r="CVU11" s="315"/>
      <c r="CVV11" s="315"/>
      <c r="CVW11" s="315"/>
      <c r="CVX11" s="315"/>
      <c r="CVY11" s="315"/>
      <c r="CVZ11" s="315"/>
      <c r="CWA11" s="315"/>
      <c r="CWB11" s="315"/>
      <c r="CWC11" s="315"/>
      <c r="CWD11" s="315"/>
      <c r="CWE11" s="315"/>
      <c r="CWF11" s="315"/>
      <c r="CWG11" s="315"/>
      <c r="CWH11" s="315"/>
      <c r="CWI11" s="315"/>
      <c r="CWJ11" s="315"/>
      <c r="CWK11" s="315"/>
      <c r="CWL11" s="315"/>
      <c r="CWM11" s="315"/>
      <c r="CWN11" s="315"/>
      <c r="CWO11" s="315"/>
      <c r="CWP11" s="315"/>
      <c r="CWQ11" s="315"/>
      <c r="CWR11" s="315"/>
      <c r="CWS11" s="315"/>
      <c r="CWT11" s="315"/>
      <c r="CWU11" s="315"/>
      <c r="CWV11" s="315"/>
      <c r="CWW11" s="315"/>
      <c r="CWX11" s="315"/>
      <c r="CWY11" s="315"/>
      <c r="CWZ11" s="315"/>
      <c r="CXA11" s="315"/>
      <c r="CXB11" s="315"/>
      <c r="CXC11" s="315"/>
      <c r="CXD11" s="315"/>
      <c r="CXE11" s="315"/>
      <c r="CXF11" s="315"/>
      <c r="CXG11" s="315"/>
      <c r="CXH11" s="315"/>
      <c r="CXI11" s="315"/>
      <c r="CXJ11" s="315"/>
      <c r="CXK11" s="315"/>
      <c r="CXL11" s="315"/>
      <c r="CXM11" s="315"/>
      <c r="CXN11" s="315"/>
      <c r="CXO11" s="315"/>
      <c r="CXP11" s="315"/>
      <c r="CXQ11" s="315"/>
      <c r="CXR11" s="315"/>
      <c r="CXS11" s="315"/>
      <c r="CXT11" s="315"/>
      <c r="CXU11" s="315"/>
      <c r="CXV11" s="315"/>
      <c r="CXW11" s="315"/>
      <c r="CXX11" s="315"/>
      <c r="CXY11" s="315"/>
      <c r="CXZ11" s="315"/>
      <c r="CYA11" s="315"/>
      <c r="CYB11" s="315"/>
      <c r="CYC11" s="315"/>
      <c r="CYD11" s="315"/>
      <c r="CYE11" s="315"/>
      <c r="CYF11" s="315"/>
      <c r="CYG11" s="315"/>
      <c r="CYH11" s="315"/>
      <c r="CYI11" s="315"/>
      <c r="CYJ11" s="315"/>
      <c r="CYK11" s="315"/>
      <c r="CYL11" s="315"/>
      <c r="CYM11" s="315"/>
      <c r="CYN11" s="315"/>
      <c r="CYO11" s="315"/>
      <c r="CYP11" s="315"/>
      <c r="CYQ11" s="315"/>
      <c r="CYR11" s="315"/>
      <c r="CYS11" s="315"/>
      <c r="CYT11" s="315"/>
      <c r="CYU11" s="315"/>
      <c r="CYV11" s="315"/>
      <c r="CYW11" s="315"/>
      <c r="CYX11" s="315"/>
      <c r="CYY11" s="315"/>
      <c r="CYZ11" s="315"/>
      <c r="CZA11" s="315"/>
      <c r="CZB11" s="315"/>
      <c r="CZC11" s="315"/>
      <c r="CZD11" s="315"/>
      <c r="CZE11" s="315"/>
      <c r="CZF11" s="315"/>
      <c r="CZG11" s="315"/>
      <c r="CZH11" s="315"/>
      <c r="CZI11" s="315"/>
      <c r="CZJ11" s="315"/>
      <c r="CZK11" s="315"/>
      <c r="CZL11" s="315"/>
      <c r="CZM11" s="315"/>
      <c r="CZN11" s="315"/>
      <c r="CZO11" s="315"/>
      <c r="CZP11" s="315"/>
      <c r="CZQ11" s="315"/>
      <c r="CZR11" s="315"/>
      <c r="CZS11" s="315"/>
      <c r="CZT11" s="315"/>
      <c r="CZU11" s="315"/>
      <c r="CZV11" s="315"/>
      <c r="CZW11" s="315"/>
      <c r="CZX11" s="315"/>
      <c r="CZY11" s="315"/>
      <c r="CZZ11" s="315"/>
      <c r="DAA11" s="315"/>
      <c r="DAB11" s="315"/>
      <c r="DAC11" s="315"/>
      <c r="DAD11" s="315"/>
      <c r="DAE11" s="315"/>
      <c r="DAF11" s="315"/>
      <c r="DAG11" s="315"/>
      <c r="DAH11" s="315"/>
      <c r="DAI11" s="315"/>
      <c r="DAJ11" s="315"/>
      <c r="DAK11" s="315"/>
      <c r="DAL11" s="315"/>
      <c r="DAM11" s="315"/>
      <c r="DAN11" s="315"/>
      <c r="DAO11" s="315"/>
      <c r="DAP11" s="315"/>
      <c r="DAQ11" s="315"/>
      <c r="DAR11" s="315"/>
      <c r="DAS11" s="315"/>
      <c r="DAT11" s="315"/>
      <c r="DAU11" s="315"/>
      <c r="DAV11" s="315"/>
      <c r="DAW11" s="315"/>
      <c r="DAX11" s="315"/>
      <c r="DAY11" s="315"/>
      <c r="DAZ11" s="315"/>
      <c r="DBA11" s="315"/>
      <c r="DBB11" s="315"/>
      <c r="DBC11" s="315"/>
      <c r="DBD11" s="315"/>
      <c r="DBE11" s="315"/>
      <c r="DBF11" s="315"/>
      <c r="DBG11" s="315"/>
      <c r="DBH11" s="315"/>
      <c r="DBI11" s="315"/>
      <c r="DBJ11" s="315"/>
      <c r="DBK11" s="315"/>
      <c r="DBL11" s="315"/>
      <c r="DBM11" s="315"/>
      <c r="DBN11" s="315"/>
      <c r="DBO11" s="315"/>
      <c r="DBP11" s="315"/>
      <c r="DBQ11" s="315"/>
      <c r="DBR11" s="315"/>
      <c r="DBS11" s="315"/>
      <c r="DBT11" s="315"/>
      <c r="DBU11" s="315"/>
      <c r="DBV11" s="315"/>
      <c r="DBW11" s="315"/>
      <c r="DBX11" s="315"/>
      <c r="DBY11" s="315"/>
      <c r="DBZ11" s="315"/>
      <c r="DCA11" s="315"/>
      <c r="DCB11" s="315"/>
      <c r="DCC11" s="315"/>
      <c r="DCD11" s="315"/>
      <c r="DCE11" s="315"/>
      <c r="DCF11" s="315"/>
      <c r="DCG11" s="315"/>
      <c r="DCH11" s="315"/>
      <c r="DCI11" s="315"/>
      <c r="DCJ11" s="315"/>
      <c r="DCK11" s="315"/>
      <c r="DCL11" s="315"/>
      <c r="DCM11" s="315"/>
      <c r="DCN11" s="315"/>
      <c r="DCO11" s="315"/>
      <c r="DCP11" s="315"/>
      <c r="DCQ11" s="315"/>
      <c r="DCR11" s="315"/>
      <c r="DCS11" s="315"/>
      <c r="DCT11" s="315"/>
      <c r="DCU11" s="315"/>
      <c r="DCV11" s="315"/>
      <c r="DCW11" s="315"/>
      <c r="DCX11" s="315"/>
      <c r="DCY11" s="315"/>
      <c r="DCZ11" s="315"/>
      <c r="DDA11" s="315"/>
      <c r="DDB11" s="315"/>
      <c r="DDC11" s="315"/>
      <c r="DDD11" s="315"/>
      <c r="DDE11" s="315"/>
      <c r="DDF11" s="315"/>
      <c r="DDG11" s="315"/>
      <c r="DDH11" s="315"/>
      <c r="DDI11" s="315"/>
      <c r="DDJ11" s="315"/>
      <c r="DDK11" s="315"/>
      <c r="DDL11" s="315"/>
      <c r="DDM11" s="315"/>
      <c r="DDN11" s="315"/>
      <c r="DDO11" s="315"/>
      <c r="DDP11" s="315"/>
      <c r="DDQ11" s="315"/>
      <c r="DDR11" s="315"/>
      <c r="DDS11" s="315"/>
      <c r="DDT11" s="315"/>
      <c r="DDU11" s="315"/>
      <c r="DDV11" s="315"/>
      <c r="DDW11" s="315"/>
      <c r="DDX11" s="315"/>
      <c r="DDY11" s="315"/>
      <c r="DDZ11" s="315"/>
      <c r="DEA11" s="315"/>
      <c r="DEB11" s="315"/>
      <c r="DEC11" s="315"/>
      <c r="DED11" s="315"/>
      <c r="DEE11" s="315"/>
      <c r="DEF11" s="315"/>
      <c r="DEG11" s="315"/>
      <c r="DEH11" s="315"/>
      <c r="DEI11" s="315"/>
      <c r="DEJ11" s="315"/>
      <c r="DEK11" s="315"/>
      <c r="DEL11" s="315"/>
      <c r="DEM11" s="315"/>
      <c r="DEN11" s="315"/>
      <c r="DEO11" s="315"/>
      <c r="DEP11" s="315"/>
      <c r="DEQ11" s="315"/>
      <c r="DER11" s="315"/>
      <c r="DES11" s="315"/>
      <c r="DET11" s="315"/>
      <c r="DEU11" s="315"/>
      <c r="DEV11" s="315"/>
      <c r="DEW11" s="315"/>
      <c r="DEX11" s="315"/>
      <c r="DEY11" s="315"/>
      <c r="DEZ11" s="315"/>
      <c r="DFA11" s="315"/>
      <c r="DFB11" s="315"/>
      <c r="DFC11" s="315"/>
      <c r="DFD11" s="315"/>
      <c r="DFE11" s="315"/>
      <c r="DFF11" s="315"/>
      <c r="DFG11" s="315"/>
      <c r="DFH11" s="315"/>
      <c r="DFI11" s="315"/>
      <c r="DFJ11" s="315"/>
      <c r="DFK11" s="315"/>
      <c r="DFL11" s="315"/>
      <c r="DFM11" s="315"/>
      <c r="DFN11" s="315"/>
      <c r="DFO11" s="315"/>
      <c r="DFP11" s="315"/>
      <c r="DFQ11" s="315"/>
      <c r="DFR11" s="315"/>
      <c r="DFS11" s="315"/>
      <c r="DFT11" s="315"/>
      <c r="DFU11" s="315"/>
      <c r="DFV11" s="315"/>
      <c r="DFW11" s="315"/>
      <c r="DFX11" s="315"/>
      <c r="DFY11" s="315"/>
      <c r="DFZ11" s="315"/>
      <c r="DGA11" s="315"/>
      <c r="DGB11" s="315"/>
      <c r="DGC11" s="315"/>
      <c r="DGD11" s="315"/>
      <c r="DGE11" s="315"/>
      <c r="DGF11" s="315"/>
      <c r="DGG11" s="315"/>
      <c r="DGH11" s="315"/>
      <c r="DGI11" s="315"/>
      <c r="DGJ11" s="315"/>
      <c r="DGK11" s="315"/>
      <c r="DGL11" s="315"/>
      <c r="DGM11" s="315"/>
      <c r="DGN11" s="315"/>
      <c r="DGO11" s="315"/>
      <c r="DGP11" s="315"/>
      <c r="DGQ11" s="315"/>
      <c r="DGR11" s="315"/>
      <c r="DGS11" s="315"/>
      <c r="DGT11" s="315"/>
      <c r="DGU11" s="315"/>
      <c r="DGV11" s="315"/>
      <c r="DGW11" s="315"/>
      <c r="DGX11" s="315"/>
      <c r="DGY11" s="315"/>
      <c r="DGZ11" s="315"/>
      <c r="DHA11" s="315"/>
      <c r="DHB11" s="315"/>
      <c r="DHC11" s="315"/>
      <c r="DHD11" s="315"/>
      <c r="DHE11" s="315"/>
      <c r="DHF11" s="315"/>
      <c r="DHG11" s="315"/>
      <c r="DHH11" s="315"/>
      <c r="DHI11" s="315"/>
      <c r="DHJ11" s="315"/>
      <c r="DHK11" s="315"/>
      <c r="DHL11" s="315"/>
      <c r="DHM11" s="315"/>
      <c r="DHN11" s="315"/>
      <c r="DHO11" s="315"/>
      <c r="DHP11" s="315"/>
      <c r="DHQ11" s="315"/>
      <c r="DHR11" s="315"/>
      <c r="DHS11" s="315"/>
      <c r="DHT11" s="315"/>
      <c r="DHU11" s="315"/>
      <c r="DHV11" s="315"/>
      <c r="DHW11" s="315"/>
      <c r="DHX11" s="315"/>
      <c r="DHY11" s="315"/>
      <c r="DHZ11" s="315"/>
      <c r="DIA11" s="315"/>
      <c r="DIB11" s="315"/>
      <c r="DIC11" s="315"/>
      <c r="DID11" s="315"/>
      <c r="DIE11" s="315"/>
      <c r="DIF11" s="315"/>
      <c r="DIG11" s="315"/>
      <c r="DIH11" s="315"/>
      <c r="DII11" s="315"/>
      <c r="DIJ11" s="315"/>
      <c r="DIK11" s="315"/>
      <c r="DIL11" s="315"/>
      <c r="DIM11" s="315"/>
      <c r="DIN11" s="315"/>
      <c r="DIO11" s="315"/>
      <c r="DIP11" s="315"/>
      <c r="DIQ11" s="315"/>
      <c r="DIR11" s="315"/>
      <c r="DIS11" s="315"/>
      <c r="DIT11" s="315"/>
      <c r="DIU11" s="315"/>
      <c r="DIV11" s="315"/>
      <c r="DIW11" s="315"/>
      <c r="DIX11" s="315"/>
      <c r="DIY11" s="315"/>
      <c r="DIZ11" s="315"/>
      <c r="DJA11" s="315"/>
      <c r="DJB11" s="315"/>
      <c r="DJC11" s="315"/>
      <c r="DJD11" s="315"/>
      <c r="DJE11" s="315"/>
      <c r="DJF11" s="315"/>
      <c r="DJG11" s="315"/>
      <c r="DJH11" s="315"/>
      <c r="DJI11" s="315"/>
      <c r="DJJ11" s="315"/>
      <c r="DJK11" s="315"/>
      <c r="DJL11" s="315"/>
      <c r="DJM11" s="315"/>
      <c r="DJN11" s="315"/>
      <c r="DJO11" s="315"/>
      <c r="DJP11" s="315"/>
      <c r="DJQ11" s="315"/>
      <c r="DJR11" s="315"/>
      <c r="DJS11" s="315"/>
      <c r="DJT11" s="315"/>
      <c r="DJU11" s="315"/>
      <c r="DJV11" s="315"/>
      <c r="DJW11" s="315"/>
      <c r="DJX11" s="315"/>
      <c r="DJY11" s="315"/>
      <c r="DJZ11" s="315"/>
      <c r="DKA11" s="315"/>
      <c r="DKB11" s="315"/>
      <c r="DKC11" s="315"/>
      <c r="DKD11" s="315"/>
      <c r="DKE11" s="315"/>
      <c r="DKF11" s="315"/>
      <c r="DKG11" s="315"/>
      <c r="DKH11" s="315"/>
      <c r="DKI11" s="315"/>
      <c r="DKJ11" s="315"/>
      <c r="DKK11" s="315"/>
      <c r="DKL11" s="315"/>
      <c r="DKM11" s="315"/>
      <c r="DKN11" s="315"/>
      <c r="DKO11" s="315"/>
      <c r="DKP11" s="315"/>
      <c r="DKQ11" s="315"/>
      <c r="DKR11" s="315"/>
      <c r="DKS11" s="315"/>
      <c r="DKT11" s="315"/>
      <c r="DKU11" s="315"/>
      <c r="DKV11" s="315"/>
      <c r="DKW11" s="315"/>
      <c r="DKX11" s="315"/>
      <c r="DKY11" s="315"/>
      <c r="DKZ11" s="315"/>
      <c r="DLA11" s="315"/>
      <c r="DLB11" s="315"/>
      <c r="DLC11" s="315"/>
      <c r="DLD11" s="315"/>
      <c r="DLE11" s="315"/>
      <c r="DLF11" s="315"/>
      <c r="DLG11" s="315"/>
      <c r="DLH11" s="315"/>
      <c r="DLI11" s="315"/>
      <c r="DLJ11" s="315"/>
      <c r="DLK11" s="315"/>
      <c r="DLL11" s="315"/>
      <c r="DLM11" s="315"/>
      <c r="DLN11" s="315"/>
      <c r="DLO11" s="315"/>
      <c r="DLP11" s="315"/>
      <c r="DLQ11" s="315"/>
      <c r="DLR11" s="315"/>
      <c r="DLS11" s="315"/>
      <c r="DLT11" s="315"/>
      <c r="DLU11" s="315"/>
      <c r="DLV11" s="315"/>
      <c r="DLW11" s="315"/>
      <c r="DLX11" s="315"/>
      <c r="DLY11" s="315"/>
      <c r="DLZ11" s="315"/>
      <c r="DMA11" s="315"/>
      <c r="DMB11" s="315"/>
      <c r="DMC11" s="315"/>
      <c r="DMD11" s="315"/>
      <c r="DME11" s="315"/>
      <c r="DMF11" s="315"/>
      <c r="DMG11" s="315"/>
      <c r="DMH11" s="315"/>
      <c r="DMI11" s="315"/>
      <c r="DMJ11" s="315"/>
      <c r="DMK11" s="315"/>
      <c r="DML11" s="315"/>
      <c r="DMM11" s="315"/>
      <c r="DMN11" s="315"/>
      <c r="DMO11" s="315"/>
      <c r="DMP11" s="315"/>
      <c r="DMQ11" s="315"/>
      <c r="DMR11" s="315"/>
      <c r="DMS11" s="315"/>
      <c r="DMT11" s="315"/>
      <c r="DMU11" s="315"/>
      <c r="DMV11" s="315"/>
      <c r="DMW11" s="315"/>
      <c r="DMX11" s="315"/>
      <c r="DMY11" s="315"/>
      <c r="DMZ11" s="315"/>
      <c r="DNA11" s="315"/>
      <c r="DNB11" s="315"/>
      <c r="DNC11" s="315"/>
      <c r="DND11" s="315"/>
      <c r="DNE11" s="315"/>
      <c r="DNF11" s="315"/>
      <c r="DNG11" s="315"/>
      <c r="DNH11" s="315"/>
      <c r="DNI11" s="315"/>
      <c r="DNJ11" s="315"/>
      <c r="DNK11" s="315"/>
      <c r="DNL11" s="315"/>
      <c r="DNM11" s="315"/>
      <c r="DNN11" s="315"/>
      <c r="DNO11" s="315"/>
      <c r="DNP11" s="315"/>
      <c r="DNQ11" s="315"/>
      <c r="DNR11" s="315"/>
      <c r="DNS11" s="315"/>
      <c r="DNT11" s="315"/>
      <c r="DNU11" s="315"/>
      <c r="DNV11" s="315"/>
      <c r="DNW11" s="315"/>
      <c r="DNX11" s="315"/>
      <c r="DNY11" s="315"/>
      <c r="DNZ11" s="315"/>
      <c r="DOA11" s="315"/>
      <c r="DOB11" s="315"/>
      <c r="DOC11" s="315"/>
      <c r="DOD11" s="315"/>
      <c r="DOE11" s="315"/>
      <c r="DOF11" s="315"/>
      <c r="DOG11" s="315"/>
      <c r="DOH11" s="315"/>
      <c r="DOI11" s="315"/>
      <c r="DOJ11" s="315"/>
      <c r="DOK11" s="315"/>
      <c r="DOL11" s="315"/>
      <c r="DOM11" s="315"/>
      <c r="DON11" s="315"/>
      <c r="DOO11" s="315"/>
      <c r="DOP11" s="315"/>
      <c r="DOQ11" s="315"/>
      <c r="DOR11" s="315"/>
      <c r="DOS11" s="315"/>
      <c r="DOT11" s="315"/>
      <c r="DOU11" s="315"/>
      <c r="DOV11" s="315"/>
      <c r="DOW11" s="315"/>
      <c r="DOX11" s="315"/>
      <c r="DOY11" s="315"/>
      <c r="DOZ11" s="315"/>
      <c r="DPA11" s="315"/>
      <c r="DPB11" s="315"/>
      <c r="DPC11" s="315"/>
      <c r="DPD11" s="315"/>
      <c r="DPE11" s="315"/>
      <c r="DPF11" s="315"/>
      <c r="DPG11" s="315"/>
      <c r="DPH11" s="315"/>
      <c r="DPI11" s="315"/>
      <c r="DPJ11" s="315"/>
      <c r="DPK11" s="315"/>
      <c r="DPL11" s="315"/>
      <c r="DPM11" s="315"/>
      <c r="DPN11" s="315"/>
      <c r="DPO11" s="315"/>
      <c r="DPP11" s="315"/>
      <c r="DPQ11" s="315"/>
      <c r="DPR11" s="315"/>
      <c r="DPS11" s="315"/>
      <c r="DPT11" s="315"/>
      <c r="DPU11" s="315"/>
      <c r="DPV11" s="315"/>
      <c r="DPW11" s="315"/>
      <c r="DPX11" s="315"/>
      <c r="DPY11" s="315"/>
      <c r="DPZ11" s="315"/>
      <c r="DQA11" s="315"/>
      <c r="DQB11" s="315"/>
      <c r="DQC11" s="315"/>
      <c r="DQD11" s="315"/>
      <c r="DQE11" s="315"/>
      <c r="DQF11" s="315"/>
      <c r="DQG11" s="315"/>
      <c r="DQH11" s="315"/>
      <c r="DQI11" s="315"/>
      <c r="DQJ11" s="315"/>
      <c r="DQK11" s="315"/>
      <c r="DQL11" s="315"/>
      <c r="DQM11" s="315"/>
      <c r="DQN11" s="315"/>
      <c r="DQO11" s="315"/>
      <c r="DQP11" s="315"/>
      <c r="DQQ11" s="315"/>
      <c r="DQR11" s="315"/>
      <c r="DQS11" s="315"/>
      <c r="DQT11" s="315"/>
      <c r="DQU11" s="315"/>
      <c r="DQV11" s="315"/>
      <c r="DQW11" s="315"/>
      <c r="DQX11" s="315"/>
      <c r="DQY11" s="315"/>
      <c r="DQZ11" s="315"/>
      <c r="DRA11" s="315"/>
      <c r="DRB11" s="315"/>
      <c r="DRC11" s="315"/>
      <c r="DRD11" s="315"/>
      <c r="DRE11" s="315"/>
      <c r="DRF11" s="315"/>
      <c r="DRG11" s="315"/>
      <c r="DRH11" s="315"/>
      <c r="DRI11" s="315"/>
      <c r="DRJ11" s="315"/>
      <c r="DRK11" s="315"/>
      <c r="DRL11" s="315"/>
      <c r="DRM11" s="315"/>
      <c r="DRN11" s="315"/>
      <c r="DRO11" s="315"/>
      <c r="DRP11" s="315"/>
      <c r="DRQ11" s="315"/>
      <c r="DRR11" s="315"/>
      <c r="DRS11" s="315"/>
      <c r="DRT11" s="315"/>
      <c r="DRU11" s="315"/>
      <c r="DRV11" s="315"/>
      <c r="DRW11" s="315"/>
      <c r="DRX11" s="315"/>
      <c r="DRY11" s="315"/>
      <c r="DRZ11" s="315"/>
      <c r="DSA11" s="315"/>
      <c r="DSB11" s="315"/>
      <c r="DSC11" s="315"/>
      <c r="DSD11" s="315"/>
      <c r="DSE11" s="315"/>
      <c r="DSF11" s="315"/>
      <c r="DSG11" s="315"/>
      <c r="DSH11" s="315"/>
      <c r="DSI11" s="315"/>
      <c r="DSJ11" s="315"/>
      <c r="DSK11" s="315"/>
      <c r="DSL11" s="315"/>
      <c r="DSM11" s="315"/>
      <c r="DSN11" s="315"/>
      <c r="DSO11" s="315"/>
      <c r="DSP11" s="315"/>
      <c r="DSQ11" s="315"/>
      <c r="DSR11" s="315"/>
      <c r="DSS11" s="315"/>
      <c r="DST11" s="315"/>
      <c r="DSU11" s="315"/>
      <c r="DSV11" s="315"/>
      <c r="DSW11" s="315"/>
      <c r="DSX11" s="315"/>
      <c r="DSY11" s="315"/>
      <c r="DSZ11" s="315"/>
      <c r="DTA11" s="315"/>
      <c r="DTB11" s="315"/>
      <c r="DTC11" s="315"/>
      <c r="DTD11" s="315"/>
      <c r="DTE11" s="315"/>
      <c r="DTF11" s="315"/>
      <c r="DTG11" s="315"/>
      <c r="DTH11" s="315"/>
      <c r="DTI11" s="315"/>
      <c r="DTJ11" s="315"/>
      <c r="DTK11" s="315"/>
      <c r="DTL11" s="315"/>
      <c r="DTM11" s="315"/>
      <c r="DTN11" s="315"/>
      <c r="DTO11" s="315"/>
      <c r="DTP11" s="315"/>
      <c r="DTQ11" s="315"/>
      <c r="DTR11" s="315"/>
      <c r="DTS11" s="315"/>
      <c r="DTT11" s="315"/>
      <c r="DTU11" s="315"/>
      <c r="DTV11" s="315"/>
      <c r="DTW11" s="315"/>
      <c r="DTX11" s="315"/>
      <c r="DTY11" s="315"/>
      <c r="DTZ11" s="315"/>
      <c r="DUA11" s="315"/>
      <c r="DUB11" s="315"/>
      <c r="DUC11" s="315"/>
      <c r="DUD11" s="315"/>
      <c r="DUE11" s="315"/>
      <c r="DUF11" s="315"/>
      <c r="DUG11" s="315"/>
      <c r="DUH11" s="315"/>
      <c r="DUI11" s="315"/>
      <c r="DUJ11" s="315"/>
      <c r="DUK11" s="315"/>
      <c r="DUL11" s="315"/>
      <c r="DUM11" s="315"/>
      <c r="DUN11" s="315"/>
      <c r="DUO11" s="315"/>
      <c r="DUP11" s="315"/>
      <c r="DUQ11" s="315"/>
      <c r="DUR11" s="315"/>
      <c r="DUS11" s="315"/>
      <c r="DUT11" s="315"/>
      <c r="DUU11" s="315"/>
      <c r="DUV11" s="315"/>
      <c r="DUW11" s="315"/>
      <c r="DUX11" s="315"/>
      <c r="DUY11" s="315"/>
      <c r="DUZ11" s="315"/>
      <c r="DVA11" s="315"/>
      <c r="DVB11" s="315"/>
      <c r="DVC11" s="315"/>
      <c r="DVD11" s="315"/>
      <c r="DVE11" s="315"/>
      <c r="DVF11" s="315"/>
      <c r="DVG11" s="315"/>
      <c r="DVH11" s="315"/>
      <c r="DVI11" s="315"/>
      <c r="DVJ11" s="315"/>
      <c r="DVK11" s="315"/>
      <c r="DVL11" s="315"/>
      <c r="DVM11" s="315"/>
      <c r="DVN11" s="315"/>
      <c r="DVO11" s="315"/>
      <c r="DVP11" s="315"/>
      <c r="DVQ11" s="315"/>
      <c r="DVR11" s="315"/>
      <c r="DVS11" s="315"/>
      <c r="DVT11" s="315"/>
      <c r="DVU11" s="315"/>
      <c r="DVV11" s="315"/>
      <c r="DVW11" s="315"/>
      <c r="DVX11" s="315"/>
      <c r="DVY11" s="315"/>
      <c r="DVZ11" s="315"/>
      <c r="DWA11" s="315"/>
      <c r="DWB11" s="315"/>
      <c r="DWC11" s="315"/>
      <c r="DWD11" s="315"/>
      <c r="DWE11" s="315"/>
      <c r="DWF11" s="315"/>
      <c r="DWG11" s="315"/>
      <c r="DWH11" s="315"/>
      <c r="DWI11" s="315"/>
      <c r="DWJ11" s="315"/>
      <c r="DWK11" s="315"/>
      <c r="DWL11" s="315"/>
      <c r="DWM11" s="315"/>
      <c r="DWN11" s="315"/>
      <c r="DWO11" s="315"/>
      <c r="DWP11" s="315"/>
      <c r="DWQ11" s="315"/>
      <c r="DWR11" s="315"/>
      <c r="DWS11" s="315"/>
      <c r="DWT11" s="315"/>
      <c r="DWU11" s="315"/>
      <c r="DWV11" s="315"/>
      <c r="DWW11" s="315"/>
      <c r="DWX11" s="315"/>
      <c r="DWY11" s="315"/>
      <c r="DWZ11" s="315"/>
      <c r="DXA11" s="315"/>
      <c r="DXB11" s="315"/>
      <c r="DXC11" s="315"/>
      <c r="DXD11" s="315"/>
      <c r="DXE11" s="315"/>
      <c r="DXF11" s="315"/>
      <c r="DXG11" s="315"/>
      <c r="DXH11" s="315"/>
      <c r="DXI11" s="315"/>
      <c r="DXJ11" s="315"/>
      <c r="DXK11" s="315"/>
      <c r="DXL11" s="315"/>
      <c r="DXM11" s="315"/>
      <c r="DXN11" s="315"/>
      <c r="DXO11" s="315"/>
      <c r="DXP11" s="315"/>
      <c r="DXQ11" s="315"/>
      <c r="DXR11" s="315"/>
      <c r="DXS11" s="315"/>
      <c r="DXT11" s="315"/>
      <c r="DXU11" s="315"/>
      <c r="DXV11" s="315"/>
      <c r="DXW11" s="315"/>
      <c r="DXX11" s="315"/>
      <c r="DXY11" s="315"/>
      <c r="DXZ11" s="315"/>
      <c r="DYA11" s="315"/>
      <c r="DYB11" s="315"/>
      <c r="DYC11" s="315"/>
      <c r="DYD11" s="315"/>
      <c r="DYE11" s="315"/>
      <c r="DYF11" s="315"/>
      <c r="DYG11" s="315"/>
      <c r="DYH11" s="315"/>
      <c r="DYI11" s="315"/>
      <c r="DYJ11" s="315"/>
      <c r="DYK11" s="315"/>
      <c r="DYL11" s="315"/>
      <c r="DYM11" s="315"/>
      <c r="DYN11" s="315"/>
      <c r="DYO11" s="315"/>
      <c r="DYP11" s="315"/>
      <c r="DYQ11" s="315"/>
      <c r="DYR11" s="315"/>
      <c r="DYS11" s="315"/>
      <c r="DYT11" s="315"/>
      <c r="DYU11" s="315"/>
      <c r="DYV11" s="315"/>
      <c r="DYW11" s="315"/>
      <c r="DYX11" s="315"/>
      <c r="DYY11" s="315"/>
      <c r="DYZ11" s="315"/>
      <c r="DZA11" s="315"/>
      <c r="DZB11" s="315"/>
      <c r="DZC11" s="315"/>
      <c r="DZD11" s="315"/>
      <c r="DZE11" s="315"/>
      <c r="DZF11" s="315"/>
      <c r="DZG11" s="315"/>
      <c r="DZH11" s="315"/>
      <c r="DZI11" s="315"/>
      <c r="DZJ11" s="315"/>
      <c r="DZK11" s="315"/>
      <c r="DZL11" s="315"/>
      <c r="DZM11" s="315"/>
      <c r="DZN11" s="315"/>
      <c r="DZO11" s="315"/>
      <c r="DZP11" s="315"/>
      <c r="DZQ11" s="315"/>
      <c r="DZR11" s="315"/>
      <c r="DZS11" s="315"/>
      <c r="DZT11" s="315"/>
      <c r="DZU11" s="315"/>
      <c r="DZV11" s="315"/>
      <c r="DZW11" s="315"/>
      <c r="DZX11" s="315"/>
      <c r="DZY11" s="315"/>
      <c r="DZZ11" s="315"/>
      <c r="EAA11" s="315"/>
      <c r="EAB11" s="315"/>
      <c r="EAC11" s="315"/>
      <c r="EAD11" s="315"/>
      <c r="EAE11" s="315"/>
      <c r="EAF11" s="315"/>
      <c r="EAG11" s="315"/>
      <c r="EAH11" s="315"/>
      <c r="EAI11" s="315"/>
      <c r="EAJ11" s="315"/>
      <c r="EAK11" s="315"/>
      <c r="EAL11" s="315"/>
      <c r="EAM11" s="315"/>
      <c r="EAN11" s="315"/>
      <c r="EAO11" s="315"/>
      <c r="EAP11" s="315"/>
      <c r="EAQ11" s="315"/>
      <c r="EAR11" s="315"/>
      <c r="EAS11" s="315"/>
      <c r="EAT11" s="315"/>
      <c r="EAU11" s="315"/>
      <c r="EAV11" s="315"/>
      <c r="EAW11" s="315"/>
      <c r="EAX11" s="315"/>
      <c r="EAY11" s="315"/>
      <c r="EAZ11" s="315"/>
      <c r="EBA11" s="315"/>
      <c r="EBB11" s="315"/>
      <c r="EBC11" s="315"/>
      <c r="EBD11" s="315"/>
      <c r="EBE11" s="315"/>
      <c r="EBF11" s="315"/>
      <c r="EBG11" s="315"/>
      <c r="EBH11" s="315"/>
      <c r="EBI11" s="315"/>
      <c r="EBJ11" s="315"/>
      <c r="EBK11" s="315"/>
      <c r="EBL11" s="315"/>
      <c r="EBM11" s="315"/>
      <c r="EBN11" s="315"/>
      <c r="EBO11" s="315"/>
      <c r="EBP11" s="315"/>
      <c r="EBQ11" s="315"/>
      <c r="EBR11" s="315"/>
      <c r="EBS11" s="315"/>
      <c r="EBT11" s="315"/>
      <c r="EBU11" s="315"/>
      <c r="EBV11" s="315"/>
      <c r="EBW11" s="315"/>
      <c r="EBX11" s="315"/>
      <c r="EBY11" s="315"/>
      <c r="EBZ11" s="315"/>
      <c r="ECA11" s="315"/>
      <c r="ECB11" s="315"/>
      <c r="ECC11" s="315"/>
      <c r="ECD11" s="315"/>
      <c r="ECE11" s="315"/>
      <c r="ECF11" s="315"/>
      <c r="ECG11" s="315"/>
      <c r="ECH11" s="315"/>
      <c r="ECI11" s="315"/>
      <c r="ECJ11" s="315"/>
      <c r="ECK11" s="315"/>
      <c r="ECL11" s="315"/>
      <c r="ECM11" s="315"/>
      <c r="ECN11" s="315"/>
      <c r="ECO11" s="315"/>
      <c r="ECP11" s="315"/>
      <c r="ECQ11" s="315"/>
      <c r="ECR11" s="315"/>
      <c r="ECS11" s="315"/>
      <c r="ECT11" s="315"/>
      <c r="ECU11" s="315"/>
      <c r="ECV11" s="315"/>
      <c r="ECW11" s="315"/>
      <c r="ECX11" s="315"/>
      <c r="ECY11" s="315"/>
      <c r="ECZ11" s="315"/>
      <c r="EDA11" s="315"/>
      <c r="EDB11" s="315"/>
      <c r="EDC11" s="315"/>
      <c r="EDD11" s="315"/>
      <c r="EDE11" s="315"/>
      <c r="EDF11" s="315"/>
      <c r="EDG11" s="315"/>
      <c r="EDH11" s="315"/>
      <c r="EDI11" s="315"/>
      <c r="EDJ11" s="315"/>
      <c r="EDK11" s="315"/>
      <c r="EDL11" s="315"/>
      <c r="EDM11" s="315"/>
      <c r="EDN11" s="315"/>
      <c r="EDO11" s="315"/>
      <c r="EDP11" s="315"/>
      <c r="EDQ11" s="315"/>
    </row>
    <row r="12" spans="1:3501" s="323" customFormat="1" ht="27" customHeight="1" thickBot="1" x14ac:dyDescent="0.25">
      <c r="A12" s="316">
        <v>5</v>
      </c>
      <c r="B12" s="317" t="s">
        <v>352</v>
      </c>
      <c r="C12" s="318" t="s">
        <v>417</v>
      </c>
      <c r="D12" s="319" t="s">
        <v>346</v>
      </c>
      <c r="E12" s="319" t="s">
        <v>121</v>
      </c>
      <c r="F12" s="320">
        <v>45000</v>
      </c>
      <c r="G12" s="320">
        <f>F12*2.87%</f>
        <v>1291.5</v>
      </c>
      <c r="H12" s="321">
        <f>+F12*3.04%</f>
        <v>1368</v>
      </c>
      <c r="I12" s="321">
        <v>1587.38</v>
      </c>
      <c r="J12" s="320">
        <f t="shared" si="4"/>
        <v>4246.88</v>
      </c>
      <c r="K12" s="320">
        <v>910.22</v>
      </c>
      <c r="L12" s="321">
        <v>125</v>
      </c>
      <c r="M12" s="321">
        <f>+L12+K12+J12</f>
        <v>5282.1</v>
      </c>
      <c r="N12" s="321">
        <f>+F12-M12</f>
        <v>39717.9</v>
      </c>
      <c r="O12" s="322"/>
      <c r="P12" s="322"/>
      <c r="Q12" s="322"/>
      <c r="R12" s="322"/>
      <c r="S12" s="322"/>
      <c r="T12" s="322"/>
      <c r="U12" s="322"/>
      <c r="V12" s="322"/>
      <c r="W12" s="322"/>
      <c r="X12" s="322"/>
      <c r="Y12" s="322"/>
      <c r="Z12" s="322"/>
      <c r="AA12" s="322"/>
      <c r="AB12" s="322"/>
      <c r="AC12" s="322"/>
      <c r="AD12" s="322"/>
      <c r="AE12" s="322"/>
      <c r="AF12" s="322"/>
      <c r="AG12" s="322"/>
      <c r="AH12" s="322"/>
      <c r="AI12" s="322"/>
      <c r="AJ12" s="322"/>
      <c r="AK12" s="322"/>
      <c r="AL12" s="322"/>
      <c r="AM12" s="322"/>
      <c r="AN12" s="322"/>
      <c r="AO12" s="322"/>
      <c r="AP12" s="322"/>
      <c r="AQ12" s="322"/>
      <c r="AR12" s="322"/>
      <c r="AS12" s="322"/>
      <c r="AT12" s="322"/>
      <c r="AU12" s="322"/>
      <c r="AV12" s="322"/>
      <c r="AW12" s="322"/>
      <c r="AX12" s="322"/>
      <c r="AY12" s="322"/>
      <c r="AZ12" s="322"/>
      <c r="BA12" s="322"/>
      <c r="BB12" s="322"/>
      <c r="BC12" s="322"/>
      <c r="BD12" s="322"/>
      <c r="BE12" s="322"/>
      <c r="BF12" s="322"/>
      <c r="BG12" s="322"/>
      <c r="BH12" s="322"/>
      <c r="BI12" s="322"/>
      <c r="BJ12" s="322"/>
      <c r="BK12" s="322"/>
      <c r="BL12" s="322"/>
      <c r="BM12" s="322"/>
      <c r="BN12" s="322"/>
      <c r="BO12" s="322"/>
      <c r="BP12" s="322"/>
      <c r="BQ12" s="322"/>
      <c r="BR12" s="322"/>
      <c r="BS12" s="322"/>
      <c r="BT12" s="322"/>
      <c r="BU12" s="322"/>
      <c r="BV12" s="322"/>
      <c r="BW12" s="322"/>
      <c r="BX12" s="322"/>
      <c r="BY12" s="322"/>
      <c r="BZ12" s="322"/>
      <c r="CA12" s="322"/>
      <c r="CB12" s="322"/>
      <c r="CC12" s="322"/>
      <c r="CD12" s="322"/>
      <c r="CE12" s="322"/>
      <c r="CF12" s="322"/>
      <c r="CG12" s="322"/>
      <c r="CH12" s="322"/>
      <c r="CI12" s="322"/>
      <c r="CJ12" s="322"/>
      <c r="CK12" s="322"/>
      <c r="CL12" s="322"/>
      <c r="CM12" s="322"/>
      <c r="CN12" s="322"/>
      <c r="CO12" s="322"/>
      <c r="CP12" s="322"/>
      <c r="CQ12" s="322"/>
      <c r="CR12" s="322"/>
      <c r="CS12" s="322"/>
      <c r="CT12" s="322"/>
      <c r="CU12" s="322"/>
      <c r="CV12" s="322"/>
      <c r="CW12" s="322"/>
      <c r="CX12" s="322"/>
      <c r="CY12" s="322"/>
      <c r="CZ12" s="322"/>
      <c r="DA12" s="322"/>
      <c r="DB12" s="322"/>
      <c r="DC12" s="322"/>
      <c r="DD12" s="322"/>
      <c r="DE12" s="322"/>
      <c r="DF12" s="322"/>
      <c r="DG12" s="322"/>
      <c r="DH12" s="322"/>
      <c r="DI12" s="322"/>
      <c r="DJ12" s="322"/>
      <c r="DK12" s="322"/>
      <c r="DL12" s="322"/>
      <c r="DM12" s="322"/>
      <c r="DN12" s="322"/>
      <c r="DO12" s="322"/>
      <c r="DP12" s="322"/>
      <c r="DQ12" s="322"/>
      <c r="DR12" s="322"/>
      <c r="DS12" s="322"/>
      <c r="DT12" s="322"/>
      <c r="DU12" s="322"/>
      <c r="DV12" s="322"/>
      <c r="DW12" s="322"/>
      <c r="DX12" s="322"/>
      <c r="DY12" s="322"/>
      <c r="DZ12" s="322"/>
      <c r="EA12" s="322"/>
      <c r="EB12" s="322"/>
      <c r="EC12" s="322"/>
      <c r="ED12" s="322"/>
      <c r="EE12" s="322"/>
      <c r="EF12" s="322"/>
      <c r="EG12" s="322"/>
      <c r="EH12" s="322"/>
      <c r="EI12" s="322"/>
      <c r="EJ12" s="322"/>
      <c r="EK12" s="322"/>
      <c r="EL12" s="322"/>
      <c r="EM12" s="322"/>
      <c r="EN12" s="322"/>
      <c r="EO12" s="322"/>
      <c r="EP12" s="322"/>
      <c r="EQ12" s="322"/>
      <c r="ER12" s="322"/>
      <c r="ES12" s="322"/>
      <c r="ET12" s="322"/>
      <c r="EU12" s="322"/>
      <c r="EV12" s="322"/>
      <c r="EW12" s="322"/>
      <c r="EX12" s="322"/>
      <c r="EY12" s="322"/>
      <c r="EZ12" s="322"/>
      <c r="FA12" s="322"/>
      <c r="FB12" s="322"/>
      <c r="FC12" s="322"/>
      <c r="FD12" s="322"/>
      <c r="FE12" s="322"/>
      <c r="FF12" s="322"/>
      <c r="FG12" s="322"/>
      <c r="FH12" s="322"/>
      <c r="FI12" s="322"/>
      <c r="FJ12" s="322"/>
      <c r="FK12" s="322"/>
      <c r="FL12" s="322"/>
      <c r="FM12" s="322"/>
      <c r="FN12" s="322"/>
      <c r="FO12" s="322"/>
      <c r="FP12" s="322"/>
      <c r="FQ12" s="322"/>
      <c r="FR12" s="322"/>
      <c r="FS12" s="322"/>
      <c r="FT12" s="322"/>
      <c r="FU12" s="322"/>
      <c r="FV12" s="322"/>
      <c r="FW12" s="322"/>
      <c r="FX12" s="322"/>
      <c r="FY12" s="322"/>
      <c r="FZ12" s="322"/>
      <c r="GA12" s="322"/>
      <c r="GB12" s="322"/>
      <c r="GC12" s="322"/>
      <c r="GD12" s="322"/>
      <c r="GE12" s="322"/>
      <c r="GF12" s="322"/>
      <c r="GG12" s="322"/>
      <c r="GH12" s="322"/>
      <c r="GI12" s="322"/>
      <c r="GJ12" s="322"/>
      <c r="GK12" s="322"/>
      <c r="GL12" s="322"/>
      <c r="GM12" s="322"/>
      <c r="GN12" s="322"/>
      <c r="GO12" s="322"/>
      <c r="GP12" s="322"/>
      <c r="GQ12" s="322"/>
      <c r="GR12" s="322"/>
      <c r="GS12" s="322"/>
      <c r="GT12" s="322"/>
      <c r="GU12" s="322"/>
      <c r="GV12" s="322"/>
      <c r="GW12" s="322"/>
      <c r="GX12" s="322"/>
      <c r="GY12" s="322"/>
      <c r="GZ12" s="322"/>
      <c r="HA12" s="322"/>
      <c r="HB12" s="322"/>
      <c r="HC12" s="322"/>
      <c r="HD12" s="322"/>
      <c r="HE12" s="322"/>
      <c r="HF12" s="322"/>
      <c r="HG12" s="322"/>
      <c r="HH12" s="322"/>
      <c r="HI12" s="322"/>
      <c r="HJ12" s="322"/>
      <c r="HK12" s="322"/>
      <c r="HL12" s="322"/>
      <c r="HM12" s="322"/>
      <c r="HN12" s="322"/>
      <c r="HO12" s="322"/>
      <c r="HP12" s="322"/>
      <c r="HQ12" s="322"/>
      <c r="HR12" s="322"/>
      <c r="HS12" s="322"/>
      <c r="HT12" s="322"/>
      <c r="HU12" s="322"/>
      <c r="HV12" s="322"/>
      <c r="HW12" s="322"/>
      <c r="HX12" s="322"/>
      <c r="HY12" s="322"/>
      <c r="HZ12" s="322"/>
      <c r="IA12" s="322"/>
      <c r="IB12" s="322"/>
      <c r="IC12" s="322"/>
      <c r="ID12" s="322"/>
      <c r="IE12" s="322"/>
      <c r="IF12" s="322"/>
      <c r="IG12" s="322"/>
      <c r="IH12" s="322"/>
      <c r="II12" s="322"/>
      <c r="IJ12" s="322"/>
      <c r="IK12" s="322"/>
      <c r="IL12" s="322"/>
      <c r="IM12" s="322"/>
      <c r="IN12" s="322"/>
      <c r="IO12" s="322"/>
      <c r="IP12" s="322"/>
      <c r="IQ12" s="322"/>
      <c r="IR12" s="322"/>
      <c r="IS12" s="322"/>
      <c r="IT12" s="322"/>
      <c r="IU12" s="322"/>
      <c r="IV12" s="322"/>
      <c r="IW12" s="322"/>
      <c r="IX12" s="322"/>
      <c r="IY12" s="322"/>
      <c r="IZ12" s="322"/>
      <c r="JA12" s="322"/>
      <c r="JB12" s="322"/>
      <c r="JC12" s="322"/>
      <c r="JD12" s="322"/>
      <c r="JE12" s="322"/>
      <c r="JF12" s="322"/>
      <c r="JG12" s="322"/>
      <c r="JH12" s="322"/>
      <c r="JI12" s="322"/>
      <c r="JJ12" s="322"/>
      <c r="JK12" s="322"/>
      <c r="JL12" s="322"/>
      <c r="JM12" s="322"/>
      <c r="JN12" s="322"/>
      <c r="JO12" s="322"/>
      <c r="JP12" s="322"/>
      <c r="JQ12" s="322"/>
      <c r="JR12" s="322"/>
      <c r="JS12" s="322"/>
      <c r="JT12" s="322"/>
      <c r="JU12" s="322"/>
      <c r="JV12" s="322"/>
      <c r="JW12" s="322"/>
      <c r="JX12" s="322"/>
      <c r="JY12" s="322"/>
      <c r="JZ12" s="322"/>
      <c r="KA12" s="322"/>
      <c r="KB12" s="322"/>
      <c r="KC12" s="322"/>
      <c r="KD12" s="322"/>
      <c r="KE12" s="322"/>
      <c r="KF12" s="322"/>
      <c r="KG12" s="322"/>
      <c r="KH12" s="322"/>
      <c r="KI12" s="322"/>
      <c r="KJ12" s="322"/>
      <c r="KK12" s="322"/>
      <c r="KL12" s="322"/>
      <c r="KM12" s="322"/>
      <c r="KN12" s="322"/>
      <c r="KO12" s="322"/>
      <c r="KP12" s="322"/>
      <c r="KQ12" s="322"/>
      <c r="KR12" s="322"/>
      <c r="KS12" s="322"/>
      <c r="KT12" s="322"/>
      <c r="KU12" s="322"/>
      <c r="KV12" s="322"/>
      <c r="KW12" s="322"/>
      <c r="KX12" s="322"/>
      <c r="KY12" s="322"/>
      <c r="KZ12" s="322"/>
      <c r="LA12" s="322"/>
      <c r="LB12" s="322"/>
      <c r="LC12" s="322"/>
      <c r="LD12" s="322"/>
      <c r="LE12" s="322"/>
      <c r="LF12" s="322"/>
      <c r="LG12" s="322"/>
      <c r="LH12" s="322"/>
      <c r="LI12" s="322"/>
      <c r="LJ12" s="322"/>
      <c r="LK12" s="322"/>
      <c r="LL12" s="322"/>
      <c r="LM12" s="322"/>
      <c r="LN12" s="322"/>
      <c r="LO12" s="322"/>
      <c r="LP12" s="322"/>
      <c r="LQ12" s="322"/>
      <c r="LR12" s="322"/>
      <c r="LS12" s="322"/>
      <c r="LT12" s="322"/>
      <c r="LU12" s="322"/>
      <c r="LV12" s="322"/>
      <c r="LW12" s="322"/>
      <c r="LX12" s="322"/>
      <c r="LY12" s="322"/>
      <c r="LZ12" s="322"/>
      <c r="MA12" s="322"/>
      <c r="MB12" s="322"/>
      <c r="MC12" s="322"/>
      <c r="MD12" s="322"/>
      <c r="ME12" s="322"/>
      <c r="MF12" s="322"/>
      <c r="MG12" s="322"/>
      <c r="MH12" s="322"/>
      <c r="MI12" s="322"/>
      <c r="MJ12" s="322"/>
      <c r="MK12" s="322"/>
      <c r="ML12" s="322"/>
      <c r="MM12" s="322"/>
      <c r="MN12" s="322"/>
      <c r="MO12" s="322"/>
      <c r="MP12" s="322"/>
      <c r="MQ12" s="322"/>
      <c r="MR12" s="322"/>
      <c r="MS12" s="322"/>
      <c r="MT12" s="322"/>
      <c r="MU12" s="322"/>
      <c r="MV12" s="322"/>
      <c r="MW12" s="322"/>
      <c r="MX12" s="322"/>
      <c r="MY12" s="322"/>
      <c r="MZ12" s="322"/>
      <c r="NA12" s="322"/>
      <c r="NB12" s="322"/>
      <c r="NC12" s="322"/>
      <c r="ND12" s="322"/>
      <c r="NE12" s="322"/>
      <c r="NF12" s="322"/>
      <c r="NG12" s="322"/>
      <c r="NH12" s="322"/>
      <c r="NI12" s="322"/>
      <c r="NJ12" s="322"/>
      <c r="NK12" s="322"/>
      <c r="NL12" s="322"/>
      <c r="NM12" s="322"/>
      <c r="NN12" s="322"/>
      <c r="NO12" s="322"/>
      <c r="NP12" s="322"/>
      <c r="NQ12" s="322"/>
      <c r="NR12" s="322"/>
      <c r="NS12" s="322"/>
      <c r="NT12" s="322"/>
      <c r="NU12" s="322"/>
      <c r="NV12" s="322"/>
      <c r="NW12" s="322"/>
      <c r="NX12" s="322"/>
      <c r="NY12" s="322"/>
      <c r="NZ12" s="322"/>
      <c r="OA12" s="322"/>
      <c r="OB12" s="322"/>
      <c r="OC12" s="322"/>
      <c r="OD12" s="322"/>
      <c r="OE12" s="322"/>
      <c r="OF12" s="322"/>
      <c r="OG12" s="322"/>
      <c r="OH12" s="322"/>
      <c r="OI12" s="322"/>
      <c r="OJ12" s="322"/>
      <c r="OK12" s="322"/>
      <c r="OL12" s="322"/>
      <c r="OM12" s="322"/>
      <c r="ON12" s="322"/>
      <c r="OO12" s="322"/>
      <c r="OP12" s="322"/>
      <c r="OQ12" s="322"/>
      <c r="OR12" s="322"/>
      <c r="OS12" s="322"/>
      <c r="OT12" s="322"/>
      <c r="OU12" s="322"/>
      <c r="OV12" s="322"/>
      <c r="OW12" s="322"/>
      <c r="OX12" s="322"/>
      <c r="OY12" s="322"/>
      <c r="OZ12" s="322"/>
      <c r="PA12" s="322"/>
      <c r="PB12" s="322"/>
      <c r="PC12" s="322"/>
      <c r="PD12" s="322"/>
      <c r="PE12" s="322"/>
      <c r="PF12" s="322"/>
      <c r="PG12" s="322"/>
      <c r="PH12" s="322"/>
      <c r="PI12" s="322"/>
      <c r="PJ12" s="322"/>
      <c r="PK12" s="322"/>
      <c r="PL12" s="322"/>
      <c r="PM12" s="322"/>
      <c r="PN12" s="322"/>
      <c r="PO12" s="322"/>
      <c r="PP12" s="322"/>
      <c r="PQ12" s="322"/>
      <c r="PR12" s="322"/>
      <c r="PS12" s="322"/>
      <c r="PT12" s="322"/>
      <c r="PU12" s="322"/>
      <c r="PV12" s="322"/>
      <c r="PW12" s="322"/>
      <c r="PX12" s="322"/>
      <c r="PY12" s="322"/>
      <c r="PZ12" s="322"/>
      <c r="QA12" s="322"/>
      <c r="QB12" s="322"/>
      <c r="QC12" s="322"/>
      <c r="QD12" s="322"/>
      <c r="QE12" s="322"/>
      <c r="QF12" s="322"/>
      <c r="QG12" s="322"/>
      <c r="QH12" s="322"/>
      <c r="QI12" s="322"/>
      <c r="QJ12" s="322"/>
      <c r="QK12" s="322"/>
      <c r="QL12" s="322"/>
      <c r="QM12" s="322"/>
      <c r="QN12" s="322"/>
      <c r="QO12" s="322"/>
      <c r="QP12" s="322"/>
      <c r="QQ12" s="322"/>
      <c r="QR12" s="322"/>
      <c r="QS12" s="322"/>
      <c r="QT12" s="322"/>
      <c r="QU12" s="322"/>
      <c r="QV12" s="322"/>
      <c r="QW12" s="322"/>
      <c r="QX12" s="322"/>
      <c r="QY12" s="322"/>
      <c r="QZ12" s="322"/>
      <c r="RA12" s="322"/>
      <c r="RB12" s="322"/>
      <c r="RC12" s="322"/>
      <c r="RD12" s="322"/>
      <c r="RE12" s="322"/>
      <c r="RF12" s="322"/>
      <c r="RG12" s="322"/>
      <c r="RH12" s="322"/>
      <c r="RI12" s="322"/>
      <c r="RJ12" s="322"/>
      <c r="RK12" s="322"/>
      <c r="RL12" s="322"/>
      <c r="RM12" s="322"/>
      <c r="RN12" s="322"/>
      <c r="RO12" s="322"/>
      <c r="RP12" s="322"/>
      <c r="RQ12" s="322"/>
      <c r="RR12" s="322"/>
      <c r="RS12" s="322"/>
      <c r="RT12" s="322"/>
      <c r="RU12" s="322"/>
      <c r="RV12" s="322"/>
      <c r="RW12" s="322"/>
      <c r="RX12" s="322"/>
      <c r="RY12" s="322"/>
      <c r="RZ12" s="322"/>
      <c r="SA12" s="322"/>
      <c r="SB12" s="322"/>
      <c r="SC12" s="322"/>
      <c r="SD12" s="322"/>
      <c r="SE12" s="322"/>
      <c r="SF12" s="322"/>
      <c r="SG12" s="322"/>
      <c r="SH12" s="322"/>
      <c r="SI12" s="322"/>
      <c r="SJ12" s="322"/>
      <c r="SK12" s="322"/>
      <c r="SL12" s="322"/>
      <c r="SM12" s="322"/>
      <c r="SN12" s="322"/>
      <c r="SO12" s="322"/>
      <c r="SP12" s="322"/>
      <c r="SQ12" s="322"/>
      <c r="SR12" s="322"/>
      <c r="SS12" s="322"/>
      <c r="ST12" s="322"/>
      <c r="SU12" s="322"/>
      <c r="SV12" s="322"/>
      <c r="SW12" s="322"/>
      <c r="SX12" s="322"/>
      <c r="SY12" s="322"/>
      <c r="SZ12" s="322"/>
      <c r="TA12" s="322"/>
      <c r="TB12" s="322"/>
      <c r="TC12" s="322"/>
      <c r="TD12" s="322"/>
      <c r="TE12" s="322"/>
      <c r="TF12" s="322"/>
      <c r="TG12" s="322"/>
      <c r="TH12" s="322"/>
      <c r="TI12" s="322"/>
      <c r="TJ12" s="322"/>
      <c r="TK12" s="322"/>
      <c r="TL12" s="322"/>
      <c r="TM12" s="322"/>
      <c r="TN12" s="322"/>
      <c r="TO12" s="322"/>
      <c r="TP12" s="322"/>
      <c r="TQ12" s="322"/>
      <c r="TR12" s="322"/>
      <c r="TS12" s="322"/>
      <c r="TT12" s="322"/>
      <c r="TU12" s="322"/>
      <c r="TV12" s="322"/>
      <c r="TW12" s="322"/>
      <c r="TX12" s="322"/>
      <c r="TY12" s="322"/>
      <c r="TZ12" s="322"/>
      <c r="UA12" s="322"/>
      <c r="UB12" s="322"/>
      <c r="UC12" s="322"/>
      <c r="UD12" s="322"/>
      <c r="UE12" s="322"/>
      <c r="UF12" s="322"/>
      <c r="UG12" s="322"/>
      <c r="UH12" s="322"/>
      <c r="UI12" s="322"/>
      <c r="UJ12" s="322"/>
      <c r="UK12" s="322"/>
      <c r="UL12" s="322"/>
      <c r="UM12" s="322"/>
      <c r="UN12" s="322"/>
      <c r="UO12" s="322"/>
      <c r="UP12" s="322"/>
      <c r="UQ12" s="322"/>
      <c r="UR12" s="322"/>
      <c r="US12" s="322"/>
      <c r="UT12" s="322"/>
      <c r="UU12" s="322"/>
      <c r="UV12" s="322"/>
      <c r="UW12" s="322"/>
      <c r="UX12" s="322"/>
      <c r="UY12" s="322"/>
      <c r="UZ12" s="322"/>
      <c r="VA12" s="322"/>
      <c r="VB12" s="322"/>
      <c r="VC12" s="322"/>
      <c r="VD12" s="322"/>
      <c r="VE12" s="322"/>
      <c r="VF12" s="322"/>
      <c r="VG12" s="322"/>
      <c r="VH12" s="322"/>
      <c r="VI12" s="322"/>
      <c r="VJ12" s="322"/>
      <c r="VK12" s="322"/>
      <c r="VL12" s="322"/>
      <c r="VM12" s="322"/>
      <c r="VN12" s="322"/>
      <c r="VO12" s="322"/>
      <c r="VP12" s="322"/>
      <c r="VQ12" s="322"/>
      <c r="VR12" s="322"/>
      <c r="VS12" s="322"/>
      <c r="VT12" s="322"/>
      <c r="VU12" s="322"/>
      <c r="VV12" s="322"/>
      <c r="VW12" s="322"/>
      <c r="VX12" s="322"/>
      <c r="VY12" s="322"/>
      <c r="VZ12" s="322"/>
      <c r="WA12" s="322"/>
      <c r="WB12" s="322"/>
      <c r="WC12" s="322"/>
      <c r="WD12" s="322"/>
      <c r="WE12" s="322"/>
      <c r="WF12" s="322"/>
      <c r="WG12" s="322"/>
      <c r="WH12" s="322"/>
      <c r="WI12" s="322"/>
      <c r="WJ12" s="322"/>
      <c r="WK12" s="322"/>
      <c r="WL12" s="322"/>
      <c r="WM12" s="322"/>
      <c r="WN12" s="322"/>
      <c r="WO12" s="322"/>
      <c r="WP12" s="322"/>
      <c r="WQ12" s="322"/>
      <c r="WR12" s="322"/>
      <c r="WS12" s="322"/>
      <c r="WT12" s="322"/>
      <c r="WU12" s="322"/>
      <c r="WV12" s="322"/>
      <c r="WW12" s="322"/>
      <c r="WX12" s="322"/>
      <c r="WY12" s="322"/>
      <c r="WZ12" s="322"/>
      <c r="XA12" s="322"/>
      <c r="XB12" s="322"/>
      <c r="XC12" s="322"/>
      <c r="XD12" s="322"/>
      <c r="XE12" s="322"/>
      <c r="XF12" s="322"/>
      <c r="XG12" s="322"/>
      <c r="XH12" s="322"/>
      <c r="XI12" s="322"/>
      <c r="XJ12" s="322"/>
      <c r="XK12" s="322"/>
      <c r="XL12" s="322"/>
      <c r="XM12" s="322"/>
      <c r="XN12" s="322"/>
      <c r="XO12" s="322"/>
      <c r="XP12" s="322"/>
      <c r="XQ12" s="322"/>
      <c r="XR12" s="322"/>
      <c r="XS12" s="322"/>
      <c r="XT12" s="322"/>
      <c r="XU12" s="322"/>
      <c r="XV12" s="322"/>
      <c r="XW12" s="322"/>
      <c r="XX12" s="322"/>
      <c r="XY12" s="322"/>
      <c r="XZ12" s="322"/>
      <c r="YA12" s="322"/>
      <c r="YB12" s="322"/>
      <c r="YC12" s="322"/>
      <c r="YD12" s="322"/>
      <c r="YE12" s="322"/>
      <c r="YF12" s="322"/>
      <c r="YG12" s="322"/>
      <c r="YH12" s="322"/>
      <c r="YI12" s="322"/>
      <c r="YJ12" s="322"/>
      <c r="YK12" s="322"/>
      <c r="YL12" s="322"/>
      <c r="YM12" s="322"/>
      <c r="YN12" s="322"/>
      <c r="YO12" s="322"/>
      <c r="YP12" s="322"/>
      <c r="YQ12" s="322"/>
      <c r="YR12" s="322"/>
      <c r="YS12" s="322"/>
      <c r="YT12" s="322"/>
      <c r="YU12" s="322"/>
      <c r="YV12" s="322"/>
      <c r="YW12" s="322"/>
      <c r="YX12" s="322"/>
      <c r="YY12" s="322"/>
      <c r="YZ12" s="322"/>
      <c r="ZA12" s="322"/>
      <c r="ZB12" s="322"/>
      <c r="ZC12" s="322"/>
      <c r="ZD12" s="322"/>
      <c r="ZE12" s="322"/>
      <c r="ZF12" s="322"/>
      <c r="ZG12" s="322"/>
      <c r="ZH12" s="322"/>
      <c r="ZI12" s="322"/>
      <c r="ZJ12" s="322"/>
      <c r="ZK12" s="322"/>
      <c r="ZL12" s="322"/>
      <c r="ZM12" s="322"/>
      <c r="ZN12" s="322"/>
      <c r="ZO12" s="322"/>
      <c r="ZP12" s="322"/>
      <c r="ZQ12" s="322"/>
      <c r="ZR12" s="322"/>
      <c r="ZS12" s="322"/>
      <c r="ZT12" s="322"/>
      <c r="ZU12" s="322"/>
      <c r="ZV12" s="322"/>
      <c r="ZW12" s="322"/>
      <c r="ZX12" s="322"/>
      <c r="ZY12" s="322"/>
      <c r="ZZ12" s="322"/>
      <c r="AAA12" s="322"/>
      <c r="AAB12" s="322"/>
      <c r="AAC12" s="322"/>
      <c r="AAD12" s="322"/>
      <c r="AAE12" s="322"/>
      <c r="AAF12" s="322"/>
      <c r="AAG12" s="322"/>
      <c r="AAH12" s="322"/>
      <c r="AAI12" s="322"/>
      <c r="AAJ12" s="322"/>
      <c r="AAK12" s="322"/>
      <c r="AAL12" s="322"/>
      <c r="AAM12" s="322"/>
      <c r="AAN12" s="322"/>
      <c r="AAO12" s="322"/>
      <c r="AAP12" s="322"/>
      <c r="AAQ12" s="322"/>
      <c r="AAR12" s="322"/>
      <c r="AAS12" s="322"/>
      <c r="AAT12" s="322"/>
      <c r="AAU12" s="322"/>
      <c r="AAV12" s="322"/>
      <c r="AAW12" s="322"/>
      <c r="AAX12" s="322"/>
      <c r="AAY12" s="322"/>
      <c r="AAZ12" s="322"/>
      <c r="ABA12" s="322"/>
      <c r="ABB12" s="322"/>
      <c r="ABC12" s="322"/>
      <c r="ABD12" s="322"/>
      <c r="ABE12" s="322"/>
      <c r="ABF12" s="322"/>
      <c r="ABG12" s="322"/>
      <c r="ABH12" s="322"/>
      <c r="ABI12" s="322"/>
      <c r="ABJ12" s="322"/>
      <c r="ABK12" s="322"/>
      <c r="ABL12" s="322"/>
      <c r="ABM12" s="322"/>
      <c r="ABN12" s="322"/>
      <c r="ABO12" s="322"/>
      <c r="ABP12" s="322"/>
      <c r="ABQ12" s="322"/>
      <c r="ABR12" s="322"/>
      <c r="ABS12" s="322"/>
      <c r="ABT12" s="322"/>
      <c r="ABU12" s="322"/>
      <c r="ABV12" s="322"/>
      <c r="ABW12" s="322"/>
      <c r="ABX12" s="322"/>
      <c r="ABY12" s="322"/>
      <c r="ABZ12" s="322"/>
      <c r="ACA12" s="322"/>
      <c r="ACB12" s="322"/>
      <c r="ACC12" s="322"/>
      <c r="ACD12" s="322"/>
      <c r="ACE12" s="322"/>
      <c r="ACF12" s="322"/>
      <c r="ACG12" s="322"/>
      <c r="ACH12" s="322"/>
      <c r="ACI12" s="322"/>
      <c r="ACJ12" s="322"/>
      <c r="ACK12" s="322"/>
      <c r="ACL12" s="322"/>
      <c r="ACM12" s="322"/>
      <c r="ACN12" s="322"/>
      <c r="ACO12" s="322"/>
      <c r="ACP12" s="322"/>
      <c r="ACQ12" s="322"/>
      <c r="ACR12" s="322"/>
      <c r="ACS12" s="322"/>
      <c r="ACT12" s="322"/>
      <c r="ACU12" s="322"/>
      <c r="ACV12" s="322"/>
      <c r="ACW12" s="322"/>
      <c r="ACX12" s="322"/>
      <c r="ACY12" s="322"/>
      <c r="ACZ12" s="322"/>
      <c r="ADA12" s="322"/>
      <c r="ADB12" s="322"/>
      <c r="ADC12" s="322"/>
      <c r="ADD12" s="322"/>
      <c r="ADE12" s="322"/>
      <c r="ADF12" s="322"/>
      <c r="ADG12" s="322"/>
      <c r="ADH12" s="322"/>
      <c r="ADI12" s="322"/>
      <c r="ADJ12" s="322"/>
      <c r="ADK12" s="322"/>
      <c r="ADL12" s="322"/>
      <c r="ADM12" s="322"/>
      <c r="ADN12" s="322"/>
      <c r="ADO12" s="322"/>
      <c r="ADP12" s="322"/>
      <c r="ADQ12" s="322"/>
      <c r="ADR12" s="322"/>
      <c r="ADS12" s="322"/>
      <c r="ADT12" s="322"/>
      <c r="ADU12" s="322"/>
      <c r="ADV12" s="322"/>
      <c r="ADW12" s="322"/>
      <c r="ADX12" s="322"/>
      <c r="ADY12" s="322"/>
      <c r="ADZ12" s="322"/>
      <c r="AEA12" s="322"/>
      <c r="AEB12" s="322"/>
      <c r="AEC12" s="322"/>
      <c r="AED12" s="322"/>
      <c r="AEE12" s="322"/>
      <c r="AEF12" s="322"/>
      <c r="AEG12" s="322"/>
      <c r="AEH12" s="322"/>
      <c r="AEI12" s="322"/>
      <c r="AEJ12" s="322"/>
      <c r="AEK12" s="322"/>
      <c r="AEL12" s="322"/>
      <c r="AEM12" s="322"/>
      <c r="AEN12" s="322"/>
      <c r="AEO12" s="322"/>
      <c r="AEP12" s="322"/>
      <c r="AEQ12" s="322"/>
      <c r="AER12" s="322"/>
      <c r="AES12" s="322"/>
      <c r="AET12" s="322"/>
      <c r="AEU12" s="322"/>
      <c r="AEV12" s="322"/>
      <c r="AEW12" s="322"/>
      <c r="AEX12" s="322"/>
      <c r="AEY12" s="322"/>
      <c r="AEZ12" s="322"/>
      <c r="AFA12" s="322"/>
      <c r="AFB12" s="322"/>
      <c r="AFC12" s="322"/>
      <c r="AFD12" s="322"/>
      <c r="AFE12" s="322"/>
      <c r="AFF12" s="322"/>
      <c r="AFG12" s="322"/>
      <c r="AFH12" s="322"/>
      <c r="AFI12" s="322"/>
      <c r="AFJ12" s="322"/>
      <c r="AFK12" s="322"/>
      <c r="AFL12" s="322"/>
      <c r="AFM12" s="322"/>
      <c r="AFN12" s="322"/>
      <c r="AFO12" s="322"/>
      <c r="AFP12" s="322"/>
      <c r="AFQ12" s="322"/>
      <c r="AFR12" s="322"/>
      <c r="AFS12" s="322"/>
      <c r="AFT12" s="322"/>
      <c r="AFU12" s="322"/>
      <c r="AFV12" s="322"/>
      <c r="AFW12" s="322"/>
      <c r="AFX12" s="322"/>
      <c r="AFY12" s="322"/>
      <c r="AFZ12" s="322"/>
      <c r="AGA12" s="322"/>
      <c r="AGB12" s="322"/>
      <c r="AGC12" s="322"/>
      <c r="AGD12" s="322"/>
      <c r="AGE12" s="322"/>
      <c r="AGF12" s="322"/>
      <c r="AGG12" s="322"/>
      <c r="AGH12" s="322"/>
      <c r="AGI12" s="322"/>
      <c r="AGJ12" s="322"/>
      <c r="AGK12" s="322"/>
      <c r="AGL12" s="322"/>
      <c r="AGM12" s="322"/>
      <c r="AGN12" s="322"/>
      <c r="AGO12" s="322"/>
      <c r="AGP12" s="322"/>
      <c r="AGQ12" s="322"/>
      <c r="AGR12" s="322"/>
      <c r="AGS12" s="322"/>
      <c r="AGT12" s="322"/>
      <c r="AGU12" s="322"/>
      <c r="AGV12" s="322"/>
      <c r="AGW12" s="322"/>
      <c r="AGX12" s="322"/>
      <c r="AGY12" s="322"/>
      <c r="AGZ12" s="322"/>
      <c r="AHA12" s="322"/>
      <c r="AHB12" s="322"/>
      <c r="AHC12" s="322"/>
      <c r="AHD12" s="322"/>
      <c r="AHE12" s="322"/>
      <c r="AHF12" s="322"/>
      <c r="AHG12" s="322"/>
      <c r="AHH12" s="322"/>
      <c r="AHI12" s="322"/>
      <c r="AHJ12" s="322"/>
      <c r="AHK12" s="322"/>
      <c r="AHL12" s="322"/>
      <c r="AHM12" s="322"/>
      <c r="AHN12" s="322"/>
      <c r="AHO12" s="322"/>
      <c r="AHP12" s="322"/>
      <c r="AHQ12" s="322"/>
      <c r="AHR12" s="322"/>
      <c r="AHS12" s="322"/>
      <c r="AHT12" s="322"/>
      <c r="AHU12" s="322"/>
      <c r="AHV12" s="322"/>
      <c r="AHW12" s="322"/>
      <c r="AHX12" s="322"/>
      <c r="AHY12" s="322"/>
      <c r="AHZ12" s="322"/>
      <c r="AIA12" s="322"/>
      <c r="AIB12" s="322"/>
      <c r="AIC12" s="322"/>
      <c r="AID12" s="322"/>
      <c r="AIE12" s="322"/>
      <c r="AIF12" s="322"/>
      <c r="AIG12" s="322"/>
      <c r="AIH12" s="322"/>
      <c r="AII12" s="322"/>
      <c r="AIJ12" s="322"/>
      <c r="AIK12" s="322"/>
      <c r="AIL12" s="322"/>
      <c r="AIM12" s="322"/>
      <c r="AIN12" s="322"/>
      <c r="AIO12" s="322"/>
      <c r="AIP12" s="322"/>
      <c r="AIQ12" s="322"/>
      <c r="AIR12" s="322"/>
      <c r="AIS12" s="322"/>
      <c r="AIT12" s="322"/>
      <c r="AIU12" s="322"/>
      <c r="AIV12" s="322"/>
      <c r="AIW12" s="322"/>
      <c r="AIX12" s="322"/>
      <c r="AIY12" s="322"/>
      <c r="AIZ12" s="322"/>
      <c r="AJA12" s="322"/>
      <c r="AJB12" s="322"/>
      <c r="AJC12" s="322"/>
      <c r="AJD12" s="322"/>
      <c r="AJE12" s="322"/>
      <c r="AJF12" s="322"/>
      <c r="AJG12" s="322"/>
      <c r="AJH12" s="322"/>
      <c r="AJI12" s="322"/>
      <c r="AJJ12" s="322"/>
      <c r="AJK12" s="322"/>
      <c r="AJL12" s="322"/>
      <c r="AJM12" s="322"/>
      <c r="AJN12" s="322"/>
      <c r="AJO12" s="322"/>
      <c r="AJP12" s="322"/>
      <c r="AJQ12" s="322"/>
      <c r="AJR12" s="322"/>
      <c r="AJS12" s="322"/>
      <c r="AJT12" s="322"/>
      <c r="AJU12" s="322"/>
      <c r="AJV12" s="322"/>
      <c r="AJW12" s="322"/>
      <c r="AJX12" s="322"/>
      <c r="AJY12" s="322"/>
      <c r="AJZ12" s="322"/>
      <c r="AKA12" s="322"/>
      <c r="AKB12" s="322"/>
      <c r="AKC12" s="322"/>
      <c r="AKD12" s="322"/>
      <c r="AKE12" s="322"/>
      <c r="AKF12" s="322"/>
      <c r="AKG12" s="322"/>
      <c r="AKH12" s="322"/>
      <c r="AKI12" s="322"/>
      <c r="AKJ12" s="322"/>
      <c r="AKK12" s="322"/>
      <c r="AKL12" s="322"/>
      <c r="AKM12" s="322"/>
      <c r="AKN12" s="322"/>
      <c r="AKO12" s="322"/>
      <c r="AKP12" s="322"/>
      <c r="AKQ12" s="322"/>
      <c r="AKR12" s="322"/>
      <c r="AKS12" s="322"/>
      <c r="AKT12" s="322"/>
      <c r="AKU12" s="322"/>
      <c r="AKV12" s="322"/>
      <c r="AKW12" s="322"/>
      <c r="AKX12" s="322"/>
      <c r="AKY12" s="322"/>
      <c r="AKZ12" s="322"/>
      <c r="ALA12" s="322"/>
      <c r="ALB12" s="322"/>
      <c r="ALC12" s="322"/>
      <c r="ALD12" s="322"/>
      <c r="ALE12" s="322"/>
      <c r="ALF12" s="322"/>
      <c r="ALG12" s="322"/>
      <c r="ALH12" s="322"/>
      <c r="ALI12" s="322"/>
      <c r="ALJ12" s="322"/>
      <c r="ALK12" s="322"/>
      <c r="ALL12" s="322"/>
      <c r="ALM12" s="322"/>
      <c r="ALN12" s="322"/>
      <c r="ALO12" s="322"/>
      <c r="ALP12" s="322"/>
      <c r="ALQ12" s="322"/>
      <c r="ALR12" s="322"/>
      <c r="ALS12" s="322"/>
      <c r="ALT12" s="322"/>
      <c r="ALU12" s="322"/>
      <c r="ALV12" s="322"/>
      <c r="ALW12" s="322"/>
      <c r="ALX12" s="322"/>
      <c r="ALY12" s="322"/>
      <c r="ALZ12" s="322"/>
      <c r="AMA12" s="322"/>
      <c r="AMB12" s="322"/>
      <c r="AMC12" s="322"/>
      <c r="AMD12" s="322"/>
      <c r="AME12" s="322"/>
      <c r="AMF12" s="322"/>
      <c r="AMG12" s="322"/>
      <c r="AMH12" s="322"/>
      <c r="AMI12" s="322"/>
      <c r="AMJ12" s="322"/>
      <c r="AMK12" s="322"/>
      <c r="AML12" s="322"/>
      <c r="AMM12" s="322"/>
      <c r="AMN12" s="322"/>
      <c r="AMO12" s="322"/>
      <c r="AMP12" s="322"/>
      <c r="AMQ12" s="322"/>
      <c r="AMR12" s="322"/>
      <c r="AMS12" s="322"/>
      <c r="AMT12" s="322"/>
      <c r="AMU12" s="322"/>
      <c r="AMV12" s="322"/>
      <c r="AMW12" s="322"/>
      <c r="AMX12" s="322"/>
      <c r="AMY12" s="322"/>
      <c r="AMZ12" s="322"/>
      <c r="ANA12" s="322"/>
      <c r="ANB12" s="322"/>
      <c r="ANC12" s="322"/>
      <c r="AND12" s="322"/>
      <c r="ANE12" s="322"/>
      <c r="ANF12" s="322"/>
      <c r="ANG12" s="322"/>
      <c r="ANH12" s="322"/>
      <c r="ANI12" s="322"/>
      <c r="ANJ12" s="322"/>
      <c r="ANK12" s="322"/>
      <c r="ANL12" s="322"/>
      <c r="ANM12" s="322"/>
      <c r="ANN12" s="322"/>
      <c r="ANO12" s="322"/>
      <c r="ANP12" s="322"/>
      <c r="ANQ12" s="322"/>
      <c r="ANR12" s="322"/>
      <c r="ANS12" s="322"/>
      <c r="ANT12" s="322"/>
      <c r="ANU12" s="322"/>
      <c r="ANV12" s="322"/>
      <c r="ANW12" s="322"/>
      <c r="ANX12" s="322"/>
      <c r="ANY12" s="322"/>
      <c r="ANZ12" s="322"/>
      <c r="AOA12" s="322"/>
      <c r="AOB12" s="322"/>
      <c r="AOC12" s="322"/>
      <c r="AOD12" s="322"/>
      <c r="AOE12" s="322"/>
      <c r="AOF12" s="322"/>
      <c r="AOG12" s="322"/>
      <c r="AOH12" s="322"/>
      <c r="AOI12" s="322"/>
      <c r="AOJ12" s="322"/>
      <c r="AOK12" s="322"/>
      <c r="AOL12" s="322"/>
      <c r="AOM12" s="322"/>
      <c r="AON12" s="322"/>
      <c r="AOO12" s="322"/>
      <c r="AOP12" s="322"/>
      <c r="AOQ12" s="322"/>
      <c r="AOR12" s="322"/>
      <c r="AOS12" s="322"/>
      <c r="AOT12" s="322"/>
      <c r="AOU12" s="322"/>
      <c r="AOV12" s="322"/>
      <c r="AOW12" s="322"/>
      <c r="AOX12" s="322"/>
      <c r="AOY12" s="322"/>
      <c r="AOZ12" s="322"/>
      <c r="APA12" s="322"/>
      <c r="APB12" s="322"/>
      <c r="APC12" s="322"/>
      <c r="APD12" s="322"/>
      <c r="APE12" s="322"/>
      <c r="APF12" s="322"/>
      <c r="APG12" s="322"/>
      <c r="APH12" s="322"/>
      <c r="API12" s="322"/>
      <c r="APJ12" s="322"/>
      <c r="APK12" s="322"/>
      <c r="APL12" s="322"/>
      <c r="APM12" s="322"/>
      <c r="APN12" s="322"/>
      <c r="APO12" s="322"/>
      <c r="APP12" s="322"/>
      <c r="APQ12" s="322"/>
      <c r="APR12" s="322"/>
      <c r="APS12" s="322"/>
      <c r="APT12" s="322"/>
      <c r="APU12" s="322"/>
      <c r="APV12" s="322"/>
      <c r="APW12" s="322"/>
      <c r="APX12" s="322"/>
      <c r="APY12" s="322"/>
      <c r="APZ12" s="322"/>
      <c r="AQA12" s="322"/>
      <c r="AQB12" s="322"/>
      <c r="AQC12" s="322"/>
      <c r="AQD12" s="322"/>
      <c r="AQE12" s="322"/>
      <c r="AQF12" s="322"/>
      <c r="AQG12" s="322"/>
      <c r="AQH12" s="322"/>
      <c r="AQI12" s="322"/>
      <c r="AQJ12" s="322"/>
      <c r="AQK12" s="322"/>
      <c r="AQL12" s="322"/>
      <c r="AQM12" s="322"/>
      <c r="AQN12" s="322"/>
      <c r="AQO12" s="322"/>
      <c r="AQP12" s="322"/>
      <c r="AQQ12" s="322"/>
      <c r="AQR12" s="322"/>
      <c r="AQS12" s="322"/>
      <c r="AQT12" s="322"/>
      <c r="AQU12" s="322"/>
      <c r="AQV12" s="322"/>
      <c r="AQW12" s="322"/>
      <c r="AQX12" s="322"/>
      <c r="AQY12" s="322"/>
      <c r="AQZ12" s="322"/>
      <c r="ARA12" s="322"/>
      <c r="ARB12" s="322"/>
      <c r="ARC12" s="322"/>
      <c r="ARD12" s="322"/>
      <c r="ARE12" s="322"/>
      <c r="ARF12" s="322"/>
      <c r="ARG12" s="322"/>
      <c r="ARH12" s="322"/>
      <c r="ARI12" s="322"/>
      <c r="ARJ12" s="322"/>
      <c r="ARK12" s="322"/>
      <c r="ARL12" s="322"/>
      <c r="ARM12" s="322"/>
      <c r="ARN12" s="322"/>
      <c r="ARO12" s="322"/>
      <c r="ARP12" s="322"/>
      <c r="ARQ12" s="322"/>
      <c r="ARR12" s="322"/>
      <c r="ARS12" s="322"/>
      <c r="ART12" s="322"/>
      <c r="ARU12" s="322"/>
      <c r="ARV12" s="322"/>
      <c r="ARW12" s="322"/>
      <c r="ARX12" s="322"/>
      <c r="ARY12" s="322"/>
      <c r="ARZ12" s="322"/>
      <c r="ASA12" s="322"/>
      <c r="ASB12" s="322"/>
      <c r="ASC12" s="322"/>
      <c r="ASD12" s="322"/>
      <c r="ASE12" s="322"/>
      <c r="ASF12" s="322"/>
      <c r="ASG12" s="322"/>
      <c r="ASH12" s="322"/>
      <c r="ASI12" s="322"/>
      <c r="ASJ12" s="322"/>
      <c r="ASK12" s="322"/>
      <c r="ASL12" s="322"/>
      <c r="ASM12" s="322"/>
      <c r="ASN12" s="322"/>
      <c r="ASO12" s="322"/>
      <c r="ASP12" s="322"/>
      <c r="ASQ12" s="322"/>
      <c r="ASR12" s="322"/>
      <c r="ASS12" s="322"/>
      <c r="AST12" s="322"/>
      <c r="ASU12" s="322"/>
      <c r="ASV12" s="322"/>
      <c r="ASW12" s="322"/>
      <c r="ASX12" s="322"/>
      <c r="ASY12" s="322"/>
      <c r="ASZ12" s="322"/>
      <c r="ATA12" s="322"/>
      <c r="ATB12" s="322"/>
      <c r="ATC12" s="322"/>
      <c r="ATD12" s="322"/>
      <c r="ATE12" s="322"/>
      <c r="ATF12" s="322"/>
      <c r="ATG12" s="322"/>
      <c r="ATH12" s="322"/>
      <c r="ATI12" s="322"/>
      <c r="ATJ12" s="322"/>
      <c r="ATK12" s="322"/>
      <c r="ATL12" s="322"/>
      <c r="ATM12" s="322"/>
      <c r="ATN12" s="322"/>
      <c r="ATO12" s="322"/>
      <c r="ATP12" s="322"/>
      <c r="ATQ12" s="322"/>
      <c r="ATR12" s="322"/>
      <c r="ATS12" s="322"/>
      <c r="ATT12" s="322"/>
      <c r="ATU12" s="322"/>
      <c r="ATV12" s="322"/>
      <c r="ATW12" s="322"/>
      <c r="ATX12" s="322"/>
      <c r="ATY12" s="322"/>
      <c r="ATZ12" s="322"/>
      <c r="AUA12" s="322"/>
      <c r="AUB12" s="322"/>
      <c r="AUC12" s="322"/>
      <c r="AUD12" s="322"/>
      <c r="AUE12" s="322"/>
      <c r="AUF12" s="322"/>
      <c r="AUG12" s="322"/>
      <c r="AUH12" s="322"/>
      <c r="AUI12" s="322"/>
      <c r="AUJ12" s="322"/>
      <c r="AUK12" s="322"/>
      <c r="AUL12" s="322"/>
      <c r="AUM12" s="322"/>
      <c r="AUN12" s="322"/>
      <c r="AUO12" s="322"/>
      <c r="AUP12" s="322"/>
      <c r="AUQ12" s="322"/>
      <c r="AUR12" s="322"/>
      <c r="AUS12" s="322"/>
      <c r="AUT12" s="322"/>
      <c r="AUU12" s="322"/>
      <c r="AUV12" s="322"/>
      <c r="AUW12" s="322"/>
      <c r="AUX12" s="322"/>
      <c r="AUY12" s="322"/>
      <c r="AUZ12" s="322"/>
      <c r="AVA12" s="322"/>
      <c r="AVB12" s="322"/>
      <c r="AVC12" s="322"/>
      <c r="AVD12" s="322"/>
      <c r="AVE12" s="322"/>
      <c r="AVF12" s="322"/>
      <c r="AVG12" s="322"/>
      <c r="AVH12" s="322"/>
      <c r="AVI12" s="322"/>
      <c r="AVJ12" s="322"/>
      <c r="AVK12" s="322"/>
      <c r="AVL12" s="322"/>
      <c r="AVM12" s="322"/>
      <c r="AVN12" s="322"/>
      <c r="AVO12" s="322"/>
      <c r="AVP12" s="322"/>
      <c r="AVQ12" s="322"/>
      <c r="AVR12" s="322"/>
      <c r="AVS12" s="322"/>
      <c r="AVT12" s="322"/>
      <c r="AVU12" s="322"/>
      <c r="AVV12" s="322"/>
      <c r="AVW12" s="322"/>
      <c r="AVX12" s="322"/>
      <c r="AVY12" s="322"/>
      <c r="AVZ12" s="322"/>
      <c r="AWA12" s="322"/>
      <c r="AWB12" s="322"/>
      <c r="AWC12" s="322"/>
      <c r="AWD12" s="322"/>
      <c r="AWE12" s="322"/>
      <c r="AWF12" s="322"/>
      <c r="AWG12" s="322"/>
      <c r="AWH12" s="322"/>
      <c r="AWI12" s="322"/>
      <c r="AWJ12" s="322"/>
      <c r="AWK12" s="322"/>
      <c r="AWL12" s="322"/>
      <c r="AWM12" s="322"/>
      <c r="AWN12" s="322"/>
      <c r="AWO12" s="322"/>
      <c r="AWP12" s="322"/>
      <c r="AWQ12" s="322"/>
      <c r="AWR12" s="322"/>
      <c r="AWS12" s="322"/>
      <c r="AWT12" s="322"/>
      <c r="AWU12" s="322"/>
      <c r="AWV12" s="322"/>
      <c r="AWW12" s="322"/>
      <c r="AWX12" s="322"/>
      <c r="AWY12" s="322"/>
      <c r="AWZ12" s="322"/>
      <c r="AXA12" s="322"/>
      <c r="AXB12" s="322"/>
      <c r="AXC12" s="322"/>
      <c r="AXD12" s="322"/>
      <c r="AXE12" s="322"/>
      <c r="AXF12" s="322"/>
      <c r="AXG12" s="322"/>
      <c r="AXH12" s="322"/>
      <c r="AXI12" s="322"/>
      <c r="AXJ12" s="322"/>
      <c r="AXK12" s="322"/>
      <c r="AXL12" s="322"/>
      <c r="AXM12" s="322"/>
      <c r="AXN12" s="322"/>
      <c r="AXO12" s="322"/>
      <c r="AXP12" s="322"/>
      <c r="AXQ12" s="322"/>
      <c r="AXR12" s="322"/>
      <c r="AXS12" s="322"/>
      <c r="AXT12" s="322"/>
      <c r="AXU12" s="322"/>
      <c r="AXV12" s="322"/>
      <c r="AXW12" s="322"/>
      <c r="AXX12" s="322"/>
      <c r="AXY12" s="322"/>
      <c r="AXZ12" s="322"/>
      <c r="AYA12" s="322"/>
      <c r="AYB12" s="322"/>
      <c r="AYC12" s="322"/>
      <c r="AYD12" s="322"/>
      <c r="AYE12" s="322"/>
      <c r="AYF12" s="322"/>
      <c r="AYG12" s="322"/>
      <c r="AYH12" s="322"/>
      <c r="AYI12" s="322"/>
      <c r="AYJ12" s="322"/>
      <c r="AYK12" s="322"/>
      <c r="AYL12" s="322"/>
      <c r="AYM12" s="322"/>
      <c r="AYN12" s="322"/>
      <c r="AYO12" s="322"/>
      <c r="AYP12" s="322"/>
      <c r="AYQ12" s="322"/>
      <c r="AYR12" s="322"/>
      <c r="AYS12" s="322"/>
      <c r="AYT12" s="322"/>
      <c r="AYU12" s="322"/>
      <c r="AYV12" s="322"/>
      <c r="AYW12" s="322"/>
      <c r="AYX12" s="322"/>
      <c r="AYY12" s="322"/>
      <c r="AYZ12" s="322"/>
      <c r="AZA12" s="322"/>
      <c r="AZB12" s="322"/>
      <c r="AZC12" s="322"/>
      <c r="AZD12" s="322"/>
      <c r="AZE12" s="322"/>
      <c r="AZF12" s="322"/>
      <c r="AZG12" s="322"/>
      <c r="AZH12" s="322"/>
      <c r="AZI12" s="322"/>
      <c r="AZJ12" s="322"/>
      <c r="AZK12" s="322"/>
      <c r="AZL12" s="322"/>
      <c r="AZM12" s="322"/>
      <c r="AZN12" s="322"/>
      <c r="AZO12" s="322"/>
      <c r="AZP12" s="322"/>
      <c r="AZQ12" s="322"/>
      <c r="AZR12" s="322"/>
      <c r="AZS12" s="322"/>
      <c r="AZT12" s="322"/>
      <c r="AZU12" s="322"/>
      <c r="AZV12" s="322"/>
      <c r="AZW12" s="322"/>
      <c r="AZX12" s="322"/>
      <c r="AZY12" s="322"/>
      <c r="AZZ12" s="322"/>
      <c r="BAA12" s="322"/>
      <c r="BAB12" s="322"/>
      <c r="BAC12" s="322"/>
      <c r="BAD12" s="322"/>
      <c r="BAE12" s="322"/>
      <c r="BAF12" s="322"/>
      <c r="BAG12" s="322"/>
      <c r="BAH12" s="322"/>
      <c r="BAI12" s="322"/>
      <c r="BAJ12" s="322"/>
      <c r="BAK12" s="322"/>
      <c r="BAL12" s="322"/>
      <c r="BAM12" s="322"/>
      <c r="BAN12" s="322"/>
      <c r="BAO12" s="322"/>
      <c r="BAP12" s="322"/>
      <c r="BAQ12" s="322"/>
      <c r="BAR12" s="322"/>
      <c r="BAS12" s="322"/>
      <c r="BAT12" s="322"/>
      <c r="BAU12" s="322"/>
      <c r="BAV12" s="322"/>
      <c r="BAW12" s="322"/>
      <c r="BAX12" s="322"/>
      <c r="BAY12" s="322"/>
      <c r="BAZ12" s="322"/>
      <c r="BBA12" s="322"/>
      <c r="BBB12" s="322"/>
      <c r="BBC12" s="322"/>
      <c r="BBD12" s="322"/>
      <c r="BBE12" s="322"/>
      <c r="BBF12" s="322"/>
      <c r="BBG12" s="322"/>
      <c r="BBH12" s="322"/>
      <c r="BBI12" s="322"/>
      <c r="BBJ12" s="322"/>
      <c r="BBK12" s="322"/>
      <c r="BBL12" s="322"/>
      <c r="BBM12" s="322"/>
      <c r="BBN12" s="322"/>
      <c r="BBO12" s="322"/>
      <c r="BBP12" s="322"/>
      <c r="BBQ12" s="322"/>
      <c r="BBR12" s="322"/>
      <c r="BBS12" s="322"/>
      <c r="BBT12" s="322"/>
      <c r="BBU12" s="322"/>
      <c r="BBV12" s="322"/>
      <c r="BBW12" s="322"/>
      <c r="BBX12" s="322"/>
      <c r="BBY12" s="322"/>
      <c r="BBZ12" s="322"/>
      <c r="BCA12" s="322"/>
      <c r="BCB12" s="322"/>
      <c r="BCC12" s="322"/>
      <c r="BCD12" s="322"/>
      <c r="BCE12" s="322"/>
      <c r="BCF12" s="322"/>
      <c r="BCG12" s="322"/>
      <c r="BCH12" s="322"/>
      <c r="BCI12" s="322"/>
      <c r="BCJ12" s="322"/>
      <c r="BCK12" s="322"/>
      <c r="BCL12" s="322"/>
      <c r="BCM12" s="322"/>
      <c r="BCN12" s="322"/>
      <c r="BCO12" s="322"/>
      <c r="BCP12" s="322"/>
      <c r="BCQ12" s="322"/>
      <c r="BCR12" s="322"/>
      <c r="BCS12" s="322"/>
      <c r="BCT12" s="322"/>
      <c r="BCU12" s="322"/>
      <c r="BCV12" s="322"/>
      <c r="BCW12" s="322"/>
      <c r="BCX12" s="322"/>
      <c r="BCY12" s="322"/>
      <c r="BCZ12" s="322"/>
      <c r="BDA12" s="322"/>
      <c r="BDB12" s="322"/>
      <c r="BDC12" s="322"/>
      <c r="BDD12" s="322"/>
      <c r="BDE12" s="322"/>
      <c r="BDF12" s="322"/>
      <c r="BDG12" s="322"/>
      <c r="BDH12" s="322"/>
      <c r="BDI12" s="322"/>
      <c r="BDJ12" s="322"/>
      <c r="BDK12" s="322"/>
      <c r="BDL12" s="322"/>
      <c r="BDM12" s="322"/>
      <c r="BDN12" s="322"/>
      <c r="BDO12" s="322"/>
      <c r="BDP12" s="322"/>
      <c r="BDQ12" s="322"/>
      <c r="BDR12" s="322"/>
      <c r="BDS12" s="322"/>
      <c r="BDT12" s="322"/>
      <c r="BDU12" s="322"/>
      <c r="BDV12" s="322"/>
      <c r="BDW12" s="322"/>
      <c r="BDX12" s="322"/>
      <c r="BDY12" s="322"/>
      <c r="BDZ12" s="322"/>
      <c r="BEA12" s="322"/>
      <c r="BEB12" s="322"/>
      <c r="BEC12" s="322"/>
      <c r="BED12" s="322"/>
      <c r="BEE12" s="322"/>
      <c r="BEF12" s="322"/>
      <c r="BEG12" s="322"/>
      <c r="BEH12" s="322"/>
      <c r="BEI12" s="322"/>
      <c r="BEJ12" s="322"/>
      <c r="BEK12" s="322"/>
      <c r="BEL12" s="322"/>
      <c r="BEM12" s="322"/>
      <c r="BEN12" s="322"/>
      <c r="BEO12" s="322"/>
      <c r="BEP12" s="322"/>
      <c r="BEQ12" s="322"/>
      <c r="BER12" s="322"/>
      <c r="BES12" s="322"/>
      <c r="BET12" s="322"/>
      <c r="BEU12" s="322"/>
      <c r="BEV12" s="322"/>
      <c r="BEW12" s="322"/>
      <c r="BEX12" s="322"/>
      <c r="BEY12" s="322"/>
      <c r="BEZ12" s="322"/>
      <c r="BFA12" s="322"/>
      <c r="BFB12" s="322"/>
      <c r="BFC12" s="322"/>
      <c r="BFD12" s="322"/>
      <c r="BFE12" s="322"/>
      <c r="BFF12" s="322"/>
      <c r="BFG12" s="322"/>
      <c r="BFH12" s="322"/>
      <c r="BFI12" s="322"/>
      <c r="BFJ12" s="322"/>
      <c r="BFK12" s="322"/>
      <c r="BFL12" s="322"/>
      <c r="BFM12" s="322"/>
      <c r="BFN12" s="322"/>
      <c r="BFO12" s="322"/>
      <c r="BFP12" s="322"/>
      <c r="BFQ12" s="322"/>
      <c r="BFR12" s="322"/>
      <c r="BFS12" s="322"/>
      <c r="BFT12" s="322"/>
      <c r="BFU12" s="322"/>
      <c r="BFV12" s="322"/>
      <c r="BFW12" s="322"/>
      <c r="BFX12" s="322"/>
      <c r="BFY12" s="322"/>
      <c r="BFZ12" s="322"/>
      <c r="BGA12" s="322"/>
      <c r="BGB12" s="322"/>
      <c r="BGC12" s="322"/>
      <c r="BGD12" s="322"/>
      <c r="BGE12" s="322"/>
      <c r="BGF12" s="322"/>
      <c r="BGG12" s="322"/>
      <c r="BGH12" s="322"/>
      <c r="BGI12" s="322"/>
      <c r="BGJ12" s="322"/>
      <c r="BGK12" s="322"/>
      <c r="BGL12" s="322"/>
      <c r="BGM12" s="322"/>
      <c r="BGN12" s="322"/>
      <c r="BGO12" s="322"/>
      <c r="BGP12" s="322"/>
      <c r="BGQ12" s="322"/>
      <c r="BGR12" s="322"/>
      <c r="BGS12" s="322"/>
      <c r="BGT12" s="322"/>
      <c r="BGU12" s="322"/>
      <c r="BGV12" s="322"/>
      <c r="BGW12" s="322"/>
      <c r="BGX12" s="322"/>
      <c r="BGY12" s="322"/>
      <c r="BGZ12" s="322"/>
      <c r="BHA12" s="322"/>
      <c r="BHB12" s="322"/>
      <c r="BHC12" s="322"/>
      <c r="BHD12" s="322"/>
      <c r="BHE12" s="322"/>
      <c r="BHF12" s="322"/>
      <c r="BHG12" s="322"/>
      <c r="BHH12" s="322"/>
      <c r="BHI12" s="322"/>
      <c r="BHJ12" s="322"/>
      <c r="BHK12" s="322"/>
      <c r="BHL12" s="322"/>
      <c r="BHM12" s="322"/>
      <c r="BHN12" s="322"/>
      <c r="BHO12" s="322"/>
      <c r="BHP12" s="322"/>
      <c r="BHQ12" s="322"/>
      <c r="BHR12" s="322"/>
      <c r="BHS12" s="322"/>
      <c r="BHT12" s="322"/>
      <c r="BHU12" s="322"/>
      <c r="BHV12" s="322"/>
      <c r="BHW12" s="322"/>
      <c r="BHX12" s="322"/>
      <c r="BHY12" s="322"/>
      <c r="BHZ12" s="322"/>
      <c r="BIA12" s="322"/>
      <c r="BIB12" s="322"/>
      <c r="BIC12" s="322"/>
      <c r="BID12" s="322"/>
      <c r="BIE12" s="322"/>
      <c r="BIF12" s="322"/>
      <c r="BIG12" s="322"/>
      <c r="BIH12" s="322"/>
      <c r="BII12" s="322"/>
      <c r="BIJ12" s="322"/>
      <c r="BIK12" s="322"/>
      <c r="BIL12" s="322"/>
      <c r="BIM12" s="322"/>
      <c r="BIN12" s="322"/>
      <c r="BIO12" s="322"/>
      <c r="BIP12" s="322"/>
      <c r="BIQ12" s="322"/>
      <c r="BIR12" s="322"/>
      <c r="BIS12" s="322"/>
      <c r="BIT12" s="322"/>
      <c r="BIU12" s="322"/>
      <c r="BIV12" s="322"/>
      <c r="BIW12" s="322"/>
      <c r="BIX12" s="322"/>
      <c r="BIY12" s="322"/>
      <c r="BIZ12" s="322"/>
      <c r="BJA12" s="322"/>
      <c r="BJB12" s="322"/>
      <c r="BJC12" s="322"/>
      <c r="BJD12" s="322"/>
      <c r="BJE12" s="322"/>
      <c r="BJF12" s="322"/>
      <c r="BJG12" s="322"/>
      <c r="BJH12" s="322"/>
      <c r="BJI12" s="322"/>
      <c r="BJJ12" s="322"/>
      <c r="BJK12" s="322"/>
      <c r="BJL12" s="322"/>
      <c r="BJM12" s="322"/>
      <c r="BJN12" s="322"/>
      <c r="BJO12" s="322"/>
      <c r="BJP12" s="322"/>
      <c r="BJQ12" s="322"/>
      <c r="BJR12" s="322"/>
      <c r="BJS12" s="322"/>
      <c r="BJT12" s="322"/>
      <c r="BJU12" s="322"/>
      <c r="BJV12" s="322"/>
      <c r="BJW12" s="322"/>
      <c r="BJX12" s="322"/>
      <c r="BJY12" s="322"/>
      <c r="BJZ12" s="322"/>
      <c r="BKA12" s="322"/>
      <c r="BKB12" s="322"/>
      <c r="BKC12" s="322"/>
      <c r="BKD12" s="322"/>
      <c r="BKE12" s="322"/>
      <c r="BKF12" s="322"/>
      <c r="BKG12" s="322"/>
      <c r="BKH12" s="322"/>
      <c r="BKI12" s="322"/>
      <c r="BKJ12" s="322"/>
      <c r="BKK12" s="322"/>
      <c r="BKL12" s="322"/>
      <c r="BKM12" s="322"/>
      <c r="BKN12" s="322"/>
      <c r="BKO12" s="322"/>
      <c r="BKP12" s="322"/>
      <c r="BKQ12" s="322"/>
      <c r="BKR12" s="322"/>
      <c r="BKS12" s="322"/>
      <c r="BKT12" s="322"/>
      <c r="BKU12" s="322"/>
      <c r="BKV12" s="322"/>
      <c r="BKW12" s="322"/>
      <c r="BKX12" s="322"/>
      <c r="BKY12" s="322"/>
      <c r="BKZ12" s="322"/>
      <c r="BLA12" s="322"/>
      <c r="BLB12" s="322"/>
      <c r="BLC12" s="322"/>
      <c r="BLD12" s="322"/>
      <c r="BLE12" s="322"/>
      <c r="BLF12" s="322"/>
      <c r="BLG12" s="322"/>
      <c r="BLH12" s="322"/>
      <c r="BLI12" s="322"/>
      <c r="BLJ12" s="322"/>
      <c r="BLK12" s="322"/>
      <c r="BLL12" s="322"/>
      <c r="BLM12" s="322"/>
      <c r="BLN12" s="322"/>
      <c r="BLO12" s="322"/>
      <c r="BLP12" s="322"/>
      <c r="BLQ12" s="322"/>
      <c r="BLR12" s="322"/>
      <c r="BLS12" s="322"/>
      <c r="BLT12" s="322"/>
      <c r="BLU12" s="322"/>
      <c r="BLV12" s="322"/>
      <c r="BLW12" s="322"/>
      <c r="BLX12" s="322"/>
      <c r="BLY12" s="322"/>
      <c r="BLZ12" s="322"/>
      <c r="BMA12" s="322"/>
      <c r="BMB12" s="322"/>
      <c r="BMC12" s="322"/>
      <c r="BMD12" s="322"/>
      <c r="BME12" s="322"/>
      <c r="BMF12" s="322"/>
      <c r="BMG12" s="322"/>
      <c r="BMH12" s="322"/>
      <c r="BMI12" s="322"/>
      <c r="BMJ12" s="322"/>
      <c r="BMK12" s="322"/>
      <c r="BML12" s="322"/>
      <c r="BMM12" s="322"/>
      <c r="BMN12" s="322"/>
      <c r="BMO12" s="322"/>
      <c r="BMP12" s="322"/>
      <c r="BMQ12" s="322"/>
      <c r="BMR12" s="322"/>
      <c r="BMS12" s="322"/>
      <c r="BMT12" s="322"/>
      <c r="BMU12" s="322"/>
      <c r="BMV12" s="322"/>
      <c r="BMW12" s="322"/>
      <c r="BMX12" s="322"/>
      <c r="BMY12" s="322"/>
      <c r="BMZ12" s="322"/>
      <c r="BNA12" s="322"/>
      <c r="BNB12" s="322"/>
      <c r="BNC12" s="322"/>
      <c r="BND12" s="322"/>
      <c r="BNE12" s="322"/>
      <c r="BNF12" s="322"/>
      <c r="BNG12" s="322"/>
      <c r="BNH12" s="322"/>
      <c r="BNI12" s="322"/>
      <c r="BNJ12" s="322"/>
      <c r="BNK12" s="322"/>
      <c r="BNL12" s="322"/>
      <c r="BNM12" s="322"/>
      <c r="BNN12" s="322"/>
      <c r="BNO12" s="322"/>
      <c r="BNP12" s="322"/>
      <c r="BNQ12" s="322"/>
      <c r="BNR12" s="322"/>
      <c r="BNS12" s="322"/>
      <c r="BNT12" s="322"/>
      <c r="BNU12" s="322"/>
      <c r="BNV12" s="322"/>
      <c r="BNW12" s="322"/>
      <c r="BNX12" s="322"/>
      <c r="BNY12" s="322"/>
      <c r="BNZ12" s="322"/>
      <c r="BOA12" s="322"/>
      <c r="BOB12" s="322"/>
      <c r="BOC12" s="322"/>
      <c r="BOD12" s="322"/>
      <c r="BOE12" s="322"/>
      <c r="BOF12" s="322"/>
      <c r="BOG12" s="322"/>
      <c r="BOH12" s="322"/>
      <c r="BOI12" s="322"/>
      <c r="BOJ12" s="322"/>
      <c r="BOK12" s="322"/>
      <c r="BOL12" s="322"/>
      <c r="BOM12" s="322"/>
      <c r="BON12" s="322"/>
      <c r="BOO12" s="322"/>
      <c r="BOP12" s="322"/>
      <c r="BOQ12" s="322"/>
      <c r="BOR12" s="322"/>
      <c r="BOS12" s="322"/>
      <c r="BOT12" s="322"/>
      <c r="BOU12" s="322"/>
      <c r="BOV12" s="322"/>
      <c r="BOW12" s="322"/>
      <c r="BOX12" s="322"/>
      <c r="BOY12" s="322"/>
      <c r="BOZ12" s="322"/>
      <c r="BPA12" s="322"/>
      <c r="BPB12" s="322"/>
      <c r="BPC12" s="322"/>
      <c r="BPD12" s="322"/>
      <c r="BPE12" s="322"/>
      <c r="BPF12" s="322"/>
      <c r="BPG12" s="322"/>
      <c r="BPH12" s="322"/>
      <c r="BPI12" s="322"/>
      <c r="BPJ12" s="322"/>
      <c r="BPK12" s="322"/>
      <c r="BPL12" s="322"/>
      <c r="BPM12" s="322"/>
      <c r="BPN12" s="322"/>
      <c r="BPO12" s="322"/>
      <c r="BPP12" s="322"/>
      <c r="BPQ12" s="322"/>
      <c r="BPR12" s="322"/>
      <c r="BPS12" s="322"/>
      <c r="BPT12" s="322"/>
      <c r="BPU12" s="322"/>
      <c r="BPV12" s="322"/>
      <c r="BPW12" s="322"/>
      <c r="BPX12" s="322"/>
      <c r="BPY12" s="322"/>
      <c r="BPZ12" s="322"/>
      <c r="BQA12" s="322"/>
      <c r="BQB12" s="322"/>
      <c r="BQC12" s="322"/>
      <c r="BQD12" s="322"/>
      <c r="BQE12" s="322"/>
      <c r="BQF12" s="322"/>
      <c r="BQG12" s="322"/>
      <c r="BQH12" s="322"/>
      <c r="BQI12" s="322"/>
      <c r="BQJ12" s="322"/>
      <c r="BQK12" s="322"/>
      <c r="BQL12" s="322"/>
      <c r="BQM12" s="322"/>
      <c r="BQN12" s="322"/>
      <c r="BQO12" s="322"/>
      <c r="BQP12" s="322"/>
      <c r="BQQ12" s="322"/>
      <c r="BQR12" s="322"/>
      <c r="BQS12" s="322"/>
      <c r="BQT12" s="322"/>
      <c r="BQU12" s="322"/>
      <c r="BQV12" s="322"/>
      <c r="BQW12" s="322"/>
      <c r="BQX12" s="322"/>
      <c r="BQY12" s="322"/>
      <c r="BQZ12" s="322"/>
      <c r="BRA12" s="322"/>
      <c r="BRB12" s="322"/>
      <c r="BRC12" s="322"/>
      <c r="BRD12" s="322"/>
      <c r="BRE12" s="322"/>
      <c r="BRF12" s="322"/>
      <c r="BRG12" s="322"/>
      <c r="BRH12" s="322"/>
      <c r="BRI12" s="322"/>
      <c r="BRJ12" s="322"/>
      <c r="BRK12" s="322"/>
      <c r="BRL12" s="322"/>
      <c r="BRM12" s="322"/>
      <c r="BRN12" s="322"/>
      <c r="BRO12" s="322"/>
      <c r="BRP12" s="322"/>
      <c r="BRQ12" s="322"/>
      <c r="BRR12" s="322"/>
      <c r="BRS12" s="322"/>
      <c r="BRT12" s="322"/>
      <c r="BRU12" s="322"/>
      <c r="BRV12" s="322"/>
      <c r="BRW12" s="322"/>
      <c r="BRX12" s="322"/>
      <c r="BRY12" s="322"/>
      <c r="BRZ12" s="322"/>
      <c r="BSA12" s="322"/>
      <c r="BSB12" s="322"/>
      <c r="BSC12" s="322"/>
      <c r="BSD12" s="322"/>
      <c r="BSE12" s="322"/>
      <c r="BSF12" s="322"/>
      <c r="BSG12" s="322"/>
      <c r="BSH12" s="322"/>
      <c r="BSI12" s="322"/>
      <c r="BSJ12" s="322"/>
      <c r="BSK12" s="322"/>
      <c r="BSL12" s="322"/>
      <c r="BSM12" s="322"/>
      <c r="BSN12" s="322"/>
      <c r="BSO12" s="322"/>
      <c r="BSP12" s="322"/>
      <c r="BSQ12" s="322"/>
      <c r="BSR12" s="322"/>
      <c r="BSS12" s="322"/>
      <c r="BST12" s="322"/>
      <c r="BSU12" s="322"/>
      <c r="BSV12" s="322"/>
      <c r="BSW12" s="322"/>
      <c r="BSX12" s="322"/>
      <c r="BSY12" s="322"/>
      <c r="BSZ12" s="322"/>
      <c r="BTA12" s="322"/>
      <c r="BTB12" s="322"/>
      <c r="BTC12" s="322"/>
      <c r="BTD12" s="322"/>
      <c r="BTE12" s="322"/>
      <c r="BTF12" s="322"/>
      <c r="BTG12" s="322"/>
      <c r="BTH12" s="322"/>
      <c r="BTI12" s="322"/>
      <c r="BTJ12" s="322"/>
      <c r="BTK12" s="322"/>
      <c r="BTL12" s="322"/>
      <c r="BTM12" s="322"/>
      <c r="BTN12" s="322"/>
      <c r="BTO12" s="322"/>
      <c r="BTP12" s="322"/>
      <c r="BTQ12" s="322"/>
      <c r="BTR12" s="322"/>
      <c r="BTS12" s="322"/>
      <c r="BTT12" s="322"/>
      <c r="BTU12" s="322"/>
      <c r="BTV12" s="322"/>
      <c r="BTW12" s="322"/>
      <c r="BTX12" s="322"/>
      <c r="BTY12" s="322"/>
      <c r="BTZ12" s="322"/>
      <c r="BUA12" s="322"/>
      <c r="BUB12" s="322"/>
      <c r="BUC12" s="322"/>
      <c r="BUD12" s="322"/>
      <c r="BUE12" s="322"/>
      <c r="BUF12" s="322"/>
      <c r="BUG12" s="322"/>
      <c r="BUH12" s="322"/>
      <c r="BUI12" s="322"/>
      <c r="BUJ12" s="322"/>
      <c r="BUK12" s="322"/>
      <c r="BUL12" s="322"/>
      <c r="BUM12" s="322"/>
      <c r="BUN12" s="322"/>
      <c r="BUO12" s="322"/>
      <c r="BUP12" s="322"/>
      <c r="BUQ12" s="322"/>
      <c r="BUR12" s="322"/>
      <c r="BUS12" s="322"/>
      <c r="BUT12" s="322"/>
      <c r="BUU12" s="322"/>
      <c r="BUV12" s="322"/>
      <c r="BUW12" s="322"/>
      <c r="BUX12" s="322"/>
      <c r="BUY12" s="322"/>
      <c r="BUZ12" s="322"/>
      <c r="BVA12" s="322"/>
      <c r="BVB12" s="322"/>
      <c r="BVC12" s="322"/>
      <c r="BVD12" s="322"/>
      <c r="BVE12" s="322"/>
      <c r="BVF12" s="322"/>
      <c r="BVG12" s="322"/>
      <c r="BVH12" s="322"/>
      <c r="BVI12" s="322"/>
      <c r="BVJ12" s="322"/>
      <c r="BVK12" s="322"/>
      <c r="BVL12" s="322"/>
      <c r="BVM12" s="322"/>
      <c r="BVN12" s="322"/>
      <c r="BVO12" s="322"/>
      <c r="BVP12" s="322"/>
      <c r="BVQ12" s="322"/>
      <c r="BVR12" s="322"/>
      <c r="BVS12" s="322"/>
      <c r="BVT12" s="322"/>
      <c r="BVU12" s="322"/>
      <c r="BVV12" s="322"/>
      <c r="BVW12" s="322"/>
      <c r="BVX12" s="322"/>
      <c r="BVY12" s="322"/>
      <c r="BVZ12" s="322"/>
      <c r="BWA12" s="322"/>
      <c r="BWB12" s="322"/>
      <c r="BWC12" s="322"/>
      <c r="BWD12" s="322"/>
      <c r="BWE12" s="322"/>
      <c r="BWF12" s="322"/>
      <c r="BWG12" s="322"/>
      <c r="BWH12" s="322"/>
      <c r="BWI12" s="322"/>
      <c r="BWJ12" s="322"/>
      <c r="BWK12" s="322"/>
      <c r="BWL12" s="322"/>
      <c r="BWM12" s="322"/>
      <c r="BWN12" s="322"/>
      <c r="BWO12" s="322"/>
      <c r="BWP12" s="322"/>
      <c r="BWQ12" s="322"/>
      <c r="BWR12" s="322"/>
      <c r="BWS12" s="322"/>
      <c r="BWT12" s="322"/>
      <c r="BWU12" s="322"/>
      <c r="BWV12" s="322"/>
      <c r="BWW12" s="322"/>
      <c r="BWX12" s="322"/>
      <c r="BWY12" s="322"/>
      <c r="BWZ12" s="322"/>
      <c r="BXA12" s="322"/>
      <c r="BXB12" s="322"/>
      <c r="BXC12" s="322"/>
      <c r="BXD12" s="322"/>
      <c r="BXE12" s="322"/>
      <c r="BXF12" s="322"/>
      <c r="BXG12" s="322"/>
      <c r="BXH12" s="322"/>
      <c r="BXI12" s="322"/>
      <c r="BXJ12" s="322"/>
      <c r="BXK12" s="322"/>
      <c r="BXL12" s="322"/>
      <c r="BXM12" s="322"/>
      <c r="BXN12" s="322"/>
      <c r="BXO12" s="322"/>
      <c r="BXP12" s="322"/>
      <c r="BXQ12" s="322"/>
      <c r="BXR12" s="322"/>
      <c r="BXS12" s="322"/>
      <c r="BXT12" s="322"/>
      <c r="BXU12" s="322"/>
      <c r="BXV12" s="322"/>
      <c r="BXW12" s="322"/>
      <c r="BXX12" s="322"/>
      <c r="BXY12" s="322"/>
      <c r="BXZ12" s="322"/>
      <c r="BYA12" s="322"/>
      <c r="BYB12" s="322"/>
      <c r="BYC12" s="322"/>
      <c r="BYD12" s="322"/>
      <c r="BYE12" s="322"/>
      <c r="BYF12" s="322"/>
      <c r="BYG12" s="322"/>
      <c r="BYH12" s="322"/>
      <c r="BYI12" s="322"/>
      <c r="BYJ12" s="322"/>
      <c r="BYK12" s="322"/>
      <c r="BYL12" s="322"/>
      <c r="BYM12" s="322"/>
      <c r="BYN12" s="322"/>
      <c r="BYO12" s="322"/>
      <c r="BYP12" s="322"/>
      <c r="BYQ12" s="322"/>
      <c r="BYR12" s="322"/>
      <c r="BYS12" s="322"/>
      <c r="BYT12" s="322"/>
      <c r="BYU12" s="322"/>
      <c r="BYV12" s="322"/>
      <c r="BYW12" s="322"/>
      <c r="BYX12" s="322"/>
      <c r="BYY12" s="322"/>
      <c r="BYZ12" s="322"/>
      <c r="BZA12" s="322"/>
      <c r="BZB12" s="322"/>
      <c r="BZC12" s="322"/>
      <c r="BZD12" s="322"/>
      <c r="BZE12" s="322"/>
      <c r="BZF12" s="322"/>
      <c r="BZG12" s="322"/>
      <c r="BZH12" s="322"/>
      <c r="BZI12" s="322"/>
      <c r="BZJ12" s="322"/>
      <c r="BZK12" s="322"/>
      <c r="BZL12" s="322"/>
      <c r="BZM12" s="322"/>
      <c r="BZN12" s="322"/>
      <c r="BZO12" s="322"/>
      <c r="BZP12" s="322"/>
      <c r="BZQ12" s="322"/>
      <c r="BZR12" s="322"/>
      <c r="BZS12" s="322"/>
      <c r="BZT12" s="322"/>
      <c r="BZU12" s="322"/>
      <c r="BZV12" s="322"/>
      <c r="BZW12" s="322"/>
      <c r="BZX12" s="322"/>
      <c r="BZY12" s="322"/>
      <c r="BZZ12" s="322"/>
      <c r="CAA12" s="322"/>
      <c r="CAB12" s="322"/>
      <c r="CAC12" s="322"/>
      <c r="CAD12" s="322"/>
      <c r="CAE12" s="322"/>
      <c r="CAF12" s="322"/>
      <c r="CAG12" s="322"/>
      <c r="CAH12" s="322"/>
      <c r="CAI12" s="322"/>
      <c r="CAJ12" s="322"/>
      <c r="CAK12" s="322"/>
      <c r="CAL12" s="322"/>
      <c r="CAM12" s="322"/>
      <c r="CAN12" s="322"/>
      <c r="CAO12" s="322"/>
      <c r="CAP12" s="322"/>
      <c r="CAQ12" s="322"/>
      <c r="CAR12" s="322"/>
      <c r="CAS12" s="322"/>
      <c r="CAT12" s="322"/>
      <c r="CAU12" s="322"/>
      <c r="CAV12" s="322"/>
      <c r="CAW12" s="322"/>
      <c r="CAX12" s="322"/>
      <c r="CAY12" s="322"/>
      <c r="CAZ12" s="322"/>
      <c r="CBA12" s="322"/>
      <c r="CBB12" s="322"/>
      <c r="CBC12" s="322"/>
      <c r="CBD12" s="322"/>
      <c r="CBE12" s="322"/>
      <c r="CBF12" s="322"/>
      <c r="CBG12" s="322"/>
      <c r="CBH12" s="322"/>
      <c r="CBI12" s="322"/>
      <c r="CBJ12" s="322"/>
      <c r="CBK12" s="322"/>
      <c r="CBL12" s="322"/>
      <c r="CBM12" s="322"/>
      <c r="CBN12" s="322"/>
      <c r="CBO12" s="322"/>
      <c r="CBP12" s="322"/>
      <c r="CBQ12" s="322"/>
      <c r="CBR12" s="322"/>
      <c r="CBS12" s="322"/>
      <c r="CBT12" s="322"/>
      <c r="CBU12" s="322"/>
      <c r="CBV12" s="322"/>
      <c r="CBW12" s="322"/>
      <c r="CBX12" s="322"/>
      <c r="CBY12" s="322"/>
      <c r="CBZ12" s="322"/>
      <c r="CCA12" s="322"/>
      <c r="CCB12" s="322"/>
      <c r="CCC12" s="322"/>
      <c r="CCD12" s="322"/>
      <c r="CCE12" s="322"/>
      <c r="CCF12" s="322"/>
      <c r="CCG12" s="322"/>
      <c r="CCH12" s="322"/>
      <c r="CCI12" s="322"/>
      <c r="CCJ12" s="322"/>
      <c r="CCK12" s="322"/>
      <c r="CCL12" s="322"/>
      <c r="CCM12" s="322"/>
      <c r="CCN12" s="322"/>
      <c r="CCO12" s="322"/>
      <c r="CCP12" s="322"/>
      <c r="CCQ12" s="322"/>
      <c r="CCR12" s="322"/>
      <c r="CCS12" s="322"/>
      <c r="CCT12" s="322"/>
      <c r="CCU12" s="322"/>
      <c r="CCV12" s="322"/>
      <c r="CCW12" s="322"/>
      <c r="CCX12" s="322"/>
      <c r="CCY12" s="322"/>
      <c r="CCZ12" s="322"/>
      <c r="CDA12" s="322"/>
      <c r="CDB12" s="322"/>
      <c r="CDC12" s="322"/>
      <c r="CDD12" s="322"/>
      <c r="CDE12" s="322"/>
      <c r="CDF12" s="322"/>
      <c r="CDG12" s="322"/>
      <c r="CDH12" s="322"/>
      <c r="CDI12" s="322"/>
      <c r="CDJ12" s="322"/>
      <c r="CDK12" s="322"/>
      <c r="CDL12" s="322"/>
      <c r="CDM12" s="322"/>
      <c r="CDN12" s="322"/>
      <c r="CDO12" s="322"/>
      <c r="CDP12" s="322"/>
      <c r="CDQ12" s="322"/>
      <c r="CDR12" s="322"/>
      <c r="CDS12" s="322"/>
      <c r="CDT12" s="322"/>
      <c r="CDU12" s="322"/>
      <c r="CDV12" s="322"/>
      <c r="CDW12" s="322"/>
      <c r="CDX12" s="322"/>
      <c r="CDY12" s="322"/>
      <c r="CDZ12" s="322"/>
      <c r="CEA12" s="322"/>
      <c r="CEB12" s="322"/>
      <c r="CEC12" s="322"/>
      <c r="CED12" s="322"/>
      <c r="CEE12" s="322"/>
      <c r="CEF12" s="322"/>
      <c r="CEG12" s="322"/>
      <c r="CEH12" s="322"/>
      <c r="CEI12" s="322"/>
      <c r="CEJ12" s="322"/>
      <c r="CEK12" s="322"/>
      <c r="CEL12" s="322"/>
      <c r="CEM12" s="322"/>
      <c r="CEN12" s="322"/>
      <c r="CEO12" s="322"/>
      <c r="CEP12" s="322"/>
      <c r="CEQ12" s="322"/>
      <c r="CER12" s="322"/>
      <c r="CES12" s="322"/>
      <c r="CET12" s="322"/>
      <c r="CEU12" s="322"/>
      <c r="CEV12" s="322"/>
      <c r="CEW12" s="322"/>
      <c r="CEX12" s="322"/>
      <c r="CEY12" s="322"/>
      <c r="CEZ12" s="322"/>
      <c r="CFA12" s="322"/>
      <c r="CFB12" s="322"/>
      <c r="CFC12" s="322"/>
      <c r="CFD12" s="322"/>
      <c r="CFE12" s="322"/>
      <c r="CFF12" s="322"/>
      <c r="CFG12" s="322"/>
      <c r="CFH12" s="322"/>
      <c r="CFI12" s="322"/>
      <c r="CFJ12" s="322"/>
      <c r="CFK12" s="322"/>
      <c r="CFL12" s="322"/>
      <c r="CFM12" s="322"/>
      <c r="CFN12" s="322"/>
      <c r="CFO12" s="322"/>
      <c r="CFP12" s="322"/>
      <c r="CFQ12" s="322"/>
      <c r="CFR12" s="322"/>
      <c r="CFS12" s="322"/>
      <c r="CFT12" s="322"/>
      <c r="CFU12" s="322"/>
      <c r="CFV12" s="322"/>
      <c r="CFW12" s="322"/>
      <c r="CFX12" s="322"/>
      <c r="CFY12" s="322"/>
      <c r="CFZ12" s="322"/>
      <c r="CGA12" s="322"/>
      <c r="CGB12" s="322"/>
      <c r="CGC12" s="322"/>
      <c r="CGD12" s="322"/>
      <c r="CGE12" s="322"/>
      <c r="CGF12" s="322"/>
      <c r="CGG12" s="322"/>
      <c r="CGH12" s="322"/>
      <c r="CGI12" s="322"/>
      <c r="CGJ12" s="322"/>
      <c r="CGK12" s="322"/>
      <c r="CGL12" s="322"/>
      <c r="CGM12" s="322"/>
      <c r="CGN12" s="322"/>
      <c r="CGO12" s="322"/>
      <c r="CGP12" s="322"/>
      <c r="CGQ12" s="322"/>
      <c r="CGR12" s="322"/>
      <c r="CGS12" s="322"/>
      <c r="CGT12" s="322"/>
      <c r="CGU12" s="322"/>
      <c r="CGV12" s="322"/>
      <c r="CGW12" s="322"/>
      <c r="CGX12" s="322"/>
      <c r="CGY12" s="322"/>
      <c r="CGZ12" s="322"/>
      <c r="CHA12" s="322"/>
      <c r="CHB12" s="322"/>
      <c r="CHC12" s="322"/>
      <c r="CHD12" s="322"/>
      <c r="CHE12" s="322"/>
      <c r="CHF12" s="322"/>
      <c r="CHG12" s="322"/>
      <c r="CHH12" s="322"/>
      <c r="CHI12" s="322"/>
      <c r="CHJ12" s="322"/>
      <c r="CHK12" s="322"/>
      <c r="CHL12" s="322"/>
      <c r="CHM12" s="322"/>
      <c r="CHN12" s="322"/>
      <c r="CHO12" s="322"/>
      <c r="CHP12" s="322"/>
      <c r="CHQ12" s="322"/>
      <c r="CHR12" s="322"/>
      <c r="CHS12" s="322"/>
      <c r="CHT12" s="322"/>
      <c r="CHU12" s="322"/>
      <c r="CHV12" s="322"/>
      <c r="CHW12" s="322"/>
      <c r="CHX12" s="322"/>
      <c r="CHY12" s="322"/>
      <c r="CHZ12" s="322"/>
      <c r="CIA12" s="322"/>
      <c r="CIB12" s="322"/>
      <c r="CIC12" s="322"/>
      <c r="CID12" s="322"/>
      <c r="CIE12" s="322"/>
      <c r="CIF12" s="322"/>
      <c r="CIG12" s="322"/>
      <c r="CIH12" s="322"/>
      <c r="CII12" s="322"/>
      <c r="CIJ12" s="322"/>
      <c r="CIK12" s="322"/>
      <c r="CIL12" s="322"/>
      <c r="CIM12" s="322"/>
      <c r="CIN12" s="322"/>
      <c r="CIO12" s="322"/>
      <c r="CIP12" s="322"/>
      <c r="CIQ12" s="322"/>
      <c r="CIR12" s="322"/>
      <c r="CIS12" s="322"/>
      <c r="CIT12" s="322"/>
      <c r="CIU12" s="322"/>
      <c r="CIV12" s="322"/>
      <c r="CIW12" s="322"/>
      <c r="CIX12" s="322"/>
      <c r="CIY12" s="322"/>
      <c r="CIZ12" s="322"/>
      <c r="CJA12" s="322"/>
      <c r="CJB12" s="322"/>
      <c r="CJC12" s="322"/>
      <c r="CJD12" s="322"/>
      <c r="CJE12" s="322"/>
      <c r="CJF12" s="322"/>
      <c r="CJG12" s="322"/>
      <c r="CJH12" s="322"/>
      <c r="CJI12" s="322"/>
      <c r="CJJ12" s="322"/>
      <c r="CJK12" s="322"/>
      <c r="CJL12" s="322"/>
      <c r="CJM12" s="322"/>
      <c r="CJN12" s="322"/>
      <c r="CJO12" s="322"/>
      <c r="CJP12" s="322"/>
      <c r="CJQ12" s="322"/>
      <c r="CJR12" s="322"/>
      <c r="CJS12" s="322"/>
      <c r="CJT12" s="322"/>
      <c r="CJU12" s="322"/>
      <c r="CJV12" s="322"/>
      <c r="CJW12" s="322"/>
      <c r="CJX12" s="322"/>
      <c r="CJY12" s="322"/>
      <c r="CJZ12" s="322"/>
      <c r="CKA12" s="322"/>
      <c r="CKB12" s="322"/>
      <c r="CKC12" s="322"/>
      <c r="CKD12" s="322"/>
      <c r="CKE12" s="322"/>
      <c r="CKF12" s="322"/>
      <c r="CKG12" s="322"/>
      <c r="CKH12" s="322"/>
      <c r="CKI12" s="322"/>
      <c r="CKJ12" s="322"/>
      <c r="CKK12" s="322"/>
      <c r="CKL12" s="322"/>
      <c r="CKM12" s="322"/>
      <c r="CKN12" s="322"/>
      <c r="CKO12" s="322"/>
      <c r="CKP12" s="322"/>
      <c r="CKQ12" s="322"/>
      <c r="CKR12" s="322"/>
      <c r="CKS12" s="322"/>
      <c r="CKT12" s="322"/>
      <c r="CKU12" s="322"/>
      <c r="CKV12" s="322"/>
      <c r="CKW12" s="322"/>
      <c r="CKX12" s="322"/>
      <c r="CKY12" s="322"/>
      <c r="CKZ12" s="322"/>
      <c r="CLA12" s="322"/>
      <c r="CLB12" s="322"/>
      <c r="CLC12" s="322"/>
      <c r="CLD12" s="322"/>
      <c r="CLE12" s="322"/>
      <c r="CLF12" s="322"/>
      <c r="CLG12" s="322"/>
      <c r="CLH12" s="322"/>
      <c r="CLI12" s="322"/>
      <c r="CLJ12" s="322"/>
      <c r="CLK12" s="322"/>
      <c r="CLL12" s="322"/>
      <c r="CLM12" s="322"/>
      <c r="CLN12" s="322"/>
      <c r="CLO12" s="322"/>
      <c r="CLP12" s="322"/>
      <c r="CLQ12" s="322"/>
      <c r="CLR12" s="322"/>
      <c r="CLS12" s="322"/>
      <c r="CLT12" s="322"/>
      <c r="CLU12" s="322"/>
      <c r="CLV12" s="322"/>
      <c r="CLW12" s="322"/>
      <c r="CLX12" s="322"/>
      <c r="CLY12" s="322"/>
      <c r="CLZ12" s="322"/>
      <c r="CMA12" s="322"/>
      <c r="CMB12" s="322"/>
      <c r="CMC12" s="322"/>
      <c r="CMD12" s="322"/>
      <c r="CME12" s="322"/>
      <c r="CMF12" s="322"/>
      <c r="CMG12" s="322"/>
      <c r="CMH12" s="322"/>
      <c r="CMI12" s="322"/>
      <c r="CMJ12" s="322"/>
      <c r="CMK12" s="322"/>
      <c r="CML12" s="322"/>
      <c r="CMM12" s="322"/>
      <c r="CMN12" s="322"/>
      <c r="CMO12" s="322"/>
      <c r="CMP12" s="322"/>
      <c r="CMQ12" s="322"/>
      <c r="CMR12" s="322"/>
      <c r="CMS12" s="322"/>
      <c r="CMT12" s="322"/>
      <c r="CMU12" s="322"/>
      <c r="CMV12" s="322"/>
      <c r="CMW12" s="322"/>
      <c r="CMX12" s="322"/>
      <c r="CMY12" s="322"/>
      <c r="CMZ12" s="322"/>
      <c r="CNA12" s="322"/>
      <c r="CNB12" s="322"/>
      <c r="CNC12" s="322"/>
      <c r="CND12" s="322"/>
      <c r="CNE12" s="322"/>
      <c r="CNF12" s="322"/>
      <c r="CNG12" s="322"/>
      <c r="CNH12" s="322"/>
      <c r="CNI12" s="322"/>
      <c r="CNJ12" s="322"/>
      <c r="CNK12" s="322"/>
      <c r="CNL12" s="322"/>
      <c r="CNM12" s="322"/>
      <c r="CNN12" s="322"/>
      <c r="CNO12" s="322"/>
      <c r="CNP12" s="322"/>
      <c r="CNQ12" s="322"/>
      <c r="CNR12" s="322"/>
      <c r="CNS12" s="322"/>
      <c r="CNT12" s="322"/>
      <c r="CNU12" s="322"/>
      <c r="CNV12" s="322"/>
      <c r="CNW12" s="322"/>
      <c r="CNX12" s="322"/>
      <c r="CNY12" s="322"/>
      <c r="CNZ12" s="322"/>
      <c r="COA12" s="322"/>
      <c r="COB12" s="322"/>
      <c r="COC12" s="322"/>
      <c r="COD12" s="322"/>
      <c r="COE12" s="322"/>
      <c r="COF12" s="322"/>
      <c r="COG12" s="322"/>
      <c r="COH12" s="322"/>
      <c r="COI12" s="322"/>
      <c r="COJ12" s="322"/>
      <c r="COK12" s="322"/>
      <c r="COL12" s="322"/>
      <c r="COM12" s="322"/>
      <c r="CON12" s="322"/>
      <c r="COO12" s="322"/>
      <c r="COP12" s="322"/>
      <c r="COQ12" s="322"/>
      <c r="COR12" s="322"/>
      <c r="COS12" s="322"/>
      <c r="COT12" s="322"/>
      <c r="COU12" s="322"/>
      <c r="COV12" s="322"/>
      <c r="COW12" s="322"/>
      <c r="COX12" s="322"/>
      <c r="COY12" s="322"/>
      <c r="COZ12" s="322"/>
      <c r="CPA12" s="322"/>
      <c r="CPB12" s="322"/>
      <c r="CPC12" s="322"/>
      <c r="CPD12" s="322"/>
      <c r="CPE12" s="322"/>
      <c r="CPF12" s="322"/>
      <c r="CPG12" s="322"/>
      <c r="CPH12" s="322"/>
      <c r="CPI12" s="322"/>
      <c r="CPJ12" s="322"/>
      <c r="CPK12" s="322"/>
      <c r="CPL12" s="322"/>
      <c r="CPM12" s="322"/>
      <c r="CPN12" s="322"/>
      <c r="CPO12" s="322"/>
      <c r="CPP12" s="322"/>
      <c r="CPQ12" s="322"/>
      <c r="CPR12" s="322"/>
      <c r="CPS12" s="322"/>
      <c r="CPT12" s="322"/>
      <c r="CPU12" s="322"/>
      <c r="CPV12" s="322"/>
      <c r="CPW12" s="322"/>
      <c r="CPX12" s="322"/>
      <c r="CPY12" s="322"/>
      <c r="CPZ12" s="322"/>
      <c r="CQA12" s="322"/>
      <c r="CQB12" s="322"/>
      <c r="CQC12" s="322"/>
      <c r="CQD12" s="322"/>
      <c r="CQE12" s="322"/>
      <c r="CQF12" s="322"/>
      <c r="CQG12" s="322"/>
      <c r="CQH12" s="322"/>
      <c r="CQI12" s="322"/>
      <c r="CQJ12" s="322"/>
      <c r="CQK12" s="322"/>
      <c r="CQL12" s="322"/>
      <c r="CQM12" s="322"/>
      <c r="CQN12" s="322"/>
      <c r="CQO12" s="322"/>
      <c r="CQP12" s="322"/>
      <c r="CQQ12" s="322"/>
      <c r="CQR12" s="322"/>
      <c r="CQS12" s="322"/>
      <c r="CQT12" s="322"/>
      <c r="CQU12" s="322"/>
      <c r="CQV12" s="322"/>
      <c r="CQW12" s="322"/>
      <c r="CQX12" s="322"/>
      <c r="CQY12" s="322"/>
      <c r="CQZ12" s="322"/>
      <c r="CRA12" s="322"/>
      <c r="CRB12" s="322"/>
      <c r="CRC12" s="322"/>
      <c r="CRD12" s="322"/>
      <c r="CRE12" s="322"/>
      <c r="CRF12" s="322"/>
      <c r="CRG12" s="322"/>
      <c r="CRH12" s="322"/>
      <c r="CRI12" s="322"/>
      <c r="CRJ12" s="322"/>
      <c r="CRK12" s="322"/>
      <c r="CRL12" s="322"/>
      <c r="CRM12" s="322"/>
      <c r="CRN12" s="322"/>
      <c r="CRO12" s="322"/>
      <c r="CRP12" s="322"/>
      <c r="CRQ12" s="322"/>
      <c r="CRR12" s="322"/>
      <c r="CRS12" s="322"/>
      <c r="CRT12" s="322"/>
      <c r="CRU12" s="322"/>
      <c r="CRV12" s="322"/>
      <c r="CRW12" s="322"/>
      <c r="CRX12" s="322"/>
      <c r="CRY12" s="322"/>
      <c r="CRZ12" s="322"/>
      <c r="CSA12" s="322"/>
      <c r="CSB12" s="322"/>
      <c r="CSC12" s="322"/>
      <c r="CSD12" s="322"/>
      <c r="CSE12" s="322"/>
      <c r="CSF12" s="322"/>
      <c r="CSG12" s="322"/>
      <c r="CSH12" s="322"/>
      <c r="CSI12" s="322"/>
      <c r="CSJ12" s="322"/>
      <c r="CSK12" s="322"/>
      <c r="CSL12" s="322"/>
      <c r="CSM12" s="322"/>
      <c r="CSN12" s="322"/>
      <c r="CSO12" s="322"/>
      <c r="CSP12" s="322"/>
      <c r="CSQ12" s="322"/>
      <c r="CSR12" s="322"/>
      <c r="CSS12" s="322"/>
      <c r="CST12" s="322"/>
      <c r="CSU12" s="322"/>
      <c r="CSV12" s="322"/>
      <c r="CSW12" s="322"/>
      <c r="CSX12" s="322"/>
      <c r="CSY12" s="322"/>
      <c r="CSZ12" s="322"/>
      <c r="CTA12" s="322"/>
      <c r="CTB12" s="322"/>
      <c r="CTC12" s="322"/>
      <c r="CTD12" s="322"/>
      <c r="CTE12" s="322"/>
      <c r="CTF12" s="322"/>
      <c r="CTG12" s="322"/>
      <c r="CTH12" s="322"/>
      <c r="CTI12" s="322"/>
      <c r="CTJ12" s="322"/>
      <c r="CTK12" s="322"/>
      <c r="CTL12" s="322"/>
      <c r="CTM12" s="322"/>
      <c r="CTN12" s="322"/>
      <c r="CTO12" s="322"/>
      <c r="CTP12" s="322"/>
      <c r="CTQ12" s="322"/>
      <c r="CTR12" s="322"/>
      <c r="CTS12" s="322"/>
      <c r="CTT12" s="322"/>
      <c r="CTU12" s="322"/>
      <c r="CTV12" s="322"/>
      <c r="CTW12" s="322"/>
      <c r="CTX12" s="322"/>
      <c r="CTY12" s="322"/>
      <c r="CTZ12" s="322"/>
      <c r="CUA12" s="322"/>
      <c r="CUB12" s="322"/>
      <c r="CUC12" s="322"/>
      <c r="CUD12" s="322"/>
      <c r="CUE12" s="322"/>
      <c r="CUF12" s="322"/>
      <c r="CUG12" s="322"/>
      <c r="CUH12" s="322"/>
      <c r="CUI12" s="322"/>
      <c r="CUJ12" s="322"/>
      <c r="CUK12" s="322"/>
      <c r="CUL12" s="322"/>
      <c r="CUM12" s="322"/>
      <c r="CUN12" s="322"/>
      <c r="CUO12" s="322"/>
      <c r="CUP12" s="322"/>
      <c r="CUQ12" s="322"/>
      <c r="CUR12" s="322"/>
      <c r="CUS12" s="322"/>
      <c r="CUT12" s="322"/>
      <c r="CUU12" s="322"/>
      <c r="CUV12" s="322"/>
      <c r="CUW12" s="322"/>
      <c r="CUX12" s="322"/>
      <c r="CUY12" s="322"/>
      <c r="CUZ12" s="322"/>
      <c r="CVA12" s="322"/>
      <c r="CVB12" s="322"/>
      <c r="CVC12" s="322"/>
      <c r="CVD12" s="322"/>
      <c r="CVE12" s="322"/>
      <c r="CVF12" s="322"/>
      <c r="CVG12" s="322"/>
      <c r="CVH12" s="322"/>
      <c r="CVI12" s="322"/>
      <c r="CVJ12" s="322"/>
      <c r="CVK12" s="322"/>
      <c r="CVL12" s="322"/>
      <c r="CVM12" s="322"/>
      <c r="CVN12" s="322"/>
      <c r="CVO12" s="322"/>
      <c r="CVP12" s="322"/>
      <c r="CVQ12" s="322"/>
      <c r="CVR12" s="322"/>
      <c r="CVS12" s="322"/>
      <c r="CVT12" s="322"/>
      <c r="CVU12" s="322"/>
      <c r="CVV12" s="322"/>
      <c r="CVW12" s="322"/>
      <c r="CVX12" s="322"/>
      <c r="CVY12" s="322"/>
      <c r="CVZ12" s="322"/>
      <c r="CWA12" s="322"/>
      <c r="CWB12" s="322"/>
      <c r="CWC12" s="322"/>
      <c r="CWD12" s="322"/>
      <c r="CWE12" s="322"/>
      <c r="CWF12" s="322"/>
      <c r="CWG12" s="322"/>
      <c r="CWH12" s="322"/>
      <c r="CWI12" s="322"/>
      <c r="CWJ12" s="322"/>
      <c r="CWK12" s="322"/>
      <c r="CWL12" s="322"/>
      <c r="CWM12" s="322"/>
      <c r="CWN12" s="322"/>
      <c r="CWO12" s="322"/>
      <c r="CWP12" s="322"/>
      <c r="CWQ12" s="322"/>
      <c r="CWR12" s="322"/>
      <c r="CWS12" s="322"/>
      <c r="CWT12" s="322"/>
      <c r="CWU12" s="322"/>
      <c r="CWV12" s="322"/>
      <c r="CWW12" s="322"/>
      <c r="CWX12" s="322"/>
      <c r="CWY12" s="322"/>
      <c r="CWZ12" s="322"/>
      <c r="CXA12" s="322"/>
      <c r="CXB12" s="322"/>
      <c r="CXC12" s="322"/>
      <c r="CXD12" s="322"/>
      <c r="CXE12" s="322"/>
      <c r="CXF12" s="322"/>
      <c r="CXG12" s="322"/>
      <c r="CXH12" s="322"/>
      <c r="CXI12" s="322"/>
      <c r="CXJ12" s="322"/>
      <c r="CXK12" s="322"/>
      <c r="CXL12" s="322"/>
      <c r="CXM12" s="322"/>
      <c r="CXN12" s="322"/>
      <c r="CXO12" s="322"/>
      <c r="CXP12" s="322"/>
      <c r="CXQ12" s="322"/>
      <c r="CXR12" s="322"/>
      <c r="CXS12" s="322"/>
      <c r="CXT12" s="322"/>
      <c r="CXU12" s="322"/>
      <c r="CXV12" s="322"/>
      <c r="CXW12" s="322"/>
      <c r="CXX12" s="322"/>
      <c r="CXY12" s="322"/>
      <c r="CXZ12" s="322"/>
      <c r="CYA12" s="322"/>
      <c r="CYB12" s="322"/>
      <c r="CYC12" s="322"/>
      <c r="CYD12" s="322"/>
      <c r="CYE12" s="322"/>
      <c r="CYF12" s="322"/>
      <c r="CYG12" s="322"/>
      <c r="CYH12" s="322"/>
      <c r="CYI12" s="322"/>
      <c r="CYJ12" s="322"/>
      <c r="CYK12" s="322"/>
      <c r="CYL12" s="322"/>
      <c r="CYM12" s="322"/>
      <c r="CYN12" s="322"/>
      <c r="CYO12" s="322"/>
      <c r="CYP12" s="322"/>
      <c r="CYQ12" s="322"/>
      <c r="CYR12" s="322"/>
      <c r="CYS12" s="322"/>
      <c r="CYT12" s="322"/>
      <c r="CYU12" s="322"/>
      <c r="CYV12" s="322"/>
      <c r="CYW12" s="322"/>
      <c r="CYX12" s="322"/>
      <c r="CYY12" s="322"/>
      <c r="CYZ12" s="322"/>
      <c r="CZA12" s="322"/>
      <c r="CZB12" s="322"/>
      <c r="CZC12" s="322"/>
      <c r="CZD12" s="322"/>
      <c r="CZE12" s="322"/>
      <c r="CZF12" s="322"/>
      <c r="CZG12" s="322"/>
      <c r="CZH12" s="322"/>
      <c r="CZI12" s="322"/>
      <c r="CZJ12" s="322"/>
      <c r="CZK12" s="322"/>
      <c r="CZL12" s="322"/>
      <c r="CZM12" s="322"/>
      <c r="CZN12" s="322"/>
      <c r="CZO12" s="322"/>
      <c r="CZP12" s="322"/>
      <c r="CZQ12" s="322"/>
      <c r="CZR12" s="322"/>
      <c r="CZS12" s="322"/>
      <c r="CZT12" s="322"/>
      <c r="CZU12" s="322"/>
      <c r="CZV12" s="322"/>
      <c r="CZW12" s="322"/>
      <c r="CZX12" s="322"/>
      <c r="CZY12" s="322"/>
      <c r="CZZ12" s="322"/>
      <c r="DAA12" s="322"/>
      <c r="DAB12" s="322"/>
      <c r="DAC12" s="322"/>
      <c r="DAD12" s="322"/>
      <c r="DAE12" s="322"/>
      <c r="DAF12" s="322"/>
      <c r="DAG12" s="322"/>
      <c r="DAH12" s="322"/>
      <c r="DAI12" s="322"/>
      <c r="DAJ12" s="322"/>
      <c r="DAK12" s="322"/>
      <c r="DAL12" s="322"/>
      <c r="DAM12" s="322"/>
      <c r="DAN12" s="322"/>
      <c r="DAO12" s="322"/>
      <c r="DAP12" s="322"/>
      <c r="DAQ12" s="322"/>
      <c r="DAR12" s="322"/>
      <c r="DAS12" s="322"/>
      <c r="DAT12" s="322"/>
      <c r="DAU12" s="322"/>
      <c r="DAV12" s="322"/>
      <c r="DAW12" s="322"/>
      <c r="DAX12" s="322"/>
      <c r="DAY12" s="322"/>
      <c r="DAZ12" s="322"/>
      <c r="DBA12" s="322"/>
      <c r="DBB12" s="322"/>
      <c r="DBC12" s="322"/>
      <c r="DBD12" s="322"/>
      <c r="DBE12" s="322"/>
      <c r="DBF12" s="322"/>
      <c r="DBG12" s="322"/>
      <c r="DBH12" s="322"/>
      <c r="DBI12" s="322"/>
      <c r="DBJ12" s="322"/>
      <c r="DBK12" s="322"/>
      <c r="DBL12" s="322"/>
      <c r="DBM12" s="322"/>
      <c r="DBN12" s="322"/>
      <c r="DBO12" s="322"/>
      <c r="DBP12" s="322"/>
      <c r="DBQ12" s="322"/>
      <c r="DBR12" s="322"/>
      <c r="DBS12" s="322"/>
      <c r="DBT12" s="322"/>
      <c r="DBU12" s="322"/>
      <c r="DBV12" s="322"/>
      <c r="DBW12" s="322"/>
      <c r="DBX12" s="322"/>
      <c r="DBY12" s="322"/>
      <c r="DBZ12" s="322"/>
      <c r="DCA12" s="322"/>
      <c r="DCB12" s="322"/>
      <c r="DCC12" s="322"/>
      <c r="DCD12" s="322"/>
      <c r="DCE12" s="322"/>
      <c r="DCF12" s="322"/>
      <c r="DCG12" s="322"/>
      <c r="DCH12" s="322"/>
      <c r="DCI12" s="322"/>
      <c r="DCJ12" s="322"/>
      <c r="DCK12" s="322"/>
      <c r="DCL12" s="322"/>
      <c r="DCM12" s="322"/>
      <c r="DCN12" s="322"/>
      <c r="DCO12" s="322"/>
      <c r="DCP12" s="322"/>
      <c r="DCQ12" s="322"/>
      <c r="DCR12" s="322"/>
      <c r="DCS12" s="322"/>
      <c r="DCT12" s="322"/>
      <c r="DCU12" s="322"/>
      <c r="DCV12" s="322"/>
      <c r="DCW12" s="322"/>
      <c r="DCX12" s="322"/>
      <c r="DCY12" s="322"/>
      <c r="DCZ12" s="322"/>
      <c r="DDA12" s="322"/>
      <c r="DDB12" s="322"/>
      <c r="DDC12" s="322"/>
      <c r="DDD12" s="322"/>
      <c r="DDE12" s="322"/>
      <c r="DDF12" s="322"/>
      <c r="DDG12" s="322"/>
      <c r="DDH12" s="322"/>
      <c r="DDI12" s="322"/>
      <c r="DDJ12" s="322"/>
      <c r="DDK12" s="322"/>
      <c r="DDL12" s="322"/>
      <c r="DDM12" s="322"/>
      <c r="DDN12" s="322"/>
      <c r="DDO12" s="322"/>
      <c r="DDP12" s="322"/>
      <c r="DDQ12" s="322"/>
      <c r="DDR12" s="322"/>
      <c r="DDS12" s="322"/>
      <c r="DDT12" s="322"/>
      <c r="DDU12" s="322"/>
      <c r="DDV12" s="322"/>
      <c r="DDW12" s="322"/>
      <c r="DDX12" s="322"/>
      <c r="DDY12" s="322"/>
      <c r="DDZ12" s="322"/>
      <c r="DEA12" s="322"/>
      <c r="DEB12" s="322"/>
      <c r="DEC12" s="322"/>
      <c r="DED12" s="322"/>
      <c r="DEE12" s="322"/>
      <c r="DEF12" s="322"/>
      <c r="DEG12" s="322"/>
      <c r="DEH12" s="322"/>
      <c r="DEI12" s="322"/>
      <c r="DEJ12" s="322"/>
      <c r="DEK12" s="322"/>
      <c r="DEL12" s="322"/>
      <c r="DEM12" s="322"/>
      <c r="DEN12" s="322"/>
      <c r="DEO12" s="322"/>
      <c r="DEP12" s="322"/>
      <c r="DEQ12" s="322"/>
      <c r="DER12" s="322"/>
      <c r="DES12" s="322"/>
      <c r="DET12" s="322"/>
      <c r="DEU12" s="322"/>
      <c r="DEV12" s="322"/>
      <c r="DEW12" s="322"/>
      <c r="DEX12" s="322"/>
      <c r="DEY12" s="322"/>
      <c r="DEZ12" s="322"/>
      <c r="DFA12" s="322"/>
      <c r="DFB12" s="322"/>
      <c r="DFC12" s="322"/>
      <c r="DFD12" s="322"/>
      <c r="DFE12" s="322"/>
      <c r="DFF12" s="322"/>
      <c r="DFG12" s="322"/>
      <c r="DFH12" s="322"/>
      <c r="DFI12" s="322"/>
      <c r="DFJ12" s="322"/>
      <c r="DFK12" s="322"/>
      <c r="DFL12" s="322"/>
      <c r="DFM12" s="322"/>
      <c r="DFN12" s="322"/>
      <c r="DFO12" s="322"/>
      <c r="DFP12" s="322"/>
      <c r="DFQ12" s="322"/>
      <c r="DFR12" s="322"/>
      <c r="DFS12" s="322"/>
      <c r="DFT12" s="322"/>
      <c r="DFU12" s="322"/>
      <c r="DFV12" s="322"/>
      <c r="DFW12" s="322"/>
      <c r="DFX12" s="322"/>
      <c r="DFY12" s="322"/>
      <c r="DFZ12" s="322"/>
      <c r="DGA12" s="322"/>
      <c r="DGB12" s="322"/>
      <c r="DGC12" s="322"/>
      <c r="DGD12" s="322"/>
      <c r="DGE12" s="322"/>
      <c r="DGF12" s="322"/>
      <c r="DGG12" s="322"/>
      <c r="DGH12" s="322"/>
      <c r="DGI12" s="322"/>
      <c r="DGJ12" s="322"/>
      <c r="DGK12" s="322"/>
      <c r="DGL12" s="322"/>
      <c r="DGM12" s="322"/>
      <c r="DGN12" s="322"/>
      <c r="DGO12" s="322"/>
      <c r="DGP12" s="322"/>
      <c r="DGQ12" s="322"/>
      <c r="DGR12" s="322"/>
      <c r="DGS12" s="322"/>
      <c r="DGT12" s="322"/>
      <c r="DGU12" s="322"/>
      <c r="DGV12" s="322"/>
      <c r="DGW12" s="322"/>
      <c r="DGX12" s="322"/>
      <c r="DGY12" s="322"/>
      <c r="DGZ12" s="322"/>
      <c r="DHA12" s="322"/>
      <c r="DHB12" s="322"/>
      <c r="DHC12" s="322"/>
      <c r="DHD12" s="322"/>
      <c r="DHE12" s="322"/>
      <c r="DHF12" s="322"/>
      <c r="DHG12" s="322"/>
      <c r="DHH12" s="322"/>
      <c r="DHI12" s="322"/>
      <c r="DHJ12" s="322"/>
      <c r="DHK12" s="322"/>
      <c r="DHL12" s="322"/>
      <c r="DHM12" s="322"/>
      <c r="DHN12" s="322"/>
      <c r="DHO12" s="322"/>
      <c r="DHP12" s="322"/>
      <c r="DHQ12" s="322"/>
      <c r="DHR12" s="322"/>
      <c r="DHS12" s="322"/>
      <c r="DHT12" s="322"/>
      <c r="DHU12" s="322"/>
      <c r="DHV12" s="322"/>
      <c r="DHW12" s="322"/>
      <c r="DHX12" s="322"/>
      <c r="DHY12" s="322"/>
      <c r="DHZ12" s="322"/>
      <c r="DIA12" s="322"/>
      <c r="DIB12" s="322"/>
      <c r="DIC12" s="322"/>
      <c r="DID12" s="322"/>
      <c r="DIE12" s="322"/>
      <c r="DIF12" s="322"/>
      <c r="DIG12" s="322"/>
      <c r="DIH12" s="322"/>
      <c r="DII12" s="322"/>
      <c r="DIJ12" s="322"/>
      <c r="DIK12" s="322"/>
      <c r="DIL12" s="322"/>
      <c r="DIM12" s="322"/>
      <c r="DIN12" s="322"/>
      <c r="DIO12" s="322"/>
      <c r="DIP12" s="322"/>
      <c r="DIQ12" s="322"/>
      <c r="DIR12" s="322"/>
      <c r="DIS12" s="322"/>
      <c r="DIT12" s="322"/>
      <c r="DIU12" s="322"/>
      <c r="DIV12" s="322"/>
      <c r="DIW12" s="322"/>
      <c r="DIX12" s="322"/>
      <c r="DIY12" s="322"/>
      <c r="DIZ12" s="322"/>
      <c r="DJA12" s="322"/>
      <c r="DJB12" s="322"/>
      <c r="DJC12" s="322"/>
      <c r="DJD12" s="322"/>
      <c r="DJE12" s="322"/>
      <c r="DJF12" s="322"/>
      <c r="DJG12" s="322"/>
      <c r="DJH12" s="322"/>
      <c r="DJI12" s="322"/>
      <c r="DJJ12" s="322"/>
      <c r="DJK12" s="322"/>
      <c r="DJL12" s="322"/>
      <c r="DJM12" s="322"/>
      <c r="DJN12" s="322"/>
      <c r="DJO12" s="322"/>
      <c r="DJP12" s="322"/>
      <c r="DJQ12" s="322"/>
      <c r="DJR12" s="322"/>
      <c r="DJS12" s="322"/>
      <c r="DJT12" s="322"/>
      <c r="DJU12" s="322"/>
      <c r="DJV12" s="322"/>
      <c r="DJW12" s="322"/>
      <c r="DJX12" s="322"/>
      <c r="DJY12" s="322"/>
      <c r="DJZ12" s="322"/>
      <c r="DKA12" s="322"/>
      <c r="DKB12" s="322"/>
      <c r="DKC12" s="322"/>
      <c r="DKD12" s="322"/>
      <c r="DKE12" s="322"/>
      <c r="DKF12" s="322"/>
      <c r="DKG12" s="322"/>
      <c r="DKH12" s="322"/>
      <c r="DKI12" s="322"/>
      <c r="DKJ12" s="322"/>
      <c r="DKK12" s="322"/>
      <c r="DKL12" s="322"/>
      <c r="DKM12" s="322"/>
      <c r="DKN12" s="322"/>
      <c r="DKO12" s="322"/>
      <c r="DKP12" s="322"/>
      <c r="DKQ12" s="322"/>
      <c r="DKR12" s="322"/>
      <c r="DKS12" s="322"/>
      <c r="DKT12" s="322"/>
      <c r="DKU12" s="322"/>
      <c r="DKV12" s="322"/>
      <c r="DKW12" s="322"/>
      <c r="DKX12" s="322"/>
      <c r="DKY12" s="322"/>
      <c r="DKZ12" s="322"/>
      <c r="DLA12" s="322"/>
      <c r="DLB12" s="322"/>
      <c r="DLC12" s="322"/>
      <c r="DLD12" s="322"/>
      <c r="DLE12" s="322"/>
      <c r="DLF12" s="322"/>
      <c r="DLG12" s="322"/>
      <c r="DLH12" s="322"/>
      <c r="DLI12" s="322"/>
      <c r="DLJ12" s="322"/>
      <c r="DLK12" s="322"/>
      <c r="DLL12" s="322"/>
      <c r="DLM12" s="322"/>
      <c r="DLN12" s="322"/>
      <c r="DLO12" s="322"/>
      <c r="DLP12" s="322"/>
      <c r="DLQ12" s="322"/>
      <c r="DLR12" s="322"/>
      <c r="DLS12" s="322"/>
      <c r="DLT12" s="322"/>
      <c r="DLU12" s="322"/>
      <c r="DLV12" s="322"/>
      <c r="DLW12" s="322"/>
      <c r="DLX12" s="322"/>
      <c r="DLY12" s="322"/>
      <c r="DLZ12" s="322"/>
      <c r="DMA12" s="322"/>
      <c r="DMB12" s="322"/>
      <c r="DMC12" s="322"/>
      <c r="DMD12" s="322"/>
      <c r="DME12" s="322"/>
      <c r="DMF12" s="322"/>
      <c r="DMG12" s="322"/>
      <c r="DMH12" s="322"/>
      <c r="DMI12" s="322"/>
      <c r="DMJ12" s="322"/>
      <c r="DMK12" s="322"/>
      <c r="DML12" s="322"/>
      <c r="DMM12" s="322"/>
      <c r="DMN12" s="322"/>
      <c r="DMO12" s="322"/>
      <c r="DMP12" s="322"/>
      <c r="DMQ12" s="322"/>
      <c r="DMR12" s="322"/>
      <c r="DMS12" s="322"/>
      <c r="DMT12" s="322"/>
      <c r="DMU12" s="322"/>
      <c r="DMV12" s="322"/>
      <c r="DMW12" s="322"/>
      <c r="DMX12" s="322"/>
      <c r="DMY12" s="322"/>
      <c r="DMZ12" s="322"/>
      <c r="DNA12" s="322"/>
      <c r="DNB12" s="322"/>
      <c r="DNC12" s="322"/>
      <c r="DND12" s="322"/>
      <c r="DNE12" s="322"/>
      <c r="DNF12" s="322"/>
      <c r="DNG12" s="322"/>
      <c r="DNH12" s="322"/>
      <c r="DNI12" s="322"/>
      <c r="DNJ12" s="322"/>
      <c r="DNK12" s="322"/>
      <c r="DNL12" s="322"/>
      <c r="DNM12" s="322"/>
      <c r="DNN12" s="322"/>
      <c r="DNO12" s="322"/>
      <c r="DNP12" s="322"/>
      <c r="DNQ12" s="322"/>
      <c r="DNR12" s="322"/>
      <c r="DNS12" s="322"/>
      <c r="DNT12" s="322"/>
      <c r="DNU12" s="322"/>
      <c r="DNV12" s="322"/>
      <c r="DNW12" s="322"/>
      <c r="DNX12" s="322"/>
      <c r="DNY12" s="322"/>
      <c r="DNZ12" s="322"/>
      <c r="DOA12" s="322"/>
      <c r="DOB12" s="322"/>
      <c r="DOC12" s="322"/>
      <c r="DOD12" s="322"/>
      <c r="DOE12" s="322"/>
      <c r="DOF12" s="322"/>
      <c r="DOG12" s="322"/>
      <c r="DOH12" s="322"/>
      <c r="DOI12" s="322"/>
      <c r="DOJ12" s="322"/>
      <c r="DOK12" s="322"/>
      <c r="DOL12" s="322"/>
      <c r="DOM12" s="322"/>
      <c r="DON12" s="322"/>
      <c r="DOO12" s="322"/>
      <c r="DOP12" s="322"/>
      <c r="DOQ12" s="322"/>
      <c r="DOR12" s="322"/>
      <c r="DOS12" s="322"/>
      <c r="DOT12" s="322"/>
      <c r="DOU12" s="322"/>
      <c r="DOV12" s="322"/>
      <c r="DOW12" s="322"/>
      <c r="DOX12" s="322"/>
      <c r="DOY12" s="322"/>
      <c r="DOZ12" s="322"/>
      <c r="DPA12" s="322"/>
      <c r="DPB12" s="322"/>
      <c r="DPC12" s="322"/>
      <c r="DPD12" s="322"/>
      <c r="DPE12" s="322"/>
      <c r="DPF12" s="322"/>
      <c r="DPG12" s="322"/>
      <c r="DPH12" s="322"/>
      <c r="DPI12" s="322"/>
      <c r="DPJ12" s="322"/>
      <c r="DPK12" s="322"/>
      <c r="DPL12" s="322"/>
      <c r="DPM12" s="322"/>
      <c r="DPN12" s="322"/>
      <c r="DPO12" s="322"/>
      <c r="DPP12" s="322"/>
      <c r="DPQ12" s="322"/>
      <c r="DPR12" s="322"/>
      <c r="DPS12" s="322"/>
      <c r="DPT12" s="322"/>
      <c r="DPU12" s="322"/>
      <c r="DPV12" s="322"/>
      <c r="DPW12" s="322"/>
      <c r="DPX12" s="322"/>
      <c r="DPY12" s="322"/>
      <c r="DPZ12" s="322"/>
      <c r="DQA12" s="322"/>
      <c r="DQB12" s="322"/>
      <c r="DQC12" s="322"/>
      <c r="DQD12" s="322"/>
      <c r="DQE12" s="322"/>
      <c r="DQF12" s="322"/>
      <c r="DQG12" s="322"/>
      <c r="DQH12" s="322"/>
      <c r="DQI12" s="322"/>
      <c r="DQJ12" s="322"/>
      <c r="DQK12" s="322"/>
      <c r="DQL12" s="322"/>
      <c r="DQM12" s="322"/>
      <c r="DQN12" s="322"/>
      <c r="DQO12" s="322"/>
      <c r="DQP12" s="322"/>
      <c r="DQQ12" s="322"/>
      <c r="DQR12" s="322"/>
      <c r="DQS12" s="322"/>
      <c r="DQT12" s="322"/>
      <c r="DQU12" s="322"/>
      <c r="DQV12" s="322"/>
      <c r="DQW12" s="322"/>
      <c r="DQX12" s="322"/>
      <c r="DQY12" s="322"/>
      <c r="DQZ12" s="322"/>
      <c r="DRA12" s="322"/>
      <c r="DRB12" s="322"/>
      <c r="DRC12" s="322"/>
      <c r="DRD12" s="322"/>
      <c r="DRE12" s="322"/>
      <c r="DRF12" s="322"/>
      <c r="DRG12" s="322"/>
      <c r="DRH12" s="322"/>
      <c r="DRI12" s="322"/>
      <c r="DRJ12" s="322"/>
      <c r="DRK12" s="322"/>
      <c r="DRL12" s="322"/>
      <c r="DRM12" s="322"/>
      <c r="DRN12" s="322"/>
      <c r="DRO12" s="322"/>
      <c r="DRP12" s="322"/>
      <c r="DRQ12" s="322"/>
      <c r="DRR12" s="322"/>
      <c r="DRS12" s="322"/>
      <c r="DRT12" s="322"/>
      <c r="DRU12" s="322"/>
      <c r="DRV12" s="322"/>
      <c r="DRW12" s="322"/>
      <c r="DRX12" s="322"/>
      <c r="DRY12" s="322"/>
      <c r="DRZ12" s="322"/>
      <c r="DSA12" s="322"/>
      <c r="DSB12" s="322"/>
      <c r="DSC12" s="322"/>
      <c r="DSD12" s="322"/>
      <c r="DSE12" s="322"/>
      <c r="DSF12" s="322"/>
      <c r="DSG12" s="322"/>
      <c r="DSH12" s="322"/>
      <c r="DSI12" s="322"/>
      <c r="DSJ12" s="322"/>
      <c r="DSK12" s="322"/>
      <c r="DSL12" s="322"/>
      <c r="DSM12" s="322"/>
      <c r="DSN12" s="322"/>
      <c r="DSO12" s="322"/>
      <c r="DSP12" s="322"/>
      <c r="DSQ12" s="322"/>
      <c r="DSR12" s="322"/>
      <c r="DSS12" s="322"/>
      <c r="DST12" s="322"/>
      <c r="DSU12" s="322"/>
      <c r="DSV12" s="322"/>
      <c r="DSW12" s="322"/>
      <c r="DSX12" s="322"/>
      <c r="DSY12" s="322"/>
      <c r="DSZ12" s="322"/>
      <c r="DTA12" s="322"/>
      <c r="DTB12" s="322"/>
      <c r="DTC12" s="322"/>
      <c r="DTD12" s="322"/>
      <c r="DTE12" s="322"/>
      <c r="DTF12" s="322"/>
      <c r="DTG12" s="322"/>
      <c r="DTH12" s="322"/>
      <c r="DTI12" s="322"/>
      <c r="DTJ12" s="322"/>
      <c r="DTK12" s="322"/>
      <c r="DTL12" s="322"/>
      <c r="DTM12" s="322"/>
      <c r="DTN12" s="322"/>
      <c r="DTO12" s="322"/>
      <c r="DTP12" s="322"/>
      <c r="DTQ12" s="322"/>
      <c r="DTR12" s="322"/>
      <c r="DTS12" s="322"/>
      <c r="DTT12" s="322"/>
      <c r="DTU12" s="322"/>
      <c r="DTV12" s="322"/>
      <c r="DTW12" s="322"/>
      <c r="DTX12" s="322"/>
      <c r="DTY12" s="322"/>
      <c r="DTZ12" s="322"/>
      <c r="DUA12" s="322"/>
      <c r="DUB12" s="322"/>
      <c r="DUC12" s="322"/>
      <c r="DUD12" s="322"/>
      <c r="DUE12" s="322"/>
      <c r="DUF12" s="322"/>
      <c r="DUG12" s="322"/>
      <c r="DUH12" s="322"/>
      <c r="DUI12" s="322"/>
      <c r="DUJ12" s="322"/>
      <c r="DUK12" s="322"/>
      <c r="DUL12" s="322"/>
      <c r="DUM12" s="322"/>
      <c r="DUN12" s="322"/>
      <c r="DUO12" s="322"/>
      <c r="DUP12" s="322"/>
      <c r="DUQ12" s="322"/>
      <c r="DUR12" s="322"/>
      <c r="DUS12" s="322"/>
      <c r="DUT12" s="322"/>
      <c r="DUU12" s="322"/>
      <c r="DUV12" s="322"/>
      <c r="DUW12" s="322"/>
      <c r="DUX12" s="322"/>
      <c r="DUY12" s="322"/>
      <c r="DUZ12" s="322"/>
      <c r="DVA12" s="322"/>
      <c r="DVB12" s="322"/>
      <c r="DVC12" s="322"/>
      <c r="DVD12" s="322"/>
      <c r="DVE12" s="322"/>
      <c r="DVF12" s="322"/>
      <c r="DVG12" s="322"/>
      <c r="DVH12" s="322"/>
      <c r="DVI12" s="322"/>
      <c r="DVJ12" s="322"/>
      <c r="DVK12" s="322"/>
      <c r="DVL12" s="322"/>
      <c r="DVM12" s="322"/>
      <c r="DVN12" s="322"/>
      <c r="DVO12" s="322"/>
      <c r="DVP12" s="322"/>
      <c r="DVQ12" s="322"/>
      <c r="DVR12" s="322"/>
      <c r="DVS12" s="322"/>
      <c r="DVT12" s="322"/>
      <c r="DVU12" s="322"/>
      <c r="DVV12" s="322"/>
      <c r="DVW12" s="322"/>
      <c r="DVX12" s="322"/>
      <c r="DVY12" s="322"/>
      <c r="DVZ12" s="322"/>
      <c r="DWA12" s="322"/>
      <c r="DWB12" s="322"/>
      <c r="DWC12" s="322"/>
      <c r="DWD12" s="322"/>
      <c r="DWE12" s="322"/>
      <c r="DWF12" s="322"/>
      <c r="DWG12" s="322"/>
      <c r="DWH12" s="322"/>
      <c r="DWI12" s="322"/>
      <c r="DWJ12" s="322"/>
      <c r="DWK12" s="322"/>
      <c r="DWL12" s="322"/>
      <c r="DWM12" s="322"/>
      <c r="DWN12" s="322"/>
      <c r="DWO12" s="322"/>
      <c r="DWP12" s="322"/>
      <c r="DWQ12" s="322"/>
      <c r="DWR12" s="322"/>
      <c r="DWS12" s="322"/>
      <c r="DWT12" s="322"/>
      <c r="DWU12" s="322"/>
      <c r="DWV12" s="322"/>
      <c r="DWW12" s="322"/>
      <c r="DWX12" s="322"/>
      <c r="DWY12" s="322"/>
      <c r="DWZ12" s="322"/>
      <c r="DXA12" s="322"/>
      <c r="DXB12" s="322"/>
      <c r="DXC12" s="322"/>
      <c r="DXD12" s="322"/>
      <c r="DXE12" s="322"/>
      <c r="DXF12" s="322"/>
      <c r="DXG12" s="322"/>
      <c r="DXH12" s="322"/>
      <c r="DXI12" s="322"/>
      <c r="DXJ12" s="322"/>
      <c r="DXK12" s="322"/>
      <c r="DXL12" s="322"/>
      <c r="DXM12" s="322"/>
      <c r="DXN12" s="322"/>
      <c r="DXO12" s="322"/>
      <c r="DXP12" s="322"/>
      <c r="DXQ12" s="322"/>
      <c r="DXR12" s="322"/>
      <c r="DXS12" s="322"/>
      <c r="DXT12" s="322"/>
      <c r="DXU12" s="322"/>
      <c r="DXV12" s="322"/>
      <c r="DXW12" s="322"/>
      <c r="DXX12" s="322"/>
      <c r="DXY12" s="322"/>
      <c r="DXZ12" s="322"/>
      <c r="DYA12" s="322"/>
      <c r="DYB12" s="322"/>
      <c r="DYC12" s="322"/>
      <c r="DYD12" s="322"/>
      <c r="DYE12" s="322"/>
      <c r="DYF12" s="322"/>
      <c r="DYG12" s="322"/>
      <c r="DYH12" s="322"/>
      <c r="DYI12" s="322"/>
      <c r="DYJ12" s="322"/>
      <c r="DYK12" s="322"/>
      <c r="DYL12" s="322"/>
      <c r="DYM12" s="322"/>
      <c r="DYN12" s="322"/>
      <c r="DYO12" s="322"/>
      <c r="DYP12" s="322"/>
      <c r="DYQ12" s="322"/>
      <c r="DYR12" s="322"/>
      <c r="DYS12" s="322"/>
      <c r="DYT12" s="322"/>
      <c r="DYU12" s="322"/>
      <c r="DYV12" s="322"/>
      <c r="DYW12" s="322"/>
      <c r="DYX12" s="322"/>
      <c r="DYY12" s="322"/>
      <c r="DYZ12" s="322"/>
      <c r="DZA12" s="322"/>
      <c r="DZB12" s="322"/>
      <c r="DZC12" s="322"/>
      <c r="DZD12" s="322"/>
      <c r="DZE12" s="322"/>
      <c r="DZF12" s="322"/>
      <c r="DZG12" s="322"/>
      <c r="DZH12" s="322"/>
      <c r="DZI12" s="322"/>
      <c r="DZJ12" s="322"/>
      <c r="DZK12" s="322"/>
      <c r="DZL12" s="322"/>
      <c r="DZM12" s="322"/>
      <c r="DZN12" s="322"/>
      <c r="DZO12" s="322"/>
      <c r="DZP12" s="322"/>
      <c r="DZQ12" s="322"/>
      <c r="DZR12" s="322"/>
      <c r="DZS12" s="322"/>
      <c r="DZT12" s="322"/>
      <c r="DZU12" s="322"/>
      <c r="DZV12" s="322"/>
      <c r="DZW12" s="322"/>
      <c r="DZX12" s="322"/>
      <c r="DZY12" s="322"/>
      <c r="DZZ12" s="322"/>
      <c r="EAA12" s="322"/>
      <c r="EAB12" s="322"/>
      <c r="EAC12" s="322"/>
      <c r="EAD12" s="322"/>
      <c r="EAE12" s="322"/>
      <c r="EAF12" s="322"/>
      <c r="EAG12" s="322"/>
      <c r="EAH12" s="322"/>
      <c r="EAI12" s="322"/>
      <c r="EAJ12" s="322"/>
      <c r="EAK12" s="322"/>
      <c r="EAL12" s="322"/>
      <c r="EAM12" s="322"/>
      <c r="EAN12" s="322"/>
      <c r="EAO12" s="322"/>
      <c r="EAP12" s="322"/>
      <c r="EAQ12" s="322"/>
      <c r="EAR12" s="322"/>
      <c r="EAS12" s="322"/>
      <c r="EAT12" s="322"/>
      <c r="EAU12" s="322"/>
      <c r="EAV12" s="322"/>
      <c r="EAW12" s="322"/>
      <c r="EAX12" s="322"/>
      <c r="EAY12" s="322"/>
      <c r="EAZ12" s="322"/>
      <c r="EBA12" s="322"/>
      <c r="EBB12" s="322"/>
      <c r="EBC12" s="322"/>
      <c r="EBD12" s="322"/>
      <c r="EBE12" s="322"/>
      <c r="EBF12" s="322"/>
      <c r="EBG12" s="322"/>
      <c r="EBH12" s="322"/>
      <c r="EBI12" s="322"/>
      <c r="EBJ12" s="322"/>
      <c r="EBK12" s="322"/>
      <c r="EBL12" s="322"/>
      <c r="EBM12" s="322"/>
      <c r="EBN12" s="322"/>
      <c r="EBO12" s="322"/>
      <c r="EBP12" s="322"/>
      <c r="EBQ12" s="322"/>
      <c r="EBR12" s="322"/>
      <c r="EBS12" s="322"/>
      <c r="EBT12" s="322"/>
      <c r="EBU12" s="322"/>
      <c r="EBV12" s="322"/>
      <c r="EBW12" s="322"/>
      <c r="EBX12" s="322"/>
      <c r="EBY12" s="322"/>
      <c r="EBZ12" s="322"/>
      <c r="ECA12" s="322"/>
      <c r="ECB12" s="322"/>
      <c r="ECC12" s="322"/>
      <c r="ECD12" s="322"/>
      <c r="ECE12" s="322"/>
      <c r="ECF12" s="322"/>
      <c r="ECG12" s="322"/>
      <c r="ECH12" s="322"/>
      <c r="ECI12" s="322"/>
      <c r="ECJ12" s="322"/>
      <c r="ECK12" s="322"/>
      <c r="ECL12" s="322"/>
      <c r="ECM12" s="322"/>
      <c r="ECN12" s="322"/>
      <c r="ECO12" s="322"/>
      <c r="ECP12" s="322"/>
      <c r="ECQ12" s="322"/>
      <c r="ECR12" s="322"/>
      <c r="ECS12" s="322"/>
      <c r="ECT12" s="322"/>
      <c r="ECU12" s="322"/>
      <c r="ECV12" s="322"/>
      <c r="ECW12" s="322"/>
      <c r="ECX12" s="322"/>
      <c r="ECY12" s="322"/>
      <c r="ECZ12" s="322"/>
      <c r="EDA12" s="322"/>
      <c r="EDB12" s="322"/>
      <c r="EDC12" s="322"/>
      <c r="EDD12" s="322"/>
      <c r="EDE12" s="322"/>
      <c r="EDF12" s="322"/>
      <c r="EDG12" s="322"/>
      <c r="EDH12" s="322"/>
      <c r="EDI12" s="322"/>
      <c r="EDJ12" s="322"/>
      <c r="EDK12" s="322"/>
      <c r="EDL12" s="322"/>
      <c r="EDM12" s="322"/>
      <c r="EDN12" s="322"/>
      <c r="EDO12" s="322"/>
      <c r="EDP12" s="322"/>
      <c r="EDQ12" s="322"/>
    </row>
    <row r="13" spans="1:3501" s="92" customFormat="1" ht="20.100000000000001" customHeight="1" thickBot="1" x14ac:dyDescent="0.3">
      <c r="C13" s="267"/>
      <c r="D13" s="268"/>
      <c r="E13" s="324" t="s">
        <v>407</v>
      </c>
      <c r="F13" s="242">
        <f>SUM(F8:F12)</f>
        <v>164796.6</v>
      </c>
      <c r="G13" s="242">
        <f t="shared" ref="G13:N13" si="8">SUM(G8:G12)</f>
        <v>4729.6624199999997</v>
      </c>
      <c r="H13" s="242">
        <f t="shared" si="8"/>
        <v>5009.8166399999991</v>
      </c>
      <c r="I13" s="242">
        <f t="shared" si="8"/>
        <v>1587.38</v>
      </c>
      <c r="J13" s="242">
        <f t="shared" si="8"/>
        <v>11326.859059999999</v>
      </c>
      <c r="K13" s="242">
        <f t="shared" si="8"/>
        <v>1917.41</v>
      </c>
      <c r="L13" s="242">
        <f t="shared" si="8"/>
        <v>16769.669999999998</v>
      </c>
      <c r="M13" s="242">
        <f t="shared" si="8"/>
        <v>30013.939059999997</v>
      </c>
      <c r="N13" s="242">
        <f t="shared" si="8"/>
        <v>134782.66094</v>
      </c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</row>
    <row r="14" spans="1:3501" ht="15.75" x14ac:dyDescent="0.25">
      <c r="D14" s="18"/>
      <c r="E14"/>
      <c r="F14" s="20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</row>
    <row r="15" spans="1:3501" ht="15.75" x14ac:dyDescent="0.25">
      <c r="D15" s="18"/>
      <c r="E15"/>
      <c r="F15" s="20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</row>
    <row r="16" spans="1:3501" ht="15.75" x14ac:dyDescent="0.25">
      <c r="B16" s="19"/>
      <c r="C16" s="137"/>
      <c r="D16" s="20"/>
      <c r="E16" s="19"/>
      <c r="F16"/>
      <c r="H16"/>
      <c r="I16"/>
      <c r="J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</row>
    <row r="17" spans="2:3501" ht="15.75" x14ac:dyDescent="0.25">
      <c r="B17" s="21"/>
      <c r="C17" s="138"/>
      <c r="D17" s="20"/>
      <c r="E17" s="21" t="s">
        <v>481</v>
      </c>
      <c r="F17" s="20"/>
      <c r="H17" s="21"/>
      <c r="I17" s="21"/>
      <c r="J17" s="21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</row>
    <row r="18" spans="2:3501" ht="15.75" x14ac:dyDescent="0.25">
      <c r="B18" s="21" t="s">
        <v>482</v>
      </c>
      <c r="C18" s="138"/>
      <c r="D18" s="20"/>
      <c r="E18" s="21" t="s">
        <v>483</v>
      </c>
      <c r="F18" s="20"/>
      <c r="H18" s="21"/>
      <c r="I18" s="21"/>
      <c r="J18" s="21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</row>
    <row r="19" spans="2:3501" x14ac:dyDescent="0.2"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</row>
    <row r="20" spans="2:3501" x14ac:dyDescent="0.2"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</row>
    <row r="21" spans="2:3501" x14ac:dyDescent="0.2"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</row>
    <row r="22" spans="2:3501" hidden="1" x14ac:dyDescent="0.2"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AK22"/>
      <c r="BAL22"/>
      <c r="BAM22"/>
      <c r="BAN22"/>
      <c r="BAO22"/>
      <c r="BAP22"/>
      <c r="BAQ22"/>
      <c r="BAR22"/>
      <c r="BAS22"/>
      <c r="BAT22"/>
      <c r="BAU22"/>
      <c r="BAV22"/>
      <c r="BAW22"/>
      <c r="BAX22"/>
      <c r="BAY22"/>
      <c r="BAZ22"/>
      <c r="BBA22"/>
      <c r="BBB22"/>
      <c r="BBC22"/>
      <c r="BBD22"/>
      <c r="BBE22"/>
      <c r="BBF22"/>
      <c r="BBG22"/>
      <c r="BBH22"/>
      <c r="BBI22"/>
      <c r="BBJ22"/>
      <c r="BBK22"/>
      <c r="BBL22"/>
      <c r="BBM22"/>
      <c r="BBN22"/>
      <c r="BBO22"/>
      <c r="BBP22"/>
      <c r="BBQ22"/>
      <c r="BBR22"/>
      <c r="BBS22"/>
      <c r="BBT22"/>
      <c r="BBU22"/>
      <c r="BBV22"/>
      <c r="BBW22"/>
      <c r="BBX22"/>
      <c r="BBY22"/>
      <c r="BBZ22"/>
      <c r="BCA22"/>
      <c r="BCB22"/>
      <c r="BCC22"/>
      <c r="BCD22"/>
      <c r="BCE22"/>
      <c r="BCF22"/>
      <c r="BCG22"/>
      <c r="BCH22"/>
      <c r="BCI22"/>
      <c r="BCJ22"/>
      <c r="BCK22"/>
      <c r="BCL22"/>
      <c r="BCM22"/>
      <c r="BCN22"/>
      <c r="BCO22"/>
      <c r="BCP22"/>
      <c r="BCQ22"/>
      <c r="BCR22"/>
      <c r="BCS22"/>
      <c r="BCT22"/>
      <c r="BCU22"/>
      <c r="BCV22"/>
      <c r="BCW22"/>
      <c r="BCX22"/>
      <c r="BCY22"/>
      <c r="BCZ22"/>
      <c r="BDA22"/>
      <c r="BDB22"/>
      <c r="BDC22"/>
      <c r="BDD22"/>
      <c r="BDE22"/>
      <c r="BDF22"/>
      <c r="BDG22"/>
      <c r="BDH22"/>
      <c r="BDI22"/>
      <c r="BDJ22"/>
      <c r="BDK22"/>
      <c r="BDL22"/>
      <c r="BDM22"/>
      <c r="BDN22"/>
      <c r="BDO22"/>
      <c r="BDP22"/>
      <c r="BDQ22"/>
      <c r="BDR22"/>
      <c r="BDS22"/>
      <c r="BDT22"/>
      <c r="BDU22"/>
      <c r="BDV22"/>
      <c r="BDW22"/>
      <c r="BDX22"/>
      <c r="BDY22"/>
      <c r="BDZ22"/>
      <c r="BEA22"/>
      <c r="BEB22"/>
      <c r="BEC22"/>
      <c r="BED22"/>
      <c r="BEE22"/>
      <c r="BEF22"/>
      <c r="BEG22"/>
      <c r="BEH22"/>
      <c r="BEI22"/>
      <c r="BEJ22"/>
      <c r="BEK22"/>
      <c r="BEL22"/>
      <c r="BEM22"/>
      <c r="BEN22"/>
      <c r="BEO22"/>
      <c r="BEP22"/>
      <c r="BEQ22"/>
      <c r="BER22"/>
      <c r="BES22"/>
      <c r="BET22"/>
      <c r="BEU22"/>
      <c r="BEV22"/>
      <c r="BEW22"/>
      <c r="BEX22"/>
      <c r="BEY22"/>
      <c r="BEZ22"/>
      <c r="BFA22"/>
      <c r="BFB22"/>
      <c r="BFC22"/>
      <c r="BFD22"/>
      <c r="BFE22"/>
      <c r="BFF22"/>
      <c r="BFG22"/>
      <c r="BFH22"/>
      <c r="BFI22"/>
      <c r="BFJ22"/>
      <c r="BFK22"/>
      <c r="BFL22"/>
      <c r="BFM22"/>
      <c r="BFN22"/>
      <c r="BFO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QI22"/>
      <c r="BQJ22"/>
      <c r="BQK22"/>
      <c r="BQL22"/>
      <c r="BQM22"/>
      <c r="BQN22"/>
      <c r="BQO22"/>
      <c r="BQP22"/>
      <c r="BQQ22"/>
      <c r="BQR22"/>
      <c r="BQS22"/>
      <c r="BQT22"/>
      <c r="BQU22"/>
      <c r="BQV22"/>
      <c r="BQW22"/>
      <c r="BQX22"/>
      <c r="BQY22"/>
      <c r="BQZ22"/>
      <c r="BRA22"/>
      <c r="BRB22"/>
      <c r="BRC22"/>
      <c r="BRD22"/>
      <c r="BRE22"/>
      <c r="BRF22"/>
      <c r="BRG22"/>
      <c r="BRH22"/>
      <c r="BRI22"/>
      <c r="BRJ22"/>
      <c r="BRK22"/>
      <c r="BRL22"/>
      <c r="BRM22"/>
      <c r="BRN22"/>
      <c r="BRO22"/>
      <c r="BRP22"/>
      <c r="BRQ22"/>
      <c r="BRR22"/>
      <c r="BRS22"/>
      <c r="BRT22"/>
      <c r="BRU22"/>
      <c r="BRV22"/>
      <c r="BRW22"/>
      <c r="BRX22"/>
      <c r="BRY22"/>
      <c r="BRZ22"/>
      <c r="BSA22"/>
      <c r="BSB22"/>
      <c r="BSC22"/>
      <c r="BSD22"/>
      <c r="BSE22"/>
      <c r="BSF22"/>
      <c r="BSG22"/>
      <c r="BSH22"/>
      <c r="BSI22"/>
      <c r="BSJ22"/>
      <c r="BSK22"/>
      <c r="BSL22"/>
      <c r="BSM22"/>
      <c r="BSN22"/>
      <c r="BSO22"/>
      <c r="BSP22"/>
      <c r="BSQ22"/>
      <c r="BSR22"/>
      <c r="BSS22"/>
      <c r="BST22"/>
      <c r="BSU22"/>
      <c r="BSV22"/>
      <c r="BSW22"/>
      <c r="BSX22"/>
      <c r="BSY22"/>
      <c r="BSZ22"/>
      <c r="BTA22"/>
      <c r="BTB22"/>
      <c r="BTC22"/>
      <c r="BTD22"/>
      <c r="BTE22"/>
      <c r="BTF22"/>
      <c r="BTG22"/>
      <c r="BTH22"/>
      <c r="BTI22"/>
      <c r="BTJ22"/>
      <c r="BTK22"/>
      <c r="BTL22"/>
      <c r="BTM22"/>
      <c r="BTN22"/>
      <c r="BTO22"/>
      <c r="BTP22"/>
      <c r="BTQ22"/>
      <c r="BTR22"/>
      <c r="BTS22"/>
      <c r="BTT22"/>
      <c r="BTU22"/>
      <c r="BTV22"/>
      <c r="BTW22"/>
      <c r="BTX22"/>
      <c r="BTY22"/>
      <c r="BTZ22"/>
      <c r="BUA22"/>
      <c r="BUB22"/>
      <c r="BUC22"/>
      <c r="BUD22"/>
      <c r="BUE22"/>
      <c r="BUF22"/>
      <c r="BUG22"/>
      <c r="BUH22"/>
      <c r="BUI22"/>
      <c r="BUJ22"/>
      <c r="BUK22"/>
      <c r="BUL22"/>
      <c r="BUM22"/>
      <c r="BUN22"/>
      <c r="BUO22"/>
      <c r="BUP22"/>
      <c r="BUQ22"/>
      <c r="BUR22"/>
      <c r="BUS22"/>
      <c r="BUT22"/>
      <c r="BUU22"/>
      <c r="BUV22"/>
      <c r="BUW22"/>
      <c r="BUX22"/>
      <c r="BUY22"/>
      <c r="BUZ22"/>
      <c r="BVA22"/>
      <c r="BVB22"/>
      <c r="BVC22"/>
      <c r="BVD22"/>
      <c r="BVE22"/>
      <c r="BVF22"/>
      <c r="BVG22"/>
      <c r="BVH22"/>
      <c r="BVI22"/>
      <c r="BVJ22"/>
      <c r="BVK22"/>
      <c r="BVL22"/>
      <c r="BVM22"/>
      <c r="BVN22"/>
      <c r="BVO22"/>
      <c r="BVP22"/>
      <c r="BVQ22"/>
      <c r="BVR22"/>
      <c r="BVS22"/>
      <c r="BVT22"/>
      <c r="BVU22"/>
      <c r="BVV22"/>
      <c r="BVW22"/>
      <c r="BVX22"/>
      <c r="BVY22"/>
      <c r="BVZ22"/>
      <c r="BWA22"/>
      <c r="BWB22"/>
      <c r="BWC22"/>
      <c r="BWD22"/>
      <c r="BWE22"/>
      <c r="BWF22"/>
      <c r="BWG22"/>
      <c r="BWH22"/>
      <c r="BWI22"/>
      <c r="BWJ22"/>
      <c r="BWK22"/>
      <c r="BWL22"/>
      <c r="BWM22"/>
      <c r="BWN22"/>
      <c r="BWO22"/>
      <c r="BWP22"/>
      <c r="BWQ22"/>
      <c r="BWR22"/>
      <c r="BWS22"/>
      <c r="BWT22"/>
      <c r="BWU22"/>
      <c r="BWV22"/>
      <c r="BWW22"/>
      <c r="BWX22"/>
      <c r="BWY22"/>
      <c r="BWZ22"/>
      <c r="BXA22"/>
      <c r="BXB22"/>
      <c r="BXC22"/>
      <c r="BXD22"/>
      <c r="BXE22"/>
      <c r="BXF22"/>
      <c r="BXG22"/>
      <c r="BXH22"/>
      <c r="BXI22"/>
      <c r="BXJ22"/>
      <c r="BXK22"/>
      <c r="BXL22"/>
      <c r="BXM22"/>
      <c r="BXN22"/>
      <c r="BXO22"/>
      <c r="BXP22"/>
      <c r="BXQ22"/>
      <c r="BXR22"/>
      <c r="BXS22"/>
      <c r="BXT22"/>
      <c r="BXU22"/>
      <c r="BXV22"/>
      <c r="BXW22"/>
      <c r="BXX22"/>
      <c r="BXY22"/>
      <c r="BXZ22"/>
      <c r="BYA22"/>
      <c r="BYB22"/>
      <c r="BYC22"/>
      <c r="BYD22"/>
      <c r="BYE22"/>
      <c r="BYF22"/>
      <c r="BYG22"/>
      <c r="BYH22"/>
      <c r="BYI22"/>
      <c r="BYJ22"/>
      <c r="BYK22"/>
      <c r="BYL22"/>
      <c r="BYM22"/>
      <c r="BYN22"/>
      <c r="BYO22"/>
      <c r="BYP22"/>
      <c r="BYQ22"/>
      <c r="BYR22"/>
      <c r="BYS22"/>
      <c r="BYT22"/>
      <c r="BYU22"/>
      <c r="BYV22"/>
      <c r="BYW22"/>
      <c r="BYX22"/>
      <c r="BYY22"/>
      <c r="BYZ22"/>
      <c r="BZA22"/>
      <c r="BZB22"/>
      <c r="BZC22"/>
      <c r="BZD22"/>
      <c r="BZE22"/>
      <c r="BZF22"/>
      <c r="BZG22"/>
      <c r="BZH22"/>
      <c r="BZI22"/>
      <c r="BZJ22"/>
      <c r="BZK22"/>
      <c r="BZL22"/>
      <c r="BZM22"/>
      <c r="BZN22"/>
      <c r="BZO22"/>
      <c r="BZP22"/>
      <c r="BZQ22"/>
      <c r="BZR22"/>
      <c r="BZS22"/>
      <c r="BZT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CI22"/>
      <c r="CCJ22"/>
      <c r="CCK22"/>
      <c r="CCL22"/>
      <c r="CCM22"/>
      <c r="CCN22"/>
      <c r="CCO22"/>
      <c r="CCP22"/>
      <c r="CCQ22"/>
      <c r="CCR22"/>
      <c r="CCS22"/>
      <c r="CCT22"/>
      <c r="CCU22"/>
      <c r="CCV22"/>
      <c r="CCW22"/>
      <c r="CCX22"/>
      <c r="CCY22"/>
      <c r="CCZ22"/>
      <c r="CDA22"/>
      <c r="CDB22"/>
      <c r="CDC22"/>
      <c r="CDD22"/>
      <c r="CDE22"/>
      <c r="CDF22"/>
      <c r="CDG22"/>
      <c r="CDH22"/>
      <c r="CDI22"/>
      <c r="CDJ22"/>
      <c r="CDK22"/>
      <c r="CDL22"/>
      <c r="CDM22"/>
      <c r="CDN22"/>
      <c r="CDO22"/>
      <c r="CDP22"/>
      <c r="CDQ22"/>
      <c r="CDR22"/>
      <c r="CDS22"/>
      <c r="CDT22"/>
      <c r="CDU22"/>
      <c r="CDV22"/>
      <c r="CDW22"/>
      <c r="CDX22"/>
      <c r="CDY22"/>
      <c r="CDZ22"/>
      <c r="CEA22"/>
      <c r="CEB22"/>
      <c r="CEC22"/>
      <c r="CED22"/>
      <c r="CEE22"/>
      <c r="CEF22"/>
      <c r="CEG22"/>
      <c r="CEH22"/>
      <c r="CEI22"/>
      <c r="CEJ22"/>
      <c r="CEK22"/>
      <c r="CEL22"/>
      <c r="CEM22"/>
      <c r="CEN22"/>
      <c r="CEO22"/>
      <c r="CEP22"/>
      <c r="CEQ22"/>
      <c r="CER22"/>
      <c r="CES22"/>
      <c r="CET22"/>
      <c r="CEU22"/>
      <c r="CEV22"/>
      <c r="CEW22"/>
      <c r="CEX22"/>
      <c r="CEY22"/>
      <c r="CEZ22"/>
      <c r="CFA22"/>
      <c r="CFB22"/>
      <c r="CFC22"/>
      <c r="CFD22"/>
      <c r="CFE22"/>
      <c r="CFF22"/>
      <c r="CFG22"/>
      <c r="CFH22"/>
      <c r="CFI22"/>
      <c r="CFJ22"/>
      <c r="CFK22"/>
      <c r="CFL22"/>
      <c r="CFM22"/>
      <c r="CFN22"/>
      <c r="CFO22"/>
      <c r="CFP22"/>
      <c r="CFQ22"/>
      <c r="CFR22"/>
      <c r="CFS22"/>
      <c r="CFT22"/>
      <c r="CFU22"/>
      <c r="CFV22"/>
      <c r="CFW22"/>
      <c r="CFX22"/>
      <c r="CFY22"/>
      <c r="CFZ22"/>
      <c r="CGA22"/>
      <c r="CGB22"/>
      <c r="CGC22"/>
      <c r="CGD22"/>
      <c r="CGE22"/>
      <c r="CGF22"/>
      <c r="CGG22"/>
      <c r="CGH22"/>
      <c r="CGI22"/>
      <c r="CGJ22"/>
      <c r="CGK22"/>
      <c r="CGL22"/>
      <c r="CGM22"/>
      <c r="CGN22"/>
      <c r="CGO22"/>
      <c r="CGP22"/>
      <c r="CGQ22"/>
      <c r="CGR22"/>
      <c r="CGS22"/>
      <c r="CGT22"/>
      <c r="CGU22"/>
      <c r="CGV22"/>
      <c r="CGW22"/>
      <c r="CGX22"/>
      <c r="CGY22"/>
      <c r="CGZ22"/>
      <c r="CHA22"/>
      <c r="CHB22"/>
      <c r="CHC22"/>
      <c r="CHD22"/>
      <c r="CHE22"/>
      <c r="CHF22"/>
      <c r="CHG22"/>
      <c r="CHH22"/>
      <c r="CHI22"/>
      <c r="CHJ22"/>
      <c r="CHK22"/>
      <c r="CHL22"/>
      <c r="CHM22"/>
      <c r="CHN22"/>
      <c r="CHO22"/>
      <c r="CHP22"/>
      <c r="CHQ22"/>
      <c r="CHR22"/>
      <c r="CHS22"/>
      <c r="CHT22"/>
      <c r="CHU22"/>
      <c r="CHV22"/>
      <c r="CHW22"/>
      <c r="CHX22"/>
      <c r="CHY22"/>
      <c r="CHZ22"/>
      <c r="CIA22"/>
      <c r="CIB22"/>
      <c r="CIC22"/>
      <c r="CID22"/>
      <c r="CIE22"/>
      <c r="CIF22"/>
      <c r="CIG22"/>
      <c r="CIH22"/>
      <c r="CII22"/>
      <c r="CIJ22"/>
      <c r="CIK22"/>
      <c r="CIL22"/>
      <c r="CIM22"/>
      <c r="CIN22"/>
      <c r="CIO22"/>
      <c r="CIP22"/>
      <c r="CIQ22"/>
      <c r="CIR22"/>
      <c r="CIS22"/>
      <c r="CIT22"/>
      <c r="CIU22"/>
      <c r="CIV22"/>
      <c r="CIW22"/>
      <c r="CIX22"/>
      <c r="CIY22"/>
      <c r="CIZ22"/>
      <c r="CJA22"/>
      <c r="CJB22"/>
      <c r="CJC22"/>
      <c r="CJD22"/>
      <c r="CJE22"/>
      <c r="CJF22"/>
      <c r="CJG22"/>
      <c r="CJH22"/>
      <c r="CJI22"/>
      <c r="CJJ22"/>
      <c r="CJK22"/>
      <c r="CJL22"/>
      <c r="CJM22"/>
      <c r="CJN22"/>
      <c r="CJO22"/>
      <c r="CJP22"/>
      <c r="CJQ22"/>
      <c r="CJR22"/>
      <c r="CJS22"/>
      <c r="CJT22"/>
      <c r="CJU22"/>
      <c r="CJV22"/>
      <c r="CJW22"/>
      <c r="CJX22"/>
      <c r="CJY22"/>
      <c r="CJZ22"/>
      <c r="CKA22"/>
      <c r="CKB22"/>
      <c r="CKC22"/>
      <c r="CKD22"/>
      <c r="CKE22"/>
      <c r="CKF22"/>
      <c r="CKG22"/>
      <c r="CKH22"/>
      <c r="CKI22"/>
      <c r="CKJ22"/>
      <c r="CKK22"/>
      <c r="CKL22"/>
      <c r="CKM22"/>
      <c r="CKN22"/>
      <c r="CKO22"/>
      <c r="CKP22"/>
      <c r="CKQ22"/>
      <c r="CKR22"/>
      <c r="CKS22"/>
      <c r="CKT22"/>
      <c r="CKU22"/>
      <c r="CKV22"/>
      <c r="CKW22"/>
      <c r="CKX22"/>
      <c r="CKY22"/>
      <c r="CKZ22"/>
      <c r="CLA22"/>
      <c r="CLB22"/>
      <c r="CLC22"/>
      <c r="CLD22"/>
      <c r="CLE22"/>
      <c r="CLF22"/>
      <c r="CLG22"/>
      <c r="CLH22"/>
      <c r="CLI22"/>
      <c r="CLJ22"/>
      <c r="CLK22"/>
      <c r="CLL22"/>
      <c r="CLM22"/>
      <c r="CLN22"/>
      <c r="CLO22"/>
      <c r="CLP22"/>
      <c r="CLQ22"/>
      <c r="CLR22"/>
      <c r="CLS22"/>
      <c r="CLT22"/>
      <c r="CLU22"/>
      <c r="CLV22"/>
      <c r="CLW22"/>
      <c r="CLX22"/>
      <c r="CLY22"/>
      <c r="CLZ22"/>
      <c r="CMA22"/>
      <c r="CMB22"/>
      <c r="CMC22"/>
      <c r="CMD22"/>
      <c r="CME22"/>
      <c r="CMF22"/>
      <c r="CMG22"/>
      <c r="CMH22"/>
      <c r="CMI22"/>
      <c r="CMJ22"/>
      <c r="CMK22"/>
      <c r="CML22"/>
      <c r="CMM22"/>
      <c r="CMN22"/>
      <c r="CMO22"/>
      <c r="CMP22"/>
      <c r="CMQ22"/>
      <c r="CMR22"/>
      <c r="CMS22"/>
      <c r="CMT22"/>
      <c r="CMU22"/>
      <c r="CMV22"/>
      <c r="CMW22"/>
      <c r="CMX22"/>
      <c r="CMY22"/>
      <c r="CMZ22"/>
      <c r="CNA22"/>
      <c r="CNB22"/>
      <c r="CNC22"/>
      <c r="CND22"/>
      <c r="CNE22"/>
      <c r="CNF22"/>
      <c r="CNG22"/>
      <c r="CNH22"/>
      <c r="CNI22"/>
      <c r="CNJ22"/>
      <c r="CNK22"/>
      <c r="CNL22"/>
      <c r="CNM22"/>
      <c r="CNN22"/>
      <c r="CNO22"/>
      <c r="CNP22"/>
      <c r="CNQ22"/>
      <c r="CNR22"/>
      <c r="CNS22"/>
      <c r="CNT22"/>
      <c r="CNU22"/>
      <c r="CNV22"/>
      <c r="CNW22"/>
      <c r="CNX22"/>
      <c r="CNY22"/>
      <c r="CNZ22"/>
      <c r="COA22"/>
      <c r="COB22"/>
      <c r="COC22"/>
      <c r="COD22"/>
      <c r="COE22"/>
      <c r="COF22"/>
      <c r="COG22"/>
      <c r="COH22"/>
      <c r="COI22"/>
      <c r="COJ22"/>
      <c r="COK22"/>
      <c r="COL22"/>
      <c r="COM22"/>
      <c r="CON22"/>
      <c r="COO22"/>
      <c r="COP22"/>
      <c r="COQ22"/>
      <c r="COR22"/>
      <c r="COS22"/>
      <c r="COT22"/>
      <c r="COU22"/>
      <c r="COV22"/>
      <c r="COW22"/>
      <c r="COX22"/>
      <c r="COY22"/>
      <c r="COZ22"/>
      <c r="CPA22"/>
      <c r="CPB22"/>
      <c r="CPC22"/>
      <c r="CPD22"/>
      <c r="CPE22"/>
      <c r="CPF22"/>
      <c r="CPG22"/>
      <c r="CPH22"/>
      <c r="CPI22"/>
      <c r="CPJ22"/>
      <c r="CPK22"/>
      <c r="CPL22"/>
      <c r="CPM22"/>
      <c r="CPN22"/>
      <c r="CPO22"/>
      <c r="CPP22"/>
      <c r="CPQ22"/>
      <c r="CPR22"/>
      <c r="CPS22"/>
      <c r="CPT22"/>
      <c r="CPU22"/>
      <c r="CPV22"/>
      <c r="CPW22"/>
      <c r="CPX22"/>
      <c r="CPY22"/>
      <c r="CPZ22"/>
      <c r="CQA22"/>
      <c r="CQB22"/>
      <c r="CQC22"/>
      <c r="CQD22"/>
      <c r="CQE22"/>
      <c r="CQF22"/>
      <c r="CQG22"/>
      <c r="CQH22"/>
      <c r="CQI22"/>
      <c r="CQJ22"/>
      <c r="CQK22"/>
      <c r="CQL22"/>
      <c r="CQM22"/>
      <c r="CQN22"/>
      <c r="CQO22"/>
      <c r="CQP22"/>
      <c r="CQQ22"/>
      <c r="CQR22"/>
      <c r="CQS22"/>
      <c r="CQT22"/>
      <c r="CQU22"/>
      <c r="CQV22"/>
      <c r="CQW22"/>
      <c r="CQX22"/>
      <c r="CQY22"/>
      <c r="CQZ22"/>
      <c r="CRA22"/>
      <c r="CRB22"/>
      <c r="CRC22"/>
      <c r="CRD22"/>
      <c r="CRE22"/>
      <c r="CRF22"/>
      <c r="CRG22"/>
      <c r="CRH22"/>
      <c r="CRI22"/>
      <c r="CRJ22"/>
      <c r="CRK22"/>
      <c r="CRL22"/>
      <c r="CRM22"/>
      <c r="CRN22"/>
      <c r="CRO22"/>
      <c r="CRP22"/>
      <c r="CRQ22"/>
      <c r="CRR22"/>
      <c r="CRS22"/>
      <c r="CRT22"/>
      <c r="CRU22"/>
      <c r="CRV22"/>
      <c r="CRW22"/>
      <c r="CRX22"/>
      <c r="CRY22"/>
      <c r="CRZ22"/>
      <c r="CSA22"/>
      <c r="CSB22"/>
      <c r="CSC22"/>
      <c r="CSD22"/>
      <c r="CSE22"/>
      <c r="CSF22"/>
      <c r="CSG22"/>
      <c r="CSH22"/>
      <c r="CSI22"/>
      <c r="CSJ22"/>
      <c r="CSK22"/>
      <c r="CSL22"/>
      <c r="CSM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CTO22"/>
      <c r="CTP22"/>
      <c r="CTQ22"/>
      <c r="CTR22"/>
      <c r="CTS22"/>
      <c r="CTT22"/>
      <c r="CTU22"/>
      <c r="CTV22"/>
      <c r="CTW22"/>
      <c r="CTX22"/>
      <c r="CTY22"/>
      <c r="CTZ22"/>
      <c r="CUA22"/>
      <c r="CUB22"/>
      <c r="CUC22"/>
      <c r="CUD22"/>
      <c r="CUE22"/>
      <c r="CUF22"/>
      <c r="CUG22"/>
      <c r="CUH22"/>
      <c r="CUI22"/>
      <c r="CUJ22"/>
      <c r="CUK22"/>
      <c r="CUL22"/>
      <c r="CUM22"/>
      <c r="CUN22"/>
      <c r="CUO22"/>
      <c r="CUP22"/>
      <c r="CUQ22"/>
      <c r="CUR22"/>
      <c r="CUS22"/>
      <c r="CUT22"/>
      <c r="CUU22"/>
      <c r="CUV22"/>
      <c r="CUW22"/>
      <c r="CUX22"/>
      <c r="CUY22"/>
      <c r="CUZ22"/>
      <c r="CVA22"/>
      <c r="CVB22"/>
      <c r="CVC22"/>
      <c r="CVD22"/>
      <c r="CVE22"/>
      <c r="CVF22"/>
      <c r="CVG22"/>
      <c r="CVH22"/>
      <c r="CVI22"/>
      <c r="CVJ22"/>
      <c r="CVK22"/>
      <c r="CVL22"/>
      <c r="CVM22"/>
      <c r="CVN22"/>
      <c r="CVO22"/>
      <c r="CVP22"/>
      <c r="CVQ22"/>
      <c r="CVR22"/>
      <c r="CVS22"/>
      <c r="CVT22"/>
      <c r="CVU22"/>
      <c r="CVV22"/>
      <c r="CVW22"/>
      <c r="CVX22"/>
      <c r="CVY22"/>
      <c r="CVZ22"/>
      <c r="CWA22"/>
      <c r="CWB22"/>
      <c r="CWC22"/>
      <c r="CWD22"/>
      <c r="CWE22"/>
      <c r="CWF22"/>
      <c r="CWG22"/>
      <c r="CWH22"/>
      <c r="CWI22"/>
      <c r="CWJ22"/>
      <c r="CWK22"/>
      <c r="CWL22"/>
      <c r="CWM22"/>
      <c r="CWN22"/>
      <c r="CWO22"/>
      <c r="CWP22"/>
      <c r="CWQ22"/>
      <c r="CWR22"/>
      <c r="CWS22"/>
      <c r="CWT22"/>
      <c r="CWU22"/>
      <c r="CWV22"/>
      <c r="CWW22"/>
      <c r="CWX22"/>
      <c r="CWY22"/>
      <c r="CWZ22"/>
      <c r="CXA22"/>
      <c r="CXB22"/>
      <c r="CXC22"/>
      <c r="CXD22"/>
      <c r="CXE22"/>
      <c r="CXF22"/>
      <c r="CXG22"/>
      <c r="CXH22"/>
      <c r="CXI22"/>
      <c r="CXJ22"/>
      <c r="CXK22"/>
      <c r="CXL22"/>
      <c r="CXM22"/>
      <c r="CXN22"/>
      <c r="CXO22"/>
      <c r="CXP22"/>
      <c r="CXQ22"/>
      <c r="CXR22"/>
      <c r="CXS22"/>
      <c r="CXT22"/>
      <c r="CXU22"/>
      <c r="CXV22"/>
      <c r="CXW22"/>
      <c r="CXX22"/>
      <c r="CXY22"/>
      <c r="CXZ22"/>
      <c r="CYA22"/>
      <c r="CYB22"/>
      <c r="CYC22"/>
      <c r="CYD22"/>
      <c r="CYE22"/>
      <c r="CYF22"/>
      <c r="CYG22"/>
      <c r="CYH22"/>
      <c r="CYI22"/>
      <c r="CYJ22"/>
      <c r="CYK22"/>
      <c r="CYL22"/>
      <c r="CYM22"/>
      <c r="CYN22"/>
      <c r="CYO22"/>
      <c r="CYP22"/>
      <c r="CYQ22"/>
      <c r="CYR22"/>
      <c r="CYS22"/>
      <c r="CYT22"/>
      <c r="CYU22"/>
      <c r="CYV22"/>
      <c r="CYW22"/>
      <c r="CYX22"/>
      <c r="CYY22"/>
      <c r="CYZ22"/>
      <c r="CZA22"/>
      <c r="CZB22"/>
      <c r="CZC22"/>
      <c r="CZD22"/>
      <c r="CZE22"/>
      <c r="CZF22"/>
      <c r="CZG22"/>
      <c r="CZH22"/>
      <c r="CZI22"/>
      <c r="CZJ22"/>
      <c r="CZK22"/>
      <c r="CZL22"/>
      <c r="CZM22"/>
      <c r="CZN22"/>
      <c r="CZO22"/>
      <c r="CZP22"/>
      <c r="CZQ22"/>
      <c r="CZR22"/>
      <c r="CZS22"/>
      <c r="CZT22"/>
      <c r="CZU22"/>
      <c r="CZV22"/>
      <c r="CZW22"/>
      <c r="CZX22"/>
      <c r="CZY22"/>
      <c r="CZZ22"/>
      <c r="DAA22"/>
      <c r="DAB22"/>
      <c r="DAC22"/>
      <c r="DAD22"/>
      <c r="DAE22"/>
      <c r="DAF22"/>
      <c r="DAG22"/>
      <c r="DAH22"/>
      <c r="DAI22"/>
      <c r="DAJ22"/>
      <c r="DAK22"/>
      <c r="DAL22"/>
      <c r="DAM22"/>
      <c r="DAN22"/>
      <c r="DAO22"/>
      <c r="DAP22"/>
      <c r="DAQ22"/>
      <c r="DAR22"/>
      <c r="DAS22"/>
      <c r="DAT22"/>
      <c r="DAU22"/>
      <c r="DAV22"/>
      <c r="DAW22"/>
      <c r="DAX22"/>
      <c r="DAY22"/>
      <c r="DAZ22"/>
      <c r="DBA22"/>
      <c r="DBB22"/>
      <c r="DBC22"/>
      <c r="DBD22"/>
      <c r="DBE22"/>
      <c r="DBF22"/>
      <c r="DBG22"/>
      <c r="DBH22"/>
      <c r="DBI22"/>
      <c r="DBJ22"/>
      <c r="DBK22"/>
      <c r="DBL22"/>
      <c r="DBM22"/>
      <c r="DBN22"/>
      <c r="DBO22"/>
      <c r="DBP22"/>
      <c r="DBQ22"/>
      <c r="DBR22"/>
      <c r="DBS22"/>
      <c r="DBT22"/>
      <c r="DBU22"/>
      <c r="DBV22"/>
      <c r="DBW22"/>
      <c r="DBX22"/>
      <c r="DBY22"/>
      <c r="DBZ22"/>
      <c r="DCA22"/>
      <c r="DCB22"/>
      <c r="DCC22"/>
      <c r="DCD22"/>
      <c r="DCE22"/>
      <c r="DCF22"/>
      <c r="DCG22"/>
      <c r="DCH22"/>
      <c r="DCI22"/>
      <c r="DCJ22"/>
      <c r="DCK22"/>
      <c r="DCL22"/>
      <c r="DCM22"/>
      <c r="DCN22"/>
      <c r="DCO22"/>
      <c r="DCP22"/>
      <c r="DCQ22"/>
      <c r="DCR22"/>
      <c r="DCS22"/>
      <c r="DCT22"/>
      <c r="DCU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DER22"/>
      <c r="DES22"/>
      <c r="DET22"/>
      <c r="DEU22"/>
      <c r="DEV22"/>
      <c r="DEW22"/>
      <c r="DEX22"/>
      <c r="DEY22"/>
      <c r="DEZ22"/>
      <c r="DFA22"/>
      <c r="DFB22"/>
      <c r="DFC22"/>
      <c r="DFD22"/>
      <c r="DFE22"/>
      <c r="DFF22"/>
      <c r="DFG22"/>
      <c r="DFH22"/>
      <c r="DFI22"/>
      <c r="DFJ22"/>
      <c r="DFK22"/>
      <c r="DFL22"/>
      <c r="DFM22"/>
      <c r="DFN22"/>
      <c r="DFO22"/>
      <c r="DFP22"/>
      <c r="DFQ22"/>
      <c r="DFR22"/>
      <c r="DFS22"/>
      <c r="DFT22"/>
      <c r="DFU22"/>
      <c r="DFV22"/>
      <c r="DFW22"/>
      <c r="DFX22"/>
      <c r="DFY22"/>
      <c r="DFZ22"/>
      <c r="DGA22"/>
      <c r="DGB22"/>
      <c r="DGC22"/>
      <c r="DGD22"/>
      <c r="DGE22"/>
      <c r="DGF22"/>
      <c r="DGG22"/>
      <c r="DGH22"/>
      <c r="DGI22"/>
      <c r="DGJ22"/>
      <c r="DGK22"/>
      <c r="DGL22"/>
      <c r="DGM22"/>
      <c r="DGN22"/>
      <c r="DGO22"/>
      <c r="DGP22"/>
      <c r="DGQ22"/>
      <c r="DGR22"/>
      <c r="DGS22"/>
      <c r="DGT22"/>
      <c r="DGU22"/>
      <c r="DGV22"/>
      <c r="DGW22"/>
      <c r="DGX22"/>
      <c r="DGY22"/>
      <c r="DGZ22"/>
      <c r="DHA22"/>
      <c r="DHB22"/>
      <c r="DHC22"/>
      <c r="DHD22"/>
      <c r="DHE22"/>
      <c r="DHF22"/>
      <c r="DHG22"/>
      <c r="DHH22"/>
      <c r="DHI22"/>
      <c r="DHJ22"/>
      <c r="DHK22"/>
      <c r="DHL22"/>
      <c r="DHM22"/>
      <c r="DHN22"/>
      <c r="DHO22"/>
      <c r="DHP22"/>
      <c r="DHQ22"/>
      <c r="DHR22"/>
      <c r="DHS22"/>
      <c r="DHT22"/>
      <c r="DHU22"/>
      <c r="DHV22"/>
      <c r="DHW22"/>
      <c r="DHX22"/>
      <c r="DHY22"/>
      <c r="DHZ22"/>
      <c r="DIA22"/>
      <c r="DIB22"/>
      <c r="DIC22"/>
      <c r="DID22"/>
      <c r="DIE22"/>
      <c r="DIF22"/>
      <c r="DIG22"/>
      <c r="DIH22"/>
      <c r="DII22"/>
      <c r="DIJ22"/>
      <c r="DIK22"/>
      <c r="DIL22"/>
      <c r="DIM22"/>
      <c r="DIN22"/>
      <c r="DIO22"/>
      <c r="DIP22"/>
      <c r="DIQ22"/>
      <c r="DIR22"/>
      <c r="DIS22"/>
      <c r="DIT22"/>
      <c r="DIU22"/>
      <c r="DIV22"/>
      <c r="DIW22"/>
      <c r="DIX22"/>
      <c r="DIY22"/>
      <c r="DIZ22"/>
      <c r="DJA22"/>
      <c r="DJB22"/>
      <c r="DJC22"/>
      <c r="DJD22"/>
      <c r="DJE22"/>
      <c r="DJF22"/>
      <c r="DJG22"/>
      <c r="DJH22"/>
      <c r="DJI22"/>
      <c r="DJJ22"/>
      <c r="DJK22"/>
      <c r="DJL22"/>
      <c r="DJM22"/>
      <c r="DJN22"/>
      <c r="DJO22"/>
      <c r="DJP22"/>
      <c r="DJQ22"/>
      <c r="DJR22"/>
      <c r="DJS22"/>
      <c r="DJT22"/>
      <c r="DJU22"/>
      <c r="DJV22"/>
      <c r="DJW22"/>
      <c r="DJX22"/>
      <c r="DJY22"/>
      <c r="DJZ22"/>
      <c r="DKA22"/>
      <c r="DKB22"/>
      <c r="DKC22"/>
      <c r="DKD22"/>
      <c r="DKE22"/>
      <c r="DKF22"/>
      <c r="DKG22"/>
      <c r="DKH22"/>
      <c r="DKI22"/>
      <c r="DKJ22"/>
      <c r="DKK22"/>
      <c r="DKL22"/>
      <c r="DKM22"/>
      <c r="DKN22"/>
      <c r="DKO22"/>
      <c r="DKP22"/>
      <c r="DKQ22"/>
      <c r="DKR22"/>
      <c r="DKS22"/>
      <c r="DKT22"/>
      <c r="DKU22"/>
      <c r="DKV22"/>
      <c r="DKW22"/>
      <c r="DKX22"/>
      <c r="DKY22"/>
      <c r="DKZ22"/>
      <c r="DLA22"/>
      <c r="DLB22"/>
      <c r="DLC22"/>
      <c r="DLD22"/>
      <c r="DLE22"/>
      <c r="DLF22"/>
      <c r="DLG22"/>
      <c r="DLH22"/>
      <c r="DLI22"/>
      <c r="DLJ22"/>
      <c r="DLK22"/>
      <c r="DLL22"/>
      <c r="DLM22"/>
      <c r="DLN22"/>
      <c r="DLO22"/>
      <c r="DLP22"/>
      <c r="DLQ22"/>
      <c r="DLR22"/>
      <c r="DLS22"/>
      <c r="DLT22"/>
      <c r="DLU22"/>
      <c r="DLV22"/>
      <c r="DLW22"/>
      <c r="DLX22"/>
      <c r="DLY22"/>
      <c r="DLZ22"/>
      <c r="DMA22"/>
      <c r="DMB22"/>
      <c r="DMC22"/>
      <c r="DMD22"/>
      <c r="DME22"/>
      <c r="DMF22"/>
      <c r="DMG22"/>
      <c r="DMH22"/>
      <c r="DMI22"/>
      <c r="DMJ22"/>
      <c r="DMK22"/>
      <c r="DML22"/>
      <c r="DMM22"/>
      <c r="DMN22"/>
      <c r="DMO22"/>
      <c r="DMP22"/>
      <c r="DMQ22"/>
      <c r="DMR22"/>
      <c r="DMS22"/>
      <c r="DMT22"/>
      <c r="DMU22"/>
      <c r="DMV22"/>
      <c r="DMW22"/>
      <c r="DMX22"/>
      <c r="DMY22"/>
      <c r="DMZ22"/>
      <c r="DNA22"/>
      <c r="DNB22"/>
      <c r="DNC22"/>
      <c r="DND22"/>
      <c r="DNE22"/>
      <c r="DNF22"/>
      <c r="DNG22"/>
      <c r="DNH22"/>
      <c r="DNI22"/>
      <c r="DNJ22"/>
      <c r="DNK22"/>
      <c r="DNL22"/>
      <c r="DNM22"/>
      <c r="DNN22"/>
      <c r="DNO22"/>
      <c r="DNP22"/>
      <c r="DNQ22"/>
      <c r="DNR22"/>
      <c r="DNS22"/>
      <c r="DNT22"/>
      <c r="DNU22"/>
      <c r="DNV22"/>
      <c r="DNW22"/>
      <c r="DNX22"/>
      <c r="DNY22"/>
      <c r="DNZ22"/>
      <c r="DOA22"/>
      <c r="DOB22"/>
      <c r="DOC22"/>
      <c r="DOD22"/>
      <c r="DOE22"/>
      <c r="DOF22"/>
      <c r="DOG22"/>
      <c r="DOH22"/>
      <c r="DOI22"/>
      <c r="DOJ22"/>
      <c r="DOK22"/>
      <c r="DOL22"/>
      <c r="DOM22"/>
      <c r="DON22"/>
      <c r="DOO22"/>
      <c r="DOP22"/>
      <c r="DOQ22"/>
      <c r="DOR22"/>
      <c r="DOS22"/>
      <c r="DOT22"/>
      <c r="DOU22"/>
      <c r="DOV22"/>
      <c r="DOW22"/>
      <c r="DOX22"/>
      <c r="DOY22"/>
      <c r="DOZ22"/>
      <c r="DPA22"/>
      <c r="DPB22"/>
      <c r="DPC22"/>
      <c r="DPD22"/>
      <c r="DPE22"/>
      <c r="DPF22"/>
      <c r="DPG22"/>
      <c r="DPH22"/>
      <c r="DPI22"/>
      <c r="DPJ22"/>
      <c r="DPK22"/>
      <c r="DPL22"/>
      <c r="DPM22"/>
      <c r="DPN22"/>
      <c r="DPO22"/>
      <c r="DPP22"/>
      <c r="DPQ22"/>
      <c r="DPR22"/>
      <c r="DPS22"/>
      <c r="DPT22"/>
      <c r="DPU22"/>
      <c r="DPV22"/>
      <c r="DPW22"/>
      <c r="DPX22"/>
      <c r="DPY22"/>
      <c r="DPZ22"/>
      <c r="DQA22"/>
      <c r="DQB22"/>
      <c r="DQC22"/>
      <c r="DQD22"/>
      <c r="DQE22"/>
      <c r="DQF22"/>
      <c r="DQG22"/>
      <c r="DQH22"/>
      <c r="DQI22"/>
      <c r="DQJ22"/>
      <c r="DQK22"/>
      <c r="DQL22"/>
      <c r="DQM22"/>
      <c r="DQN22"/>
      <c r="DQO22"/>
      <c r="DQP22"/>
      <c r="DQQ22"/>
      <c r="DQR22"/>
      <c r="DQS22"/>
      <c r="DQT22"/>
      <c r="DQU22"/>
      <c r="DQV22"/>
      <c r="DQW22"/>
      <c r="DQX22"/>
      <c r="DQY22"/>
      <c r="DQZ22"/>
      <c r="DRA22"/>
      <c r="DRB22"/>
      <c r="DRC22"/>
      <c r="DRD22"/>
      <c r="DRE22"/>
      <c r="DRF22"/>
      <c r="DRG22"/>
      <c r="DRH22"/>
      <c r="DRI22"/>
      <c r="DRJ22"/>
      <c r="DRK22"/>
      <c r="DRL22"/>
      <c r="DRM22"/>
      <c r="DRN22"/>
      <c r="DRO22"/>
      <c r="DRP22"/>
      <c r="DRQ22"/>
      <c r="DRR22"/>
      <c r="DRS22"/>
      <c r="DRT22"/>
      <c r="DRU22"/>
      <c r="DRV22"/>
      <c r="DRW22"/>
      <c r="DRX22"/>
      <c r="DRY22"/>
      <c r="DRZ22"/>
      <c r="DSA22"/>
      <c r="DSB22"/>
      <c r="DSC22"/>
      <c r="DSD22"/>
      <c r="DSE22"/>
      <c r="DSF22"/>
      <c r="DSG22"/>
      <c r="DSH22"/>
      <c r="DSI22"/>
      <c r="DSJ22"/>
      <c r="DSK22"/>
      <c r="DSL22"/>
      <c r="DSM22"/>
      <c r="DSN22"/>
      <c r="DSO22"/>
      <c r="DSP22"/>
      <c r="DSQ22"/>
      <c r="DSR22"/>
      <c r="DSS22"/>
      <c r="DST22"/>
      <c r="DSU22"/>
      <c r="DSV22"/>
      <c r="DSW22"/>
      <c r="DSX22"/>
      <c r="DSY22"/>
      <c r="DSZ22"/>
      <c r="DTA22"/>
      <c r="DTB22"/>
      <c r="DTC22"/>
      <c r="DTD22"/>
      <c r="DTE22"/>
      <c r="DTF22"/>
      <c r="DTG22"/>
      <c r="DTH22"/>
      <c r="DTI22"/>
      <c r="DTJ22"/>
      <c r="DTK22"/>
      <c r="DTL22"/>
      <c r="DTM22"/>
      <c r="DTN22"/>
      <c r="DTO22"/>
      <c r="DTP22"/>
      <c r="DTQ22"/>
      <c r="DTR22"/>
      <c r="DTS22"/>
      <c r="DTT22"/>
      <c r="DTU22"/>
      <c r="DTV22"/>
      <c r="DTW22"/>
      <c r="DTX22"/>
      <c r="DTY22"/>
      <c r="DTZ22"/>
      <c r="DUA22"/>
      <c r="DUB22"/>
      <c r="DUC22"/>
      <c r="DUD22"/>
      <c r="DUE22"/>
      <c r="DUF22"/>
      <c r="DUG22"/>
      <c r="DUH22"/>
      <c r="DUI22"/>
      <c r="DUJ22"/>
      <c r="DUK22"/>
      <c r="DUL22"/>
      <c r="DUM22"/>
      <c r="DUN22"/>
      <c r="DUO22"/>
      <c r="DUP22"/>
      <c r="DUQ22"/>
      <c r="DUR22"/>
      <c r="DUS22"/>
      <c r="DUT22"/>
      <c r="DUU22"/>
      <c r="DUV22"/>
      <c r="DUW22"/>
      <c r="DUX22"/>
      <c r="DUY22"/>
      <c r="DUZ22"/>
      <c r="DVA22"/>
      <c r="DVB22"/>
      <c r="DVC22"/>
      <c r="DVD22"/>
      <c r="DVE22"/>
      <c r="DVF22"/>
      <c r="DVG22"/>
      <c r="DVH22"/>
      <c r="DVI22"/>
      <c r="DVJ22"/>
      <c r="DVK22"/>
      <c r="DVL22"/>
      <c r="DVM22"/>
      <c r="DVN22"/>
      <c r="DVO22"/>
      <c r="DVP22"/>
      <c r="DVQ22"/>
      <c r="DVR22"/>
      <c r="DVS22"/>
      <c r="DVT22"/>
      <c r="DVU22"/>
      <c r="DVV22"/>
      <c r="DVW22"/>
      <c r="DVX22"/>
      <c r="DVY22"/>
      <c r="DVZ22"/>
      <c r="DWA22"/>
      <c r="DWB22"/>
      <c r="DWC22"/>
      <c r="DWD22"/>
      <c r="DWE22"/>
      <c r="DWF22"/>
      <c r="DWG22"/>
      <c r="DWH22"/>
      <c r="DWI22"/>
      <c r="DWJ22"/>
      <c r="DWK22"/>
      <c r="DWL22"/>
      <c r="DWM22"/>
      <c r="DWN22"/>
      <c r="DWO22"/>
      <c r="DWP22"/>
      <c r="DWQ22"/>
      <c r="DWR22"/>
      <c r="DWS22"/>
      <c r="DWT22"/>
      <c r="DWU22"/>
      <c r="DWV22"/>
      <c r="DWW22"/>
      <c r="DWX22"/>
      <c r="DWY22"/>
      <c r="DWZ22"/>
      <c r="DXA22"/>
      <c r="DXB22"/>
      <c r="DXC22"/>
      <c r="DXD22"/>
      <c r="DXE22"/>
      <c r="DXF22"/>
      <c r="DXG22"/>
      <c r="DXH22"/>
      <c r="DXI22"/>
      <c r="DXJ22"/>
      <c r="DXK22"/>
      <c r="DXL22"/>
      <c r="DXM22"/>
      <c r="DXN22"/>
      <c r="DXO22"/>
      <c r="DXP22"/>
      <c r="DXQ22"/>
      <c r="DXR22"/>
      <c r="DXS22"/>
      <c r="DXT22"/>
      <c r="DXU22"/>
      <c r="DXV22"/>
      <c r="DXW22"/>
      <c r="DXX22"/>
      <c r="DXY22"/>
      <c r="DXZ22"/>
      <c r="DYA22"/>
      <c r="DYB22"/>
      <c r="DYC22"/>
      <c r="DYD22"/>
      <c r="DYE22"/>
      <c r="DYF22"/>
      <c r="DYG22"/>
      <c r="DYH22"/>
      <c r="DYI22"/>
      <c r="DYJ22"/>
      <c r="DYK22"/>
      <c r="DYL22"/>
      <c r="DYM22"/>
      <c r="DYN22"/>
      <c r="DYO22"/>
      <c r="DYP22"/>
      <c r="DYQ22"/>
      <c r="DYR22"/>
      <c r="DYS22"/>
      <c r="DYT22"/>
      <c r="DYU22"/>
      <c r="DYV22"/>
      <c r="DYW22"/>
      <c r="DYX22"/>
      <c r="DYY22"/>
      <c r="DYZ22"/>
      <c r="DZA22"/>
      <c r="DZB22"/>
      <c r="DZC22"/>
      <c r="DZD22"/>
      <c r="DZE22"/>
      <c r="DZF22"/>
      <c r="DZG22"/>
      <c r="DZH22"/>
      <c r="DZI22"/>
      <c r="DZJ22"/>
      <c r="DZK22"/>
      <c r="DZL22"/>
      <c r="DZM22"/>
      <c r="DZN22"/>
      <c r="DZO22"/>
      <c r="DZP22"/>
      <c r="DZQ22"/>
      <c r="DZR22"/>
      <c r="DZS22"/>
      <c r="DZT22"/>
      <c r="DZU22"/>
      <c r="DZV22"/>
      <c r="DZW22"/>
      <c r="DZX22"/>
      <c r="DZY22"/>
      <c r="DZZ22"/>
      <c r="EAA22"/>
      <c r="EAB22"/>
      <c r="EAC22"/>
      <c r="EAD22"/>
      <c r="EAE22"/>
      <c r="EAF22"/>
      <c r="EAG22"/>
      <c r="EAH22"/>
      <c r="EAI22"/>
      <c r="EAJ22"/>
      <c r="EAK22"/>
      <c r="EAL22"/>
      <c r="EAM22"/>
      <c r="EAN22"/>
      <c r="EAO22"/>
      <c r="EAP22"/>
      <c r="EAQ22"/>
      <c r="EAR22"/>
      <c r="EAS22"/>
      <c r="EAT22"/>
      <c r="EAU22"/>
      <c r="EAV22"/>
      <c r="EAW22"/>
      <c r="EAX22"/>
      <c r="EAY22"/>
      <c r="EAZ22"/>
      <c r="EBA22"/>
      <c r="EBB22"/>
      <c r="EBC22"/>
      <c r="EBD22"/>
      <c r="EBE22"/>
      <c r="EBF22"/>
      <c r="EBG22"/>
      <c r="EBH22"/>
      <c r="EBI22"/>
      <c r="EBJ22"/>
      <c r="EBK22"/>
      <c r="EBL22"/>
      <c r="EBM22"/>
      <c r="EBN22"/>
      <c r="EBO22"/>
      <c r="EBP22"/>
      <c r="EBQ22"/>
      <c r="EBR22"/>
      <c r="EBS22"/>
      <c r="EBT22"/>
      <c r="EBU22"/>
      <c r="EBV22"/>
      <c r="EBW22"/>
      <c r="EBX22"/>
      <c r="EBY22"/>
      <c r="EBZ22"/>
      <c r="ECA22"/>
      <c r="ECB22"/>
      <c r="ECC22"/>
      <c r="ECD22"/>
      <c r="ECE22"/>
      <c r="ECF22"/>
      <c r="ECG22"/>
      <c r="ECH22"/>
      <c r="ECI22"/>
      <c r="ECJ22"/>
      <c r="ECK22"/>
      <c r="ECL22"/>
      <c r="ECM22"/>
      <c r="ECN22"/>
      <c r="ECO22"/>
      <c r="ECP22"/>
      <c r="ECQ22"/>
      <c r="ECR22"/>
      <c r="ECS22"/>
      <c r="ECT22"/>
      <c r="ECU22"/>
      <c r="ECV22"/>
      <c r="ECW22"/>
      <c r="ECX22"/>
      <c r="ECY22"/>
      <c r="ECZ22"/>
      <c r="EDA22"/>
      <c r="EDB22"/>
      <c r="EDC22"/>
      <c r="EDD22"/>
      <c r="EDE22"/>
      <c r="EDF22"/>
      <c r="EDG22"/>
      <c r="EDH22"/>
      <c r="EDI22"/>
      <c r="EDJ22"/>
      <c r="EDK22"/>
      <c r="EDL22"/>
      <c r="EDM22"/>
      <c r="EDN22"/>
      <c r="EDO22"/>
      <c r="EDP22"/>
      <c r="EDQ22"/>
    </row>
    <row r="23" spans="2:3501" x14ac:dyDescent="0.2"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AK23"/>
      <c r="BAL23"/>
      <c r="BAM23"/>
      <c r="BAN23"/>
      <c r="BAO23"/>
      <c r="BAP23"/>
      <c r="BAQ23"/>
      <c r="BAR23"/>
      <c r="BAS23"/>
      <c r="BAT23"/>
      <c r="BAU23"/>
      <c r="BAV23"/>
      <c r="BAW23"/>
      <c r="BAX23"/>
      <c r="BAY23"/>
      <c r="BAZ23"/>
      <c r="BBA23"/>
      <c r="BBB23"/>
      <c r="BBC23"/>
      <c r="BBD23"/>
      <c r="BBE23"/>
      <c r="BBF23"/>
      <c r="BBG23"/>
      <c r="BBH23"/>
      <c r="BBI23"/>
      <c r="BBJ23"/>
      <c r="BBK23"/>
      <c r="BBL23"/>
      <c r="BBM23"/>
      <c r="BBN23"/>
      <c r="BBO23"/>
      <c r="BBP23"/>
      <c r="BBQ23"/>
      <c r="BBR23"/>
      <c r="BBS23"/>
      <c r="BBT23"/>
      <c r="BBU23"/>
      <c r="BBV23"/>
      <c r="BBW23"/>
      <c r="BBX23"/>
      <c r="BBY23"/>
      <c r="BBZ23"/>
      <c r="BCA23"/>
      <c r="BCB23"/>
      <c r="BCC23"/>
      <c r="BCD23"/>
      <c r="BCE23"/>
      <c r="BCF23"/>
      <c r="BCG23"/>
      <c r="BCH23"/>
      <c r="BCI23"/>
      <c r="BCJ23"/>
      <c r="BCK23"/>
      <c r="BCL23"/>
      <c r="BCM23"/>
      <c r="BCN23"/>
      <c r="BCO23"/>
      <c r="BCP23"/>
      <c r="BCQ23"/>
      <c r="BCR23"/>
      <c r="BCS23"/>
      <c r="BCT23"/>
      <c r="BCU23"/>
      <c r="BCV23"/>
      <c r="BCW23"/>
      <c r="BCX23"/>
      <c r="BCY23"/>
      <c r="BCZ23"/>
      <c r="BDA23"/>
      <c r="BDB23"/>
      <c r="BDC23"/>
      <c r="BDD23"/>
      <c r="BDE23"/>
      <c r="BDF23"/>
      <c r="BDG23"/>
      <c r="BDH23"/>
      <c r="BDI23"/>
      <c r="BDJ23"/>
      <c r="BDK23"/>
      <c r="BDL23"/>
      <c r="BDM23"/>
      <c r="BDN23"/>
      <c r="BDO23"/>
      <c r="BDP23"/>
      <c r="BDQ23"/>
      <c r="BDR23"/>
      <c r="BDS23"/>
      <c r="BDT23"/>
      <c r="BDU23"/>
      <c r="BDV23"/>
      <c r="BDW23"/>
      <c r="BDX23"/>
      <c r="BDY23"/>
      <c r="BDZ23"/>
      <c r="BEA23"/>
      <c r="BEB23"/>
      <c r="BEC23"/>
      <c r="BED23"/>
      <c r="BEE23"/>
      <c r="BEF23"/>
      <c r="BEG23"/>
      <c r="BEH23"/>
      <c r="BEI23"/>
      <c r="BEJ23"/>
      <c r="BEK23"/>
      <c r="BEL23"/>
      <c r="BEM23"/>
      <c r="BEN23"/>
      <c r="BEO23"/>
      <c r="BEP23"/>
      <c r="BEQ23"/>
      <c r="BER23"/>
      <c r="BES23"/>
      <c r="BET23"/>
      <c r="BEU23"/>
      <c r="BEV23"/>
      <c r="BEW23"/>
      <c r="BEX23"/>
      <c r="BEY23"/>
      <c r="BEZ23"/>
      <c r="BFA23"/>
      <c r="BFB23"/>
      <c r="BFC23"/>
      <c r="BFD23"/>
      <c r="BFE23"/>
      <c r="BFF23"/>
      <c r="BFG23"/>
      <c r="BFH23"/>
      <c r="BFI23"/>
      <c r="BFJ23"/>
      <c r="BFK23"/>
      <c r="BFL23"/>
      <c r="BFM23"/>
      <c r="BFN23"/>
      <c r="BFO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QI23"/>
      <c r="BQJ23"/>
      <c r="BQK23"/>
      <c r="BQL23"/>
      <c r="BQM23"/>
      <c r="BQN23"/>
      <c r="BQO23"/>
      <c r="BQP23"/>
      <c r="BQQ23"/>
      <c r="BQR23"/>
      <c r="BQS23"/>
      <c r="BQT23"/>
      <c r="BQU23"/>
      <c r="BQV23"/>
      <c r="BQW23"/>
      <c r="BQX23"/>
      <c r="BQY23"/>
      <c r="BQZ23"/>
      <c r="BRA23"/>
      <c r="BRB23"/>
      <c r="BRC23"/>
      <c r="BRD23"/>
      <c r="BRE23"/>
      <c r="BRF23"/>
      <c r="BRG23"/>
      <c r="BRH23"/>
      <c r="BRI23"/>
      <c r="BRJ23"/>
      <c r="BRK23"/>
      <c r="BRL23"/>
      <c r="BRM23"/>
      <c r="BRN23"/>
      <c r="BRO23"/>
      <c r="BRP23"/>
      <c r="BRQ23"/>
      <c r="BRR23"/>
      <c r="BRS23"/>
      <c r="BRT23"/>
      <c r="BRU23"/>
      <c r="BRV23"/>
      <c r="BRW23"/>
      <c r="BRX23"/>
      <c r="BRY23"/>
      <c r="BRZ23"/>
      <c r="BSA23"/>
      <c r="BSB23"/>
      <c r="BSC23"/>
      <c r="BSD23"/>
      <c r="BSE23"/>
      <c r="BSF23"/>
      <c r="BSG23"/>
      <c r="BSH23"/>
      <c r="BSI23"/>
      <c r="BSJ23"/>
      <c r="BSK23"/>
      <c r="BSL23"/>
      <c r="BSM23"/>
      <c r="BSN23"/>
      <c r="BSO23"/>
      <c r="BSP23"/>
      <c r="BSQ23"/>
      <c r="BSR23"/>
      <c r="BSS23"/>
      <c r="BST23"/>
      <c r="BSU23"/>
      <c r="BSV23"/>
      <c r="BSW23"/>
      <c r="BSX23"/>
      <c r="BSY23"/>
      <c r="BSZ23"/>
      <c r="BTA23"/>
      <c r="BTB23"/>
      <c r="BTC23"/>
      <c r="BTD23"/>
      <c r="BTE23"/>
      <c r="BTF23"/>
      <c r="BTG23"/>
      <c r="BTH23"/>
      <c r="BTI23"/>
      <c r="BTJ23"/>
      <c r="BTK23"/>
      <c r="BTL23"/>
      <c r="BTM23"/>
      <c r="BTN23"/>
      <c r="BTO23"/>
      <c r="BTP23"/>
      <c r="BTQ23"/>
      <c r="BTR23"/>
      <c r="BTS23"/>
      <c r="BTT23"/>
      <c r="BTU23"/>
      <c r="BTV23"/>
      <c r="BTW23"/>
      <c r="BTX23"/>
      <c r="BTY23"/>
      <c r="BTZ23"/>
      <c r="BUA23"/>
      <c r="BUB23"/>
      <c r="BUC23"/>
      <c r="BUD23"/>
      <c r="BUE23"/>
      <c r="BUF23"/>
      <c r="BUG23"/>
      <c r="BUH23"/>
      <c r="BUI23"/>
      <c r="BUJ23"/>
      <c r="BUK23"/>
      <c r="BUL23"/>
      <c r="BUM23"/>
      <c r="BUN23"/>
      <c r="BUO23"/>
      <c r="BUP23"/>
      <c r="BUQ23"/>
      <c r="BUR23"/>
      <c r="BUS23"/>
      <c r="BUT23"/>
      <c r="BUU23"/>
      <c r="BUV23"/>
      <c r="BUW23"/>
      <c r="BUX23"/>
      <c r="BUY23"/>
      <c r="BUZ23"/>
      <c r="BVA23"/>
      <c r="BVB23"/>
      <c r="BVC23"/>
      <c r="BVD23"/>
      <c r="BVE23"/>
      <c r="BVF23"/>
      <c r="BVG23"/>
      <c r="BVH23"/>
      <c r="BVI23"/>
      <c r="BVJ23"/>
      <c r="BVK23"/>
      <c r="BVL23"/>
      <c r="BVM23"/>
      <c r="BVN23"/>
      <c r="BVO23"/>
      <c r="BVP23"/>
      <c r="BVQ23"/>
      <c r="BVR23"/>
      <c r="BVS23"/>
      <c r="BVT23"/>
      <c r="BVU23"/>
      <c r="BVV23"/>
      <c r="BVW23"/>
      <c r="BVX23"/>
      <c r="BVY23"/>
      <c r="BVZ23"/>
      <c r="BWA23"/>
      <c r="BWB23"/>
      <c r="BWC23"/>
      <c r="BWD23"/>
      <c r="BWE23"/>
      <c r="BWF23"/>
      <c r="BWG23"/>
      <c r="BWH23"/>
      <c r="BWI23"/>
      <c r="BWJ23"/>
      <c r="BWK23"/>
      <c r="BWL23"/>
      <c r="BWM23"/>
      <c r="BWN23"/>
      <c r="BWO23"/>
      <c r="BWP23"/>
      <c r="BWQ23"/>
      <c r="BWR23"/>
      <c r="BWS23"/>
      <c r="BWT23"/>
      <c r="BWU23"/>
      <c r="BWV23"/>
      <c r="BWW23"/>
      <c r="BWX23"/>
      <c r="BWY23"/>
      <c r="BWZ23"/>
      <c r="BXA23"/>
      <c r="BXB23"/>
      <c r="BXC23"/>
      <c r="BXD23"/>
      <c r="BXE23"/>
      <c r="BXF23"/>
      <c r="BXG23"/>
      <c r="BXH23"/>
      <c r="BXI23"/>
      <c r="BXJ23"/>
      <c r="BXK23"/>
      <c r="BXL23"/>
      <c r="BXM23"/>
      <c r="BXN23"/>
      <c r="BXO23"/>
      <c r="BXP23"/>
      <c r="BXQ23"/>
      <c r="BXR23"/>
      <c r="BXS23"/>
      <c r="BXT23"/>
      <c r="BXU23"/>
      <c r="BXV23"/>
      <c r="BXW23"/>
      <c r="BXX23"/>
      <c r="BXY23"/>
      <c r="BXZ23"/>
      <c r="BYA23"/>
      <c r="BYB23"/>
      <c r="BYC23"/>
      <c r="BYD23"/>
      <c r="BYE23"/>
      <c r="BYF23"/>
      <c r="BYG23"/>
      <c r="BYH23"/>
      <c r="BYI23"/>
      <c r="BYJ23"/>
      <c r="BYK23"/>
      <c r="BYL23"/>
      <c r="BYM23"/>
      <c r="BYN23"/>
      <c r="BYO23"/>
      <c r="BYP23"/>
      <c r="BYQ23"/>
      <c r="BYR23"/>
      <c r="BYS23"/>
      <c r="BYT23"/>
      <c r="BYU23"/>
      <c r="BYV23"/>
      <c r="BYW23"/>
      <c r="BYX23"/>
      <c r="BYY23"/>
      <c r="BYZ23"/>
      <c r="BZA23"/>
      <c r="BZB23"/>
      <c r="BZC23"/>
      <c r="BZD23"/>
      <c r="BZE23"/>
      <c r="BZF23"/>
      <c r="BZG23"/>
      <c r="BZH23"/>
      <c r="BZI23"/>
      <c r="BZJ23"/>
      <c r="BZK23"/>
      <c r="BZL23"/>
      <c r="BZM23"/>
      <c r="BZN23"/>
      <c r="BZO23"/>
      <c r="BZP23"/>
      <c r="BZQ23"/>
      <c r="BZR23"/>
      <c r="BZS23"/>
      <c r="BZT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CI23"/>
      <c r="CCJ23"/>
      <c r="CCK23"/>
      <c r="CCL23"/>
      <c r="CCM23"/>
      <c r="CCN23"/>
      <c r="CCO23"/>
      <c r="CCP23"/>
      <c r="CCQ23"/>
      <c r="CCR23"/>
      <c r="CCS23"/>
      <c r="CCT23"/>
      <c r="CCU23"/>
      <c r="CCV23"/>
      <c r="CCW23"/>
      <c r="CCX23"/>
      <c r="CCY23"/>
      <c r="CCZ23"/>
      <c r="CDA23"/>
      <c r="CDB23"/>
      <c r="CDC23"/>
      <c r="CDD23"/>
      <c r="CDE23"/>
      <c r="CDF23"/>
      <c r="CDG23"/>
      <c r="CDH23"/>
      <c r="CDI23"/>
      <c r="CDJ23"/>
      <c r="CDK23"/>
      <c r="CDL23"/>
      <c r="CDM23"/>
      <c r="CDN23"/>
      <c r="CDO23"/>
      <c r="CDP23"/>
      <c r="CDQ23"/>
      <c r="CDR23"/>
      <c r="CDS23"/>
      <c r="CDT23"/>
      <c r="CDU23"/>
      <c r="CDV23"/>
      <c r="CDW23"/>
      <c r="CDX23"/>
      <c r="CDY23"/>
      <c r="CDZ23"/>
      <c r="CEA23"/>
      <c r="CEB23"/>
      <c r="CEC23"/>
      <c r="CED23"/>
      <c r="CEE23"/>
      <c r="CEF23"/>
      <c r="CEG23"/>
      <c r="CEH23"/>
      <c r="CEI23"/>
      <c r="CEJ23"/>
      <c r="CEK23"/>
      <c r="CEL23"/>
      <c r="CEM23"/>
      <c r="CEN23"/>
      <c r="CEO23"/>
      <c r="CEP23"/>
      <c r="CEQ23"/>
      <c r="CER23"/>
      <c r="CES23"/>
      <c r="CET23"/>
      <c r="CEU23"/>
      <c r="CEV23"/>
      <c r="CEW23"/>
      <c r="CEX23"/>
      <c r="CEY23"/>
      <c r="CEZ23"/>
      <c r="CFA23"/>
      <c r="CFB23"/>
      <c r="CFC23"/>
      <c r="CFD23"/>
      <c r="CFE23"/>
      <c r="CFF23"/>
      <c r="CFG23"/>
      <c r="CFH23"/>
      <c r="CFI23"/>
      <c r="CFJ23"/>
      <c r="CFK23"/>
      <c r="CFL23"/>
      <c r="CFM23"/>
      <c r="CFN23"/>
      <c r="CFO23"/>
      <c r="CFP23"/>
      <c r="CFQ23"/>
      <c r="CFR23"/>
      <c r="CFS23"/>
      <c r="CFT23"/>
      <c r="CFU23"/>
      <c r="CFV23"/>
      <c r="CFW23"/>
      <c r="CFX23"/>
      <c r="CFY23"/>
      <c r="CFZ23"/>
      <c r="CGA23"/>
      <c r="CGB23"/>
      <c r="CGC23"/>
      <c r="CGD23"/>
      <c r="CGE23"/>
      <c r="CGF23"/>
      <c r="CGG23"/>
      <c r="CGH23"/>
      <c r="CGI23"/>
      <c r="CGJ23"/>
      <c r="CGK23"/>
      <c r="CGL23"/>
      <c r="CGM23"/>
      <c r="CGN23"/>
      <c r="CGO23"/>
      <c r="CGP23"/>
      <c r="CGQ23"/>
      <c r="CGR23"/>
      <c r="CGS23"/>
      <c r="CGT23"/>
      <c r="CGU23"/>
      <c r="CGV23"/>
      <c r="CGW23"/>
      <c r="CGX23"/>
      <c r="CGY23"/>
      <c r="CGZ23"/>
      <c r="CHA23"/>
      <c r="CHB23"/>
      <c r="CHC23"/>
      <c r="CHD23"/>
      <c r="CHE23"/>
      <c r="CHF23"/>
      <c r="CHG23"/>
      <c r="CHH23"/>
      <c r="CHI23"/>
      <c r="CHJ23"/>
      <c r="CHK23"/>
      <c r="CHL23"/>
      <c r="CHM23"/>
      <c r="CHN23"/>
      <c r="CHO23"/>
      <c r="CHP23"/>
      <c r="CHQ23"/>
      <c r="CHR23"/>
      <c r="CHS23"/>
      <c r="CHT23"/>
      <c r="CHU23"/>
      <c r="CHV23"/>
      <c r="CHW23"/>
      <c r="CHX23"/>
      <c r="CHY23"/>
      <c r="CHZ23"/>
      <c r="CIA23"/>
      <c r="CIB23"/>
      <c r="CIC23"/>
      <c r="CID23"/>
      <c r="CIE23"/>
      <c r="CIF23"/>
      <c r="CIG23"/>
      <c r="CIH23"/>
      <c r="CII23"/>
      <c r="CIJ23"/>
      <c r="CIK23"/>
      <c r="CIL23"/>
      <c r="CIM23"/>
      <c r="CIN23"/>
      <c r="CIO23"/>
      <c r="CIP23"/>
      <c r="CIQ23"/>
      <c r="CIR23"/>
      <c r="CIS23"/>
      <c r="CIT23"/>
      <c r="CIU23"/>
      <c r="CIV23"/>
      <c r="CIW23"/>
      <c r="CIX23"/>
      <c r="CIY23"/>
      <c r="CIZ23"/>
      <c r="CJA23"/>
      <c r="CJB23"/>
      <c r="CJC23"/>
      <c r="CJD23"/>
      <c r="CJE23"/>
      <c r="CJF23"/>
      <c r="CJG23"/>
      <c r="CJH23"/>
      <c r="CJI23"/>
      <c r="CJJ23"/>
      <c r="CJK23"/>
      <c r="CJL23"/>
      <c r="CJM23"/>
      <c r="CJN23"/>
      <c r="CJO23"/>
      <c r="CJP23"/>
      <c r="CJQ23"/>
      <c r="CJR23"/>
      <c r="CJS23"/>
      <c r="CJT23"/>
      <c r="CJU23"/>
      <c r="CJV23"/>
      <c r="CJW23"/>
      <c r="CJX23"/>
      <c r="CJY23"/>
      <c r="CJZ23"/>
      <c r="CKA23"/>
      <c r="CKB23"/>
      <c r="CKC23"/>
      <c r="CKD23"/>
      <c r="CKE23"/>
      <c r="CKF23"/>
      <c r="CKG23"/>
      <c r="CKH23"/>
      <c r="CKI23"/>
      <c r="CKJ23"/>
      <c r="CKK23"/>
      <c r="CKL23"/>
      <c r="CKM23"/>
      <c r="CKN23"/>
      <c r="CKO23"/>
      <c r="CKP23"/>
      <c r="CKQ23"/>
      <c r="CKR23"/>
      <c r="CKS23"/>
      <c r="CKT23"/>
      <c r="CKU23"/>
      <c r="CKV23"/>
      <c r="CKW23"/>
      <c r="CKX23"/>
      <c r="CKY23"/>
      <c r="CKZ23"/>
      <c r="CLA23"/>
      <c r="CLB23"/>
      <c r="CLC23"/>
      <c r="CLD23"/>
      <c r="CLE23"/>
      <c r="CLF23"/>
      <c r="CLG23"/>
      <c r="CLH23"/>
      <c r="CLI23"/>
      <c r="CLJ23"/>
      <c r="CLK23"/>
      <c r="CLL23"/>
      <c r="CLM23"/>
      <c r="CLN23"/>
      <c r="CLO23"/>
      <c r="CLP23"/>
      <c r="CLQ23"/>
      <c r="CLR23"/>
      <c r="CLS23"/>
      <c r="CLT23"/>
      <c r="CLU23"/>
      <c r="CLV23"/>
      <c r="CLW23"/>
      <c r="CLX23"/>
      <c r="CLY23"/>
      <c r="CLZ23"/>
      <c r="CMA23"/>
      <c r="CMB23"/>
      <c r="CMC23"/>
      <c r="CMD23"/>
      <c r="CME23"/>
      <c r="CMF23"/>
      <c r="CMG23"/>
      <c r="CMH23"/>
      <c r="CMI23"/>
      <c r="CMJ23"/>
      <c r="CMK23"/>
      <c r="CML23"/>
      <c r="CMM23"/>
      <c r="CMN23"/>
      <c r="CMO23"/>
      <c r="CMP23"/>
      <c r="CMQ23"/>
      <c r="CMR23"/>
      <c r="CMS23"/>
      <c r="CMT23"/>
      <c r="CMU23"/>
      <c r="CMV23"/>
      <c r="CMW23"/>
      <c r="CMX23"/>
      <c r="CMY23"/>
      <c r="CMZ23"/>
      <c r="CNA23"/>
      <c r="CNB23"/>
      <c r="CNC23"/>
      <c r="CND23"/>
      <c r="CNE23"/>
      <c r="CNF23"/>
      <c r="CNG23"/>
      <c r="CNH23"/>
      <c r="CNI23"/>
      <c r="CNJ23"/>
      <c r="CNK23"/>
      <c r="CNL23"/>
      <c r="CNM23"/>
      <c r="CNN23"/>
      <c r="CNO23"/>
      <c r="CNP23"/>
      <c r="CNQ23"/>
      <c r="CNR23"/>
      <c r="CNS23"/>
      <c r="CNT23"/>
      <c r="CNU23"/>
      <c r="CNV23"/>
      <c r="CNW23"/>
      <c r="CNX23"/>
      <c r="CNY23"/>
      <c r="CNZ23"/>
      <c r="COA23"/>
      <c r="COB23"/>
      <c r="COC23"/>
      <c r="COD23"/>
      <c r="COE23"/>
      <c r="COF23"/>
      <c r="COG23"/>
      <c r="COH23"/>
      <c r="COI23"/>
      <c r="COJ23"/>
      <c r="COK23"/>
      <c r="COL23"/>
      <c r="COM23"/>
      <c r="CON23"/>
      <c r="COO23"/>
      <c r="COP23"/>
      <c r="COQ23"/>
      <c r="COR23"/>
      <c r="COS23"/>
      <c r="COT23"/>
      <c r="COU23"/>
      <c r="COV23"/>
      <c r="COW23"/>
      <c r="COX23"/>
      <c r="COY23"/>
      <c r="COZ23"/>
      <c r="CPA23"/>
      <c r="CPB23"/>
      <c r="CPC23"/>
      <c r="CPD23"/>
      <c r="CPE23"/>
      <c r="CPF23"/>
      <c r="CPG23"/>
      <c r="CPH23"/>
      <c r="CPI23"/>
      <c r="CPJ23"/>
      <c r="CPK23"/>
      <c r="CPL23"/>
      <c r="CPM23"/>
      <c r="CPN23"/>
      <c r="CPO23"/>
      <c r="CPP23"/>
      <c r="CPQ23"/>
      <c r="CPR23"/>
      <c r="CPS23"/>
      <c r="CPT23"/>
      <c r="CPU23"/>
      <c r="CPV23"/>
      <c r="CPW23"/>
      <c r="CPX23"/>
      <c r="CPY23"/>
      <c r="CPZ23"/>
      <c r="CQA23"/>
      <c r="CQB23"/>
      <c r="CQC23"/>
      <c r="CQD23"/>
      <c r="CQE23"/>
      <c r="CQF23"/>
      <c r="CQG23"/>
      <c r="CQH23"/>
      <c r="CQI23"/>
      <c r="CQJ23"/>
      <c r="CQK23"/>
      <c r="CQL23"/>
      <c r="CQM23"/>
      <c r="CQN23"/>
      <c r="CQO23"/>
      <c r="CQP23"/>
      <c r="CQQ23"/>
      <c r="CQR23"/>
      <c r="CQS23"/>
      <c r="CQT23"/>
      <c r="CQU23"/>
      <c r="CQV23"/>
      <c r="CQW23"/>
      <c r="CQX23"/>
      <c r="CQY23"/>
      <c r="CQZ23"/>
      <c r="CRA23"/>
      <c r="CRB23"/>
      <c r="CRC23"/>
      <c r="CRD23"/>
      <c r="CRE23"/>
      <c r="CRF23"/>
      <c r="CRG23"/>
      <c r="CRH23"/>
      <c r="CRI23"/>
      <c r="CRJ23"/>
      <c r="CRK23"/>
      <c r="CRL23"/>
      <c r="CRM23"/>
      <c r="CRN23"/>
      <c r="CRO23"/>
      <c r="CRP23"/>
      <c r="CRQ23"/>
      <c r="CRR23"/>
      <c r="CRS23"/>
      <c r="CRT23"/>
      <c r="CRU23"/>
      <c r="CRV23"/>
      <c r="CRW23"/>
      <c r="CRX23"/>
      <c r="CRY23"/>
      <c r="CRZ23"/>
      <c r="CSA23"/>
      <c r="CSB23"/>
      <c r="CSC23"/>
      <c r="CSD23"/>
      <c r="CSE23"/>
      <c r="CSF23"/>
      <c r="CSG23"/>
      <c r="CSH23"/>
      <c r="CSI23"/>
      <c r="CSJ23"/>
      <c r="CSK23"/>
      <c r="CSL23"/>
      <c r="CSM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CTO23"/>
      <c r="CTP23"/>
      <c r="CTQ23"/>
      <c r="CTR23"/>
      <c r="CTS23"/>
      <c r="CTT23"/>
      <c r="CTU23"/>
      <c r="CTV23"/>
      <c r="CTW23"/>
      <c r="CTX23"/>
      <c r="CTY23"/>
      <c r="CTZ23"/>
      <c r="CUA23"/>
      <c r="CUB23"/>
      <c r="CUC23"/>
      <c r="CUD23"/>
      <c r="CUE23"/>
      <c r="CUF23"/>
      <c r="CUG23"/>
      <c r="CUH23"/>
      <c r="CUI23"/>
      <c r="CUJ23"/>
      <c r="CUK23"/>
      <c r="CUL23"/>
      <c r="CUM23"/>
      <c r="CUN23"/>
      <c r="CUO23"/>
      <c r="CUP23"/>
      <c r="CUQ23"/>
      <c r="CUR23"/>
      <c r="CUS23"/>
      <c r="CUT23"/>
      <c r="CUU23"/>
      <c r="CUV23"/>
      <c r="CUW23"/>
      <c r="CUX23"/>
      <c r="CUY23"/>
      <c r="CUZ23"/>
      <c r="CVA23"/>
      <c r="CVB23"/>
      <c r="CVC23"/>
      <c r="CVD23"/>
      <c r="CVE23"/>
      <c r="CVF23"/>
      <c r="CVG23"/>
      <c r="CVH23"/>
      <c r="CVI23"/>
      <c r="CVJ23"/>
      <c r="CVK23"/>
      <c r="CVL23"/>
      <c r="CVM23"/>
      <c r="CVN23"/>
      <c r="CVO23"/>
      <c r="CVP23"/>
      <c r="CVQ23"/>
      <c r="CVR23"/>
      <c r="CVS23"/>
      <c r="CVT23"/>
      <c r="CVU23"/>
      <c r="CVV23"/>
      <c r="CVW23"/>
      <c r="CVX23"/>
      <c r="CVY23"/>
      <c r="CVZ23"/>
      <c r="CWA23"/>
      <c r="CWB23"/>
      <c r="CWC23"/>
      <c r="CWD23"/>
      <c r="CWE23"/>
      <c r="CWF23"/>
      <c r="CWG23"/>
      <c r="CWH23"/>
      <c r="CWI23"/>
      <c r="CWJ23"/>
      <c r="CWK23"/>
      <c r="CWL23"/>
      <c r="CWM23"/>
      <c r="CWN23"/>
      <c r="CWO23"/>
      <c r="CWP23"/>
      <c r="CWQ23"/>
      <c r="CWR23"/>
      <c r="CWS23"/>
      <c r="CWT23"/>
      <c r="CWU23"/>
      <c r="CWV23"/>
      <c r="CWW23"/>
      <c r="CWX23"/>
      <c r="CWY23"/>
      <c r="CWZ23"/>
      <c r="CXA23"/>
      <c r="CXB23"/>
      <c r="CXC23"/>
      <c r="CXD23"/>
      <c r="CXE23"/>
      <c r="CXF23"/>
      <c r="CXG23"/>
      <c r="CXH23"/>
      <c r="CXI23"/>
      <c r="CXJ23"/>
      <c r="CXK23"/>
      <c r="CXL23"/>
      <c r="CXM23"/>
      <c r="CXN23"/>
      <c r="CXO23"/>
      <c r="CXP23"/>
      <c r="CXQ23"/>
      <c r="CXR23"/>
      <c r="CXS23"/>
      <c r="CXT23"/>
      <c r="CXU23"/>
      <c r="CXV23"/>
      <c r="CXW23"/>
      <c r="CXX23"/>
      <c r="CXY23"/>
      <c r="CXZ23"/>
      <c r="CYA23"/>
      <c r="CYB23"/>
      <c r="CYC23"/>
      <c r="CYD23"/>
      <c r="CYE23"/>
      <c r="CYF23"/>
      <c r="CYG23"/>
      <c r="CYH23"/>
      <c r="CYI23"/>
      <c r="CYJ23"/>
      <c r="CYK23"/>
      <c r="CYL23"/>
      <c r="CYM23"/>
      <c r="CYN23"/>
      <c r="CYO23"/>
      <c r="CYP23"/>
      <c r="CYQ23"/>
      <c r="CYR23"/>
      <c r="CYS23"/>
      <c r="CYT23"/>
      <c r="CYU23"/>
      <c r="CYV23"/>
      <c r="CYW23"/>
      <c r="CYX23"/>
      <c r="CYY23"/>
      <c r="CYZ23"/>
      <c r="CZA23"/>
      <c r="CZB23"/>
      <c r="CZC23"/>
      <c r="CZD23"/>
      <c r="CZE23"/>
      <c r="CZF23"/>
      <c r="CZG23"/>
      <c r="CZH23"/>
      <c r="CZI23"/>
      <c r="CZJ23"/>
      <c r="CZK23"/>
      <c r="CZL23"/>
      <c r="CZM23"/>
      <c r="CZN23"/>
      <c r="CZO23"/>
      <c r="CZP23"/>
      <c r="CZQ23"/>
      <c r="CZR23"/>
      <c r="CZS23"/>
      <c r="CZT23"/>
      <c r="CZU23"/>
      <c r="CZV23"/>
      <c r="CZW23"/>
      <c r="CZX23"/>
      <c r="CZY23"/>
      <c r="CZZ23"/>
      <c r="DAA23"/>
      <c r="DAB23"/>
      <c r="DAC23"/>
      <c r="DAD23"/>
      <c r="DAE23"/>
      <c r="DAF23"/>
      <c r="DAG23"/>
      <c r="DAH23"/>
      <c r="DAI23"/>
      <c r="DAJ23"/>
      <c r="DAK23"/>
      <c r="DAL23"/>
      <c r="DAM23"/>
      <c r="DAN23"/>
      <c r="DAO23"/>
      <c r="DAP23"/>
      <c r="DAQ23"/>
      <c r="DAR23"/>
      <c r="DAS23"/>
      <c r="DAT23"/>
      <c r="DAU23"/>
      <c r="DAV23"/>
      <c r="DAW23"/>
      <c r="DAX23"/>
      <c r="DAY23"/>
      <c r="DAZ23"/>
      <c r="DBA23"/>
      <c r="DBB23"/>
      <c r="DBC23"/>
      <c r="DBD23"/>
      <c r="DBE23"/>
      <c r="DBF23"/>
      <c r="DBG23"/>
      <c r="DBH23"/>
      <c r="DBI23"/>
      <c r="DBJ23"/>
      <c r="DBK23"/>
      <c r="DBL23"/>
      <c r="DBM23"/>
      <c r="DBN23"/>
      <c r="DBO23"/>
      <c r="DBP23"/>
      <c r="DBQ23"/>
      <c r="DBR23"/>
      <c r="DBS23"/>
      <c r="DBT23"/>
      <c r="DBU23"/>
      <c r="DBV23"/>
      <c r="DBW23"/>
      <c r="DBX23"/>
      <c r="DBY23"/>
      <c r="DBZ23"/>
      <c r="DCA23"/>
      <c r="DCB23"/>
      <c r="DCC23"/>
      <c r="DCD23"/>
      <c r="DCE23"/>
      <c r="DCF23"/>
      <c r="DCG23"/>
      <c r="DCH23"/>
      <c r="DCI23"/>
      <c r="DCJ23"/>
      <c r="DCK23"/>
      <c r="DCL23"/>
      <c r="DCM23"/>
      <c r="DCN23"/>
      <c r="DCO23"/>
      <c r="DCP23"/>
      <c r="DCQ23"/>
      <c r="DCR23"/>
      <c r="DCS23"/>
      <c r="DCT23"/>
      <c r="DCU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DER23"/>
      <c r="DES23"/>
      <c r="DET23"/>
      <c r="DEU23"/>
      <c r="DEV23"/>
      <c r="DEW23"/>
      <c r="DEX23"/>
      <c r="DEY23"/>
      <c r="DEZ23"/>
      <c r="DFA23"/>
      <c r="DFB23"/>
      <c r="DFC23"/>
      <c r="DFD23"/>
      <c r="DFE23"/>
      <c r="DFF23"/>
      <c r="DFG23"/>
      <c r="DFH23"/>
      <c r="DFI23"/>
      <c r="DFJ23"/>
      <c r="DFK23"/>
      <c r="DFL23"/>
      <c r="DFM23"/>
      <c r="DFN23"/>
      <c r="DFO23"/>
      <c r="DFP23"/>
      <c r="DFQ23"/>
      <c r="DFR23"/>
      <c r="DFS23"/>
      <c r="DFT23"/>
      <c r="DFU23"/>
      <c r="DFV23"/>
      <c r="DFW23"/>
      <c r="DFX23"/>
      <c r="DFY23"/>
      <c r="DFZ23"/>
      <c r="DGA23"/>
      <c r="DGB23"/>
      <c r="DGC23"/>
      <c r="DGD23"/>
      <c r="DGE23"/>
      <c r="DGF23"/>
      <c r="DGG23"/>
      <c r="DGH23"/>
      <c r="DGI23"/>
      <c r="DGJ23"/>
      <c r="DGK23"/>
      <c r="DGL23"/>
      <c r="DGM23"/>
      <c r="DGN23"/>
      <c r="DGO23"/>
      <c r="DGP23"/>
      <c r="DGQ23"/>
      <c r="DGR23"/>
      <c r="DGS23"/>
      <c r="DGT23"/>
      <c r="DGU23"/>
      <c r="DGV23"/>
      <c r="DGW23"/>
      <c r="DGX23"/>
      <c r="DGY23"/>
      <c r="DGZ23"/>
      <c r="DHA23"/>
      <c r="DHB23"/>
      <c r="DHC23"/>
      <c r="DHD23"/>
      <c r="DHE23"/>
      <c r="DHF23"/>
      <c r="DHG23"/>
      <c r="DHH23"/>
      <c r="DHI23"/>
      <c r="DHJ23"/>
      <c r="DHK23"/>
      <c r="DHL23"/>
      <c r="DHM23"/>
      <c r="DHN23"/>
      <c r="DHO23"/>
      <c r="DHP23"/>
      <c r="DHQ23"/>
      <c r="DHR23"/>
      <c r="DHS23"/>
      <c r="DHT23"/>
      <c r="DHU23"/>
      <c r="DHV23"/>
      <c r="DHW23"/>
      <c r="DHX23"/>
      <c r="DHY23"/>
      <c r="DHZ23"/>
      <c r="DIA23"/>
      <c r="DIB23"/>
      <c r="DIC23"/>
      <c r="DID23"/>
      <c r="DIE23"/>
      <c r="DIF23"/>
      <c r="DIG23"/>
      <c r="DIH23"/>
      <c r="DII23"/>
      <c r="DIJ23"/>
      <c r="DIK23"/>
      <c r="DIL23"/>
      <c r="DIM23"/>
      <c r="DIN23"/>
      <c r="DIO23"/>
      <c r="DIP23"/>
      <c r="DIQ23"/>
      <c r="DIR23"/>
      <c r="DIS23"/>
      <c r="DIT23"/>
      <c r="DIU23"/>
      <c r="DIV23"/>
      <c r="DIW23"/>
      <c r="DIX23"/>
      <c r="DIY23"/>
      <c r="DIZ23"/>
      <c r="DJA23"/>
      <c r="DJB23"/>
      <c r="DJC23"/>
      <c r="DJD23"/>
      <c r="DJE23"/>
      <c r="DJF23"/>
      <c r="DJG23"/>
      <c r="DJH23"/>
      <c r="DJI23"/>
      <c r="DJJ23"/>
      <c r="DJK23"/>
      <c r="DJL23"/>
      <c r="DJM23"/>
      <c r="DJN23"/>
      <c r="DJO23"/>
      <c r="DJP23"/>
      <c r="DJQ23"/>
      <c r="DJR23"/>
      <c r="DJS23"/>
      <c r="DJT23"/>
      <c r="DJU23"/>
      <c r="DJV23"/>
      <c r="DJW23"/>
      <c r="DJX23"/>
      <c r="DJY23"/>
      <c r="DJZ23"/>
      <c r="DKA23"/>
      <c r="DKB23"/>
      <c r="DKC23"/>
      <c r="DKD23"/>
      <c r="DKE23"/>
      <c r="DKF23"/>
      <c r="DKG23"/>
      <c r="DKH23"/>
      <c r="DKI23"/>
      <c r="DKJ23"/>
      <c r="DKK23"/>
      <c r="DKL23"/>
      <c r="DKM23"/>
      <c r="DKN23"/>
      <c r="DKO23"/>
      <c r="DKP23"/>
      <c r="DKQ23"/>
      <c r="DKR23"/>
      <c r="DKS23"/>
      <c r="DKT23"/>
      <c r="DKU23"/>
      <c r="DKV23"/>
      <c r="DKW23"/>
      <c r="DKX23"/>
      <c r="DKY23"/>
      <c r="DKZ23"/>
      <c r="DLA23"/>
      <c r="DLB23"/>
      <c r="DLC23"/>
      <c r="DLD23"/>
      <c r="DLE23"/>
      <c r="DLF23"/>
      <c r="DLG23"/>
      <c r="DLH23"/>
      <c r="DLI23"/>
      <c r="DLJ23"/>
      <c r="DLK23"/>
      <c r="DLL23"/>
      <c r="DLM23"/>
      <c r="DLN23"/>
      <c r="DLO23"/>
      <c r="DLP23"/>
      <c r="DLQ23"/>
      <c r="DLR23"/>
      <c r="DLS23"/>
      <c r="DLT23"/>
      <c r="DLU23"/>
      <c r="DLV23"/>
      <c r="DLW23"/>
      <c r="DLX23"/>
      <c r="DLY23"/>
      <c r="DLZ23"/>
      <c r="DMA23"/>
      <c r="DMB23"/>
      <c r="DMC23"/>
      <c r="DMD23"/>
      <c r="DME23"/>
      <c r="DMF23"/>
      <c r="DMG23"/>
      <c r="DMH23"/>
      <c r="DMI23"/>
      <c r="DMJ23"/>
      <c r="DMK23"/>
      <c r="DML23"/>
      <c r="DMM23"/>
      <c r="DMN23"/>
      <c r="DMO23"/>
      <c r="DMP23"/>
      <c r="DMQ23"/>
      <c r="DMR23"/>
      <c r="DMS23"/>
      <c r="DMT23"/>
      <c r="DMU23"/>
      <c r="DMV23"/>
      <c r="DMW23"/>
      <c r="DMX23"/>
      <c r="DMY23"/>
      <c r="DMZ23"/>
      <c r="DNA23"/>
      <c r="DNB23"/>
      <c r="DNC23"/>
      <c r="DND23"/>
      <c r="DNE23"/>
      <c r="DNF23"/>
      <c r="DNG23"/>
      <c r="DNH23"/>
      <c r="DNI23"/>
      <c r="DNJ23"/>
      <c r="DNK23"/>
      <c r="DNL23"/>
      <c r="DNM23"/>
      <c r="DNN23"/>
      <c r="DNO23"/>
      <c r="DNP23"/>
      <c r="DNQ23"/>
      <c r="DNR23"/>
      <c r="DNS23"/>
      <c r="DNT23"/>
      <c r="DNU23"/>
      <c r="DNV23"/>
      <c r="DNW23"/>
      <c r="DNX23"/>
      <c r="DNY23"/>
      <c r="DNZ23"/>
      <c r="DOA23"/>
      <c r="DOB23"/>
      <c r="DOC23"/>
      <c r="DOD23"/>
      <c r="DOE23"/>
      <c r="DOF23"/>
      <c r="DOG23"/>
      <c r="DOH23"/>
      <c r="DOI23"/>
      <c r="DOJ23"/>
      <c r="DOK23"/>
      <c r="DOL23"/>
      <c r="DOM23"/>
      <c r="DON23"/>
      <c r="DOO23"/>
      <c r="DOP23"/>
      <c r="DOQ23"/>
      <c r="DOR23"/>
      <c r="DOS23"/>
      <c r="DOT23"/>
      <c r="DOU23"/>
      <c r="DOV23"/>
      <c r="DOW23"/>
      <c r="DOX23"/>
      <c r="DOY23"/>
      <c r="DOZ23"/>
      <c r="DPA23"/>
      <c r="DPB23"/>
      <c r="DPC23"/>
      <c r="DPD23"/>
      <c r="DPE23"/>
      <c r="DPF23"/>
      <c r="DPG23"/>
      <c r="DPH23"/>
      <c r="DPI23"/>
      <c r="DPJ23"/>
      <c r="DPK23"/>
      <c r="DPL23"/>
      <c r="DPM23"/>
      <c r="DPN23"/>
      <c r="DPO23"/>
      <c r="DPP23"/>
      <c r="DPQ23"/>
      <c r="DPR23"/>
      <c r="DPS23"/>
      <c r="DPT23"/>
      <c r="DPU23"/>
      <c r="DPV23"/>
      <c r="DPW23"/>
      <c r="DPX23"/>
      <c r="DPY23"/>
      <c r="DPZ23"/>
      <c r="DQA23"/>
      <c r="DQB23"/>
      <c r="DQC23"/>
      <c r="DQD23"/>
      <c r="DQE23"/>
      <c r="DQF23"/>
      <c r="DQG23"/>
      <c r="DQH23"/>
      <c r="DQI23"/>
      <c r="DQJ23"/>
      <c r="DQK23"/>
      <c r="DQL23"/>
      <c r="DQM23"/>
      <c r="DQN23"/>
      <c r="DQO23"/>
      <c r="DQP23"/>
      <c r="DQQ23"/>
      <c r="DQR23"/>
      <c r="DQS23"/>
      <c r="DQT23"/>
      <c r="DQU23"/>
      <c r="DQV23"/>
      <c r="DQW23"/>
      <c r="DQX23"/>
      <c r="DQY23"/>
      <c r="DQZ23"/>
      <c r="DRA23"/>
      <c r="DRB23"/>
      <c r="DRC23"/>
      <c r="DRD23"/>
      <c r="DRE23"/>
      <c r="DRF23"/>
      <c r="DRG23"/>
      <c r="DRH23"/>
      <c r="DRI23"/>
      <c r="DRJ23"/>
      <c r="DRK23"/>
      <c r="DRL23"/>
      <c r="DRM23"/>
      <c r="DRN23"/>
      <c r="DRO23"/>
      <c r="DRP23"/>
      <c r="DRQ23"/>
      <c r="DRR23"/>
      <c r="DRS23"/>
      <c r="DRT23"/>
      <c r="DRU23"/>
      <c r="DRV23"/>
      <c r="DRW23"/>
      <c r="DRX23"/>
      <c r="DRY23"/>
      <c r="DRZ23"/>
      <c r="DSA23"/>
      <c r="DSB23"/>
      <c r="DSC23"/>
      <c r="DSD23"/>
      <c r="DSE23"/>
      <c r="DSF23"/>
      <c r="DSG23"/>
      <c r="DSH23"/>
      <c r="DSI23"/>
      <c r="DSJ23"/>
      <c r="DSK23"/>
      <c r="DSL23"/>
      <c r="DSM23"/>
      <c r="DSN23"/>
      <c r="DSO23"/>
      <c r="DSP23"/>
      <c r="DSQ23"/>
      <c r="DSR23"/>
      <c r="DSS23"/>
      <c r="DST23"/>
      <c r="DSU23"/>
      <c r="DSV23"/>
      <c r="DSW23"/>
      <c r="DSX23"/>
      <c r="DSY23"/>
      <c r="DSZ23"/>
      <c r="DTA23"/>
      <c r="DTB23"/>
      <c r="DTC23"/>
      <c r="DTD23"/>
      <c r="DTE23"/>
      <c r="DTF23"/>
      <c r="DTG23"/>
      <c r="DTH23"/>
      <c r="DTI23"/>
      <c r="DTJ23"/>
      <c r="DTK23"/>
      <c r="DTL23"/>
      <c r="DTM23"/>
      <c r="DTN23"/>
      <c r="DTO23"/>
      <c r="DTP23"/>
      <c r="DTQ23"/>
      <c r="DTR23"/>
      <c r="DTS23"/>
      <c r="DTT23"/>
      <c r="DTU23"/>
      <c r="DTV23"/>
      <c r="DTW23"/>
      <c r="DTX23"/>
      <c r="DTY23"/>
      <c r="DTZ23"/>
      <c r="DUA23"/>
      <c r="DUB23"/>
      <c r="DUC23"/>
      <c r="DUD23"/>
      <c r="DUE23"/>
      <c r="DUF23"/>
      <c r="DUG23"/>
      <c r="DUH23"/>
      <c r="DUI23"/>
      <c r="DUJ23"/>
      <c r="DUK23"/>
      <c r="DUL23"/>
      <c r="DUM23"/>
      <c r="DUN23"/>
      <c r="DUO23"/>
      <c r="DUP23"/>
      <c r="DUQ23"/>
      <c r="DUR23"/>
      <c r="DUS23"/>
      <c r="DUT23"/>
      <c r="DUU23"/>
      <c r="DUV23"/>
      <c r="DUW23"/>
      <c r="DUX23"/>
      <c r="DUY23"/>
      <c r="DUZ23"/>
      <c r="DVA23"/>
      <c r="DVB23"/>
      <c r="DVC23"/>
      <c r="DVD23"/>
      <c r="DVE23"/>
      <c r="DVF23"/>
      <c r="DVG23"/>
      <c r="DVH23"/>
      <c r="DVI23"/>
      <c r="DVJ23"/>
      <c r="DVK23"/>
      <c r="DVL23"/>
      <c r="DVM23"/>
      <c r="DVN23"/>
      <c r="DVO23"/>
      <c r="DVP23"/>
      <c r="DVQ23"/>
      <c r="DVR23"/>
      <c r="DVS23"/>
      <c r="DVT23"/>
      <c r="DVU23"/>
      <c r="DVV23"/>
      <c r="DVW23"/>
      <c r="DVX23"/>
      <c r="DVY23"/>
      <c r="DVZ23"/>
      <c r="DWA23"/>
      <c r="DWB23"/>
      <c r="DWC23"/>
      <c r="DWD23"/>
      <c r="DWE23"/>
      <c r="DWF23"/>
      <c r="DWG23"/>
      <c r="DWH23"/>
      <c r="DWI23"/>
      <c r="DWJ23"/>
      <c r="DWK23"/>
      <c r="DWL23"/>
      <c r="DWM23"/>
      <c r="DWN23"/>
      <c r="DWO23"/>
      <c r="DWP23"/>
      <c r="DWQ23"/>
      <c r="DWR23"/>
      <c r="DWS23"/>
      <c r="DWT23"/>
      <c r="DWU23"/>
      <c r="DWV23"/>
      <c r="DWW23"/>
      <c r="DWX23"/>
      <c r="DWY23"/>
      <c r="DWZ23"/>
      <c r="DXA23"/>
      <c r="DXB23"/>
      <c r="DXC23"/>
      <c r="DXD23"/>
      <c r="DXE23"/>
      <c r="DXF23"/>
      <c r="DXG23"/>
      <c r="DXH23"/>
      <c r="DXI23"/>
      <c r="DXJ23"/>
      <c r="DXK23"/>
      <c r="DXL23"/>
      <c r="DXM23"/>
      <c r="DXN23"/>
      <c r="DXO23"/>
      <c r="DXP23"/>
      <c r="DXQ23"/>
      <c r="DXR23"/>
      <c r="DXS23"/>
      <c r="DXT23"/>
      <c r="DXU23"/>
      <c r="DXV23"/>
      <c r="DXW23"/>
      <c r="DXX23"/>
      <c r="DXY23"/>
      <c r="DXZ23"/>
      <c r="DYA23"/>
      <c r="DYB23"/>
      <c r="DYC23"/>
      <c r="DYD23"/>
      <c r="DYE23"/>
      <c r="DYF23"/>
      <c r="DYG23"/>
      <c r="DYH23"/>
      <c r="DYI23"/>
      <c r="DYJ23"/>
      <c r="DYK23"/>
      <c r="DYL23"/>
      <c r="DYM23"/>
      <c r="DYN23"/>
      <c r="DYO23"/>
      <c r="DYP23"/>
      <c r="DYQ23"/>
      <c r="DYR23"/>
      <c r="DYS23"/>
      <c r="DYT23"/>
      <c r="DYU23"/>
      <c r="DYV23"/>
      <c r="DYW23"/>
      <c r="DYX23"/>
      <c r="DYY23"/>
      <c r="DYZ23"/>
      <c r="DZA23"/>
      <c r="DZB23"/>
      <c r="DZC23"/>
      <c r="DZD23"/>
      <c r="DZE23"/>
      <c r="DZF23"/>
      <c r="DZG23"/>
      <c r="DZH23"/>
      <c r="DZI23"/>
      <c r="DZJ23"/>
      <c r="DZK23"/>
      <c r="DZL23"/>
      <c r="DZM23"/>
      <c r="DZN23"/>
      <c r="DZO23"/>
      <c r="DZP23"/>
      <c r="DZQ23"/>
      <c r="DZR23"/>
      <c r="DZS23"/>
      <c r="DZT23"/>
      <c r="DZU23"/>
      <c r="DZV23"/>
      <c r="DZW23"/>
      <c r="DZX23"/>
      <c r="DZY23"/>
      <c r="DZZ23"/>
      <c r="EAA23"/>
      <c r="EAB23"/>
      <c r="EAC23"/>
      <c r="EAD23"/>
      <c r="EAE23"/>
      <c r="EAF23"/>
      <c r="EAG23"/>
      <c r="EAH23"/>
      <c r="EAI23"/>
      <c r="EAJ23"/>
      <c r="EAK23"/>
      <c r="EAL23"/>
      <c r="EAM23"/>
      <c r="EAN23"/>
      <c r="EAO23"/>
      <c r="EAP23"/>
      <c r="EAQ23"/>
      <c r="EAR23"/>
      <c r="EAS23"/>
      <c r="EAT23"/>
      <c r="EAU23"/>
      <c r="EAV23"/>
      <c r="EAW23"/>
      <c r="EAX23"/>
      <c r="EAY23"/>
      <c r="EAZ23"/>
      <c r="EBA23"/>
      <c r="EBB23"/>
      <c r="EBC23"/>
      <c r="EBD23"/>
      <c r="EBE23"/>
      <c r="EBF23"/>
      <c r="EBG23"/>
      <c r="EBH23"/>
      <c r="EBI23"/>
      <c r="EBJ23"/>
      <c r="EBK23"/>
      <c r="EBL23"/>
      <c r="EBM23"/>
      <c r="EBN23"/>
      <c r="EBO23"/>
      <c r="EBP23"/>
      <c r="EBQ23"/>
      <c r="EBR23"/>
      <c r="EBS23"/>
      <c r="EBT23"/>
      <c r="EBU23"/>
      <c r="EBV23"/>
      <c r="EBW23"/>
      <c r="EBX23"/>
      <c r="EBY23"/>
      <c r="EBZ23"/>
      <c r="ECA23"/>
      <c r="ECB23"/>
      <c r="ECC23"/>
      <c r="ECD23"/>
      <c r="ECE23"/>
      <c r="ECF23"/>
      <c r="ECG23"/>
      <c r="ECH23"/>
      <c r="ECI23"/>
      <c r="ECJ23"/>
      <c r="ECK23"/>
      <c r="ECL23"/>
      <c r="ECM23"/>
      <c r="ECN23"/>
      <c r="ECO23"/>
      <c r="ECP23"/>
      <c r="ECQ23"/>
      <c r="ECR23"/>
      <c r="ECS23"/>
      <c r="ECT23"/>
      <c r="ECU23"/>
      <c r="ECV23"/>
      <c r="ECW23"/>
      <c r="ECX23"/>
      <c r="ECY23"/>
      <c r="ECZ23"/>
      <c r="EDA23"/>
      <c r="EDB23"/>
      <c r="EDC23"/>
      <c r="EDD23"/>
      <c r="EDE23"/>
      <c r="EDF23"/>
      <c r="EDG23"/>
      <c r="EDH23"/>
      <c r="EDI23"/>
      <c r="EDJ23"/>
      <c r="EDK23"/>
      <c r="EDL23"/>
      <c r="EDM23"/>
      <c r="EDN23"/>
      <c r="EDO23"/>
      <c r="EDP23"/>
      <c r="EDQ23"/>
    </row>
    <row r="877140" spans="13:13" x14ac:dyDescent="0.2">
      <c r="M877140" s="11" t="e">
        <f>SUM(#REF!)</f>
        <v>#REF!</v>
      </c>
    </row>
  </sheetData>
  <sortState xmlns:xlrd2="http://schemas.microsoft.com/office/spreadsheetml/2017/richdata2" ref="A8:N13">
    <sortCondition descending="1" ref="F8:F13"/>
  </sortState>
  <mergeCells count="4">
    <mergeCell ref="G6:H6"/>
    <mergeCell ref="A2:N2"/>
    <mergeCell ref="A3:N3"/>
    <mergeCell ref="A4:N4"/>
  </mergeCells>
  <pageMargins left="0.17" right="0.17" top="0.62" bottom="0.17" header="0.31496062992125984" footer="0.17"/>
  <pageSetup paperSize="5" scale="53" fitToHeight="0" orientation="landscape" r:id="rId1"/>
  <rowBreaks count="2" manualBreakCount="2">
    <brk id="21" max="10" man="1"/>
    <brk id="44" max="10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44F8717C9ACB448C12FDEBB3161D79" ma:contentTypeVersion="17" ma:contentTypeDescription="Create a new document." ma:contentTypeScope="" ma:versionID="f97a908b989bffc03bdecd208987b7fa">
  <xsd:schema xmlns:xsd="http://www.w3.org/2001/XMLSchema" xmlns:xs="http://www.w3.org/2001/XMLSchema" xmlns:p="http://schemas.microsoft.com/office/2006/metadata/properties" xmlns:ns2="bb6b0d22-0a16-4c1a-9b76-95dfb845d415" xmlns:ns3="d39205a1-5442-419a-b1e5-b39410ee3123" targetNamespace="http://schemas.microsoft.com/office/2006/metadata/properties" ma:root="true" ma:fieldsID="b8323051ded9b79c34d8b59eb40cd98f" ns2:_="" ns3:_="">
    <xsd:import namespace="bb6b0d22-0a16-4c1a-9b76-95dfb845d415"/>
    <xsd:import namespace="d39205a1-5442-419a-b1e5-b39410ee31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b0d22-0a16-4c1a-9b76-95dfb845d4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5897501-dae5-4a7c-aa0b-8da91be561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205a1-5442-419a-b1e5-b39410ee312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c40e8d0-a452-42f7-af61-164b7a316f91}" ma:internalName="TaxCatchAll" ma:showField="CatchAllData" ma:web="d39205a1-5442-419a-b1e5-b39410ee312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b6b0d22-0a16-4c1a-9b76-95dfb845d415">
      <Terms xmlns="http://schemas.microsoft.com/office/infopath/2007/PartnerControls"/>
    </lcf76f155ced4ddcb4097134ff3c332f>
    <TaxCatchAll xmlns="d39205a1-5442-419a-b1e5-b39410ee3123" xsi:nil="true"/>
  </documentManagement>
</p:properties>
</file>

<file path=customXml/itemProps1.xml><?xml version="1.0" encoding="utf-8"?>
<ds:datastoreItem xmlns:ds="http://schemas.openxmlformats.org/officeDocument/2006/customXml" ds:itemID="{2B53B7AF-8626-4907-87F5-4A70941566C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02F34E1-A8C9-4908-899B-F83BE11C16C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6b0d22-0a16-4c1a-9b76-95dfb845d415"/>
    <ds:schemaRef ds:uri="d39205a1-5442-419a-b1e5-b39410ee31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71DCC4A-8C20-4156-9075-D257B105D1EB}">
  <ds:schemaRefs>
    <ds:schemaRef ds:uri="d39205a1-5442-419a-b1e5-b39410ee3123"/>
    <ds:schemaRef ds:uri="http://purl.org/dc/elements/1.1/"/>
    <ds:schemaRef ds:uri="http://purl.org/dc/terms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purl.org/dc/dcmitype/"/>
    <ds:schemaRef ds:uri="bb6b0d22-0a16-4c1a-9b76-95dfb845d415"/>
    <ds:schemaRef ds:uri="http://schemas.openxmlformats.org/package/2006/metadata/core-properties"/>
    <ds:schemaRef ds:uri="http://www.w3.org/XML/1998/namespace"/>
  </ds:schemaRefs>
</ds:datastoreItem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NOMINA FIJOS </vt:lpstr>
      <vt:lpstr>PERSONAL TEMPORAL</vt:lpstr>
      <vt:lpstr>SUPLENCIA FIJOS</vt:lpstr>
      <vt:lpstr>TRAMITE PENSION </vt:lpstr>
      <vt:lpstr>'NOMINA FIJOS '!Área_de_impresión</vt:lpstr>
      <vt:lpstr>'PERSONAL TEMPORAL'!Área_de_impresión</vt:lpstr>
      <vt:lpstr>'SUPLENCIA FIJOS'!Área_de_impresión</vt:lpstr>
      <vt:lpstr>'TRAMITE PENSION '!Área_de_impresión</vt:lpstr>
      <vt:lpstr>'NOMINA FIJOS '!Títulos_a_imprimir</vt:lpstr>
      <vt:lpstr>'PERSONAL TEMPORAL'!Títulos_a_imprimir</vt:lpstr>
      <vt:lpstr>'SUPLENCIA FIJOS'!Títulos_a_imprimir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Emily Rosely Montero Ogando</cp:lastModifiedBy>
  <cp:lastPrinted>2023-11-27T14:11:37Z</cp:lastPrinted>
  <dcterms:created xsi:type="dcterms:W3CDTF">2019-01-11T19:06:47Z</dcterms:created>
  <dcterms:modified xsi:type="dcterms:W3CDTF">2023-11-27T14:11:49Z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0x0101003544F8717C9ACB448C12FDEBB3161D79</vt:lpwstr>
  </property>
  <property fmtid="{D5CDD505-2E9C-101B-9397-08002B2CF9AE}" pid="3" name="MediaServiceImageTags">
    <vt:lpwstr/>
  </property>
</Properties>
</file>