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9861DE38-0FFC-4925-BA25-5987C37E5A59}" xr6:coauthVersionLast="47" xr6:coauthVersionMax="47" xr10:uidLastSave="{00000000-0000-0000-0000-000000000000}"/>
  <bookViews>
    <workbookView xWindow="28680" yWindow="-120" windowWidth="16440" windowHeight="28320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'!$A$1:$P$398</definedName>
    <definedName name="_xlnm.Print_Area" localSheetId="1">'PERSONAL TEMPORAL'!$A$1:$R$270</definedName>
    <definedName name="_xlnm.Print_Area" localSheetId="2">'SUPLENCIA FIJOS'!$B$1:$L$145</definedName>
    <definedName name="_xlnm.Print_Area" localSheetId="3">'TRAMITE PENSION '!$A$1:$N$20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4" l="1"/>
  <c r="N13" i="14"/>
  <c r="K134" i="16"/>
  <c r="L134" i="16"/>
  <c r="K127" i="16"/>
  <c r="L127" i="16"/>
  <c r="K123" i="16"/>
  <c r="L123" i="16"/>
  <c r="K119" i="16"/>
  <c r="L119" i="16"/>
  <c r="K114" i="16"/>
  <c r="L114" i="16"/>
  <c r="K110" i="16"/>
  <c r="L110" i="16"/>
  <c r="K106" i="16"/>
  <c r="L106" i="16"/>
  <c r="K102" i="16"/>
  <c r="L102" i="16"/>
  <c r="K98" i="16"/>
  <c r="L98" i="16"/>
  <c r="K94" i="16"/>
  <c r="L94" i="16"/>
  <c r="K90" i="16"/>
  <c r="L90" i="16"/>
  <c r="K86" i="16"/>
  <c r="L86" i="16"/>
  <c r="K81" i="16"/>
  <c r="L81" i="16"/>
  <c r="K76" i="16"/>
  <c r="L76" i="16"/>
  <c r="K71" i="16"/>
  <c r="L71" i="16"/>
  <c r="K67" i="16"/>
  <c r="L67" i="16"/>
  <c r="K63" i="16"/>
  <c r="L63" i="16"/>
  <c r="K59" i="16"/>
  <c r="L59" i="16"/>
  <c r="K56" i="16"/>
  <c r="L56" i="16"/>
  <c r="K52" i="16"/>
  <c r="L52" i="16"/>
  <c r="K48" i="16"/>
  <c r="L48" i="16"/>
  <c r="K44" i="16"/>
  <c r="L44" i="16"/>
  <c r="K40" i="16"/>
  <c r="L40" i="16"/>
  <c r="K36" i="16"/>
  <c r="L36" i="16"/>
  <c r="K32" i="16"/>
  <c r="L32" i="16"/>
  <c r="K28" i="16"/>
  <c r="L28" i="16"/>
  <c r="K25" i="16"/>
  <c r="L25" i="16"/>
  <c r="K21" i="16"/>
  <c r="L21" i="16"/>
  <c r="K17" i="16"/>
  <c r="L17" i="16"/>
  <c r="K13" i="16"/>
  <c r="L13" i="16"/>
  <c r="K9" i="16"/>
  <c r="L9" i="16"/>
  <c r="Q264" i="13"/>
  <c r="R264" i="13"/>
  <c r="Q260" i="13"/>
  <c r="R260" i="13"/>
  <c r="Q255" i="13"/>
  <c r="R255" i="13"/>
  <c r="Q251" i="13"/>
  <c r="R251" i="13"/>
  <c r="Q246" i="13"/>
  <c r="R246" i="13"/>
  <c r="Q241" i="13"/>
  <c r="R241" i="13"/>
  <c r="Q236" i="13"/>
  <c r="R236" i="13"/>
  <c r="Q230" i="13"/>
  <c r="R230" i="13"/>
  <c r="Q226" i="13"/>
  <c r="R226" i="13"/>
  <c r="Q222" i="13"/>
  <c r="R222" i="13"/>
  <c r="Q218" i="13"/>
  <c r="R218" i="13"/>
  <c r="Q211" i="13"/>
  <c r="R211" i="13"/>
  <c r="Q207" i="13"/>
  <c r="R207" i="13"/>
  <c r="Q198" i="13"/>
  <c r="R198" i="13"/>
  <c r="Q189" i="13"/>
  <c r="R189" i="13"/>
  <c r="Q185" i="13"/>
  <c r="R185" i="13"/>
  <c r="Q180" i="13"/>
  <c r="R180" i="13"/>
  <c r="Q174" i="13"/>
  <c r="R174" i="13"/>
  <c r="Q170" i="13"/>
  <c r="R170" i="13"/>
  <c r="Q161" i="13"/>
  <c r="R161" i="13"/>
  <c r="Q155" i="13"/>
  <c r="R155" i="13"/>
  <c r="Q150" i="13"/>
  <c r="R150" i="13"/>
  <c r="Q145" i="13"/>
  <c r="R145" i="13"/>
  <c r="Q140" i="13"/>
  <c r="R140" i="13"/>
  <c r="Q133" i="13"/>
  <c r="R133" i="13"/>
  <c r="Q129" i="13"/>
  <c r="R129" i="13"/>
  <c r="Q124" i="13"/>
  <c r="R124" i="13"/>
  <c r="Q120" i="13"/>
  <c r="R120" i="13"/>
  <c r="Q115" i="13"/>
  <c r="R115" i="13"/>
  <c r="Q108" i="13"/>
  <c r="R108" i="13"/>
  <c r="Q104" i="13"/>
  <c r="R104" i="13"/>
  <c r="Q99" i="13"/>
  <c r="R99" i="13"/>
  <c r="Q96" i="13"/>
  <c r="R96" i="13"/>
  <c r="Q90" i="13"/>
  <c r="R90" i="13"/>
  <c r="Q85" i="13"/>
  <c r="R85" i="13"/>
  <c r="Q82" i="13"/>
  <c r="R82" i="13"/>
  <c r="Q77" i="13"/>
  <c r="R77" i="13"/>
  <c r="Q72" i="13"/>
  <c r="R72" i="13"/>
  <c r="Q66" i="13"/>
  <c r="R66" i="13"/>
  <c r="Q62" i="13"/>
  <c r="R62" i="13"/>
  <c r="Q57" i="13"/>
  <c r="R57" i="13"/>
  <c r="Q52" i="13"/>
  <c r="R52" i="13"/>
  <c r="Q46" i="13"/>
  <c r="R46" i="13"/>
  <c r="Q41" i="13"/>
  <c r="R41" i="13"/>
  <c r="Q33" i="13"/>
  <c r="R33" i="13"/>
  <c r="Q28" i="13"/>
  <c r="R28" i="13"/>
  <c r="Q24" i="13"/>
  <c r="R24" i="13"/>
  <c r="Q18" i="13"/>
  <c r="R18" i="13"/>
  <c r="Q12" i="13"/>
  <c r="R12" i="13"/>
  <c r="O393" i="4"/>
  <c r="P393" i="4"/>
  <c r="O371" i="4"/>
  <c r="P371" i="4"/>
  <c r="O366" i="4"/>
  <c r="P366" i="4"/>
  <c r="O360" i="4"/>
  <c r="P360" i="4"/>
  <c r="O356" i="4"/>
  <c r="P356" i="4"/>
  <c r="O352" i="4"/>
  <c r="P352" i="4"/>
  <c r="O348" i="4"/>
  <c r="P348" i="4"/>
  <c r="O343" i="4"/>
  <c r="P343" i="4"/>
  <c r="O321" i="4"/>
  <c r="P321" i="4"/>
  <c r="O312" i="4"/>
  <c r="P312" i="4"/>
  <c r="O279" i="4"/>
  <c r="P279" i="4"/>
  <c r="O274" i="4"/>
  <c r="P274" i="4"/>
  <c r="O270" i="4"/>
  <c r="P270" i="4"/>
  <c r="O264" i="4"/>
  <c r="P264" i="4"/>
  <c r="O259" i="4"/>
  <c r="P259" i="4"/>
  <c r="O254" i="4"/>
  <c r="P254" i="4"/>
  <c r="O250" i="4"/>
  <c r="P250" i="4"/>
  <c r="O244" i="4"/>
  <c r="P244" i="4"/>
  <c r="O238" i="4"/>
  <c r="P238" i="4"/>
  <c r="O234" i="4"/>
  <c r="P234" i="4"/>
  <c r="O229" i="4"/>
  <c r="P229" i="4"/>
  <c r="O225" i="4"/>
  <c r="P225" i="4"/>
  <c r="O220" i="4"/>
  <c r="P220" i="4"/>
  <c r="O216" i="4"/>
  <c r="P216" i="4"/>
  <c r="O211" i="4"/>
  <c r="P211" i="4"/>
  <c r="O206" i="4"/>
  <c r="P206" i="4"/>
  <c r="O202" i="4"/>
  <c r="P202" i="4"/>
  <c r="O193" i="4"/>
  <c r="P193" i="4"/>
  <c r="O186" i="4"/>
  <c r="P186" i="4"/>
  <c r="O181" i="4"/>
  <c r="P181" i="4"/>
  <c r="O177" i="4"/>
  <c r="P177" i="4"/>
  <c r="O171" i="4"/>
  <c r="P171" i="4"/>
  <c r="O164" i="4"/>
  <c r="P164" i="4"/>
  <c r="O160" i="4"/>
  <c r="P160" i="4"/>
  <c r="O155" i="4"/>
  <c r="P155" i="4"/>
  <c r="O147" i="4"/>
  <c r="P147" i="4"/>
  <c r="O142" i="4"/>
  <c r="P142" i="4"/>
  <c r="O133" i="4"/>
  <c r="P133" i="4"/>
  <c r="O127" i="4"/>
  <c r="P127" i="4"/>
  <c r="O120" i="4"/>
  <c r="P120" i="4"/>
  <c r="O114" i="4"/>
  <c r="P114" i="4"/>
  <c r="O106" i="4"/>
  <c r="P106" i="4"/>
  <c r="O102" i="4"/>
  <c r="P102" i="4"/>
  <c r="O98" i="4"/>
  <c r="P98" i="4"/>
  <c r="O91" i="4"/>
  <c r="P91" i="4"/>
  <c r="O85" i="4"/>
  <c r="P85" i="4"/>
  <c r="O79" i="4"/>
  <c r="P79" i="4"/>
  <c r="O75" i="4"/>
  <c r="P75" i="4"/>
  <c r="O66" i="4"/>
  <c r="P66" i="4"/>
  <c r="O60" i="4"/>
  <c r="P60" i="4"/>
  <c r="O52" i="4"/>
  <c r="P52" i="4"/>
  <c r="O48" i="4"/>
  <c r="P48" i="4"/>
  <c r="O41" i="4"/>
  <c r="P41" i="4"/>
  <c r="O34" i="4"/>
  <c r="P34" i="4"/>
  <c r="O28" i="4"/>
  <c r="P28" i="4"/>
  <c r="O24" i="4"/>
  <c r="P24" i="4"/>
  <c r="O19" i="4"/>
  <c r="P19" i="4"/>
  <c r="H207" i="13"/>
  <c r="K105" i="16" l="1"/>
  <c r="K47" i="16"/>
  <c r="G136" i="16"/>
  <c r="H198" i="13"/>
  <c r="K52" i="13" l="1"/>
  <c r="O52" i="13"/>
  <c r="P52" i="13"/>
  <c r="H52" i="13"/>
  <c r="J51" i="13"/>
  <c r="L51" i="13" s="1"/>
  <c r="M51" i="13" s="1"/>
  <c r="N51" i="13" s="1"/>
  <c r="Q51" i="13" s="1"/>
  <c r="R51" i="13" s="1"/>
  <c r="I51" i="13"/>
  <c r="K46" i="13"/>
  <c r="O46" i="13"/>
  <c r="P46" i="13"/>
  <c r="H46" i="13"/>
  <c r="H33" i="13"/>
  <c r="H18" i="13"/>
  <c r="F250" i="4"/>
  <c r="N393" i="4"/>
  <c r="I393" i="4"/>
  <c r="I250" i="4"/>
  <c r="M250" i="4"/>
  <c r="N250" i="4"/>
  <c r="H249" i="4"/>
  <c r="G249" i="4"/>
  <c r="J249" i="4" s="1"/>
  <c r="K249" i="4" s="1"/>
  <c r="L249" i="4" s="1"/>
  <c r="O249" i="4" l="1"/>
  <c r="P249" i="4" s="1"/>
  <c r="I75" i="4" l="1"/>
  <c r="N66" i="4"/>
  <c r="I34" i="4"/>
  <c r="M34" i="4"/>
  <c r="N34" i="4"/>
  <c r="F34" i="4"/>
  <c r="H134" i="16"/>
  <c r="I134" i="16"/>
  <c r="J134" i="16"/>
  <c r="G134" i="16"/>
  <c r="B133" i="16"/>
  <c r="K133" i="16"/>
  <c r="L133" i="16" s="1"/>
  <c r="G119" i="16"/>
  <c r="K236" i="13" l="1"/>
  <c r="O236" i="13"/>
  <c r="P236" i="13"/>
  <c r="H236" i="13"/>
  <c r="I216" i="13"/>
  <c r="J216" i="13"/>
  <c r="L216" i="13" s="1"/>
  <c r="M216" i="13" s="1"/>
  <c r="N216" i="13" s="1"/>
  <c r="Q216" i="13" s="1"/>
  <c r="R216" i="13" s="1"/>
  <c r="I206" i="13"/>
  <c r="J206" i="13"/>
  <c r="H170" i="13"/>
  <c r="K161" i="13"/>
  <c r="O161" i="13"/>
  <c r="H161" i="13"/>
  <c r="A22" i="4"/>
  <c r="K155" i="13"/>
  <c r="O155" i="13"/>
  <c r="P155" i="13"/>
  <c r="H155" i="13"/>
  <c r="J137" i="13"/>
  <c r="I137" i="13"/>
  <c r="K129" i="13"/>
  <c r="O129" i="13"/>
  <c r="P129" i="13"/>
  <c r="H129" i="13"/>
  <c r="J205" i="13"/>
  <c r="I205" i="13"/>
  <c r="L206" i="13" l="1"/>
  <c r="M206" i="13" s="1"/>
  <c r="N206" i="13" s="1"/>
  <c r="Q206" i="13" s="1"/>
  <c r="R206" i="13" s="1"/>
  <c r="L205" i="13"/>
  <c r="L137" i="13"/>
  <c r="M137" i="13" s="1"/>
  <c r="N137" i="13" s="1"/>
  <c r="Q137" i="13" s="1"/>
  <c r="R137" i="13" s="1"/>
  <c r="F393" i="4"/>
  <c r="F19" i="4"/>
  <c r="M205" i="13" l="1"/>
  <c r="N205" i="13" s="1"/>
  <c r="Q205" i="13" s="1"/>
  <c r="R205" i="13" s="1"/>
  <c r="I279" i="4"/>
  <c r="M279" i="4"/>
  <c r="N279" i="4"/>
  <c r="F279" i="4"/>
  <c r="I274" i="4"/>
  <c r="L274" i="4"/>
  <c r="M274" i="4"/>
  <c r="N274" i="4"/>
  <c r="F274" i="4"/>
  <c r="I270" i="4"/>
  <c r="M270" i="4"/>
  <c r="N270" i="4"/>
  <c r="F270" i="4"/>
  <c r="I264" i="4"/>
  <c r="M264" i="4"/>
  <c r="N264" i="4"/>
  <c r="F264" i="4"/>
  <c r="I259" i="4"/>
  <c r="M259" i="4"/>
  <c r="F259" i="4"/>
  <c r="I254" i="4"/>
  <c r="M254" i="4"/>
  <c r="N254" i="4"/>
  <c r="F254" i="4"/>
  <c r="I238" i="4"/>
  <c r="M238" i="4"/>
  <c r="N238" i="4"/>
  <c r="F238" i="4"/>
  <c r="I234" i="4"/>
  <c r="N234" i="4"/>
  <c r="F234" i="4"/>
  <c r="I229" i="4"/>
  <c r="M229" i="4"/>
  <c r="N229" i="4"/>
  <c r="F229" i="4"/>
  <c r="I225" i="4"/>
  <c r="M225" i="4"/>
  <c r="N225" i="4"/>
  <c r="F225" i="4"/>
  <c r="I220" i="4"/>
  <c r="M220" i="4"/>
  <c r="N220" i="4"/>
  <c r="F220" i="4"/>
  <c r="I216" i="4"/>
  <c r="M216" i="4"/>
  <c r="F216" i="4"/>
  <c r="I211" i="4"/>
  <c r="M211" i="4"/>
  <c r="N211" i="4"/>
  <c r="F211" i="4"/>
  <c r="I206" i="4"/>
  <c r="M206" i="4"/>
  <c r="N206" i="4"/>
  <c r="F206" i="4"/>
  <c r="I202" i="4"/>
  <c r="M202" i="4"/>
  <c r="F202" i="4"/>
  <c r="I186" i="4"/>
  <c r="M186" i="4"/>
  <c r="N186" i="4"/>
  <c r="F186" i="4"/>
  <c r="I181" i="4"/>
  <c r="M181" i="4"/>
  <c r="N181" i="4"/>
  <c r="F181" i="4"/>
  <c r="I177" i="4"/>
  <c r="M177" i="4"/>
  <c r="N177" i="4"/>
  <c r="F177" i="4"/>
  <c r="I171" i="4"/>
  <c r="M171" i="4"/>
  <c r="N171" i="4"/>
  <c r="F171" i="4"/>
  <c r="I164" i="4"/>
  <c r="M164" i="4"/>
  <c r="N164" i="4"/>
  <c r="F164" i="4"/>
  <c r="F160" i="4"/>
  <c r="I160" i="4"/>
  <c r="M160" i="4"/>
  <c r="N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M75" i="4"/>
  <c r="N75" i="4"/>
  <c r="F75" i="4"/>
  <c r="I66" i="4"/>
  <c r="M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1" i="4"/>
  <c r="M41" i="4"/>
  <c r="N41" i="4"/>
  <c r="F41" i="4"/>
  <c r="I28" i="4"/>
  <c r="M28" i="4"/>
  <c r="N28" i="4"/>
  <c r="F28" i="4"/>
  <c r="I24" i="4"/>
  <c r="M24" i="4"/>
  <c r="N24" i="4"/>
  <c r="F24" i="4"/>
  <c r="I19" i="4"/>
  <c r="M19" i="4"/>
  <c r="N19" i="4"/>
  <c r="H211" i="13"/>
  <c r="K207" i="13"/>
  <c r="O207" i="13"/>
  <c r="P207" i="13"/>
  <c r="K198" i="13"/>
  <c r="O198" i="13"/>
  <c r="P198" i="13"/>
  <c r="K170" i="13"/>
  <c r="O170" i="13"/>
  <c r="P170" i="13"/>
  <c r="K150" i="13"/>
  <c r="O150" i="13"/>
  <c r="P150" i="13"/>
  <c r="H150" i="13"/>
  <c r="A15" i="13"/>
  <c r="K12" i="13"/>
  <c r="O12" i="13"/>
  <c r="P12" i="13"/>
  <c r="H12" i="13"/>
  <c r="K18" i="13"/>
  <c r="O18" i="13"/>
  <c r="P18" i="13"/>
  <c r="I343" i="4"/>
  <c r="M343" i="4"/>
  <c r="N343" i="4"/>
  <c r="F343" i="4"/>
  <c r="I244" i="4"/>
  <c r="M244" i="4"/>
  <c r="N244" i="4"/>
  <c r="F244" i="4"/>
  <c r="I193" i="4"/>
  <c r="M193" i="4"/>
  <c r="N193" i="4"/>
  <c r="F193" i="4"/>
  <c r="H169" i="4"/>
  <c r="I133" i="4"/>
  <c r="M133" i="4"/>
  <c r="N133" i="4"/>
  <c r="F133" i="4"/>
  <c r="A16" i="13" l="1"/>
  <c r="A17" i="13" s="1"/>
  <c r="G13" i="14"/>
  <c r="H13" i="14"/>
  <c r="I13" i="14"/>
  <c r="K13" i="14"/>
  <c r="L13" i="14"/>
  <c r="F13" i="14"/>
  <c r="M10" i="14"/>
  <c r="M11" i="14"/>
  <c r="J9" i="14"/>
  <c r="J10" i="14"/>
  <c r="J11" i="14"/>
  <c r="J12" i="14"/>
  <c r="J13" i="14" s="1"/>
  <c r="J8" i="14"/>
  <c r="I105" i="16"/>
  <c r="H105" i="16"/>
  <c r="I101" i="16"/>
  <c r="H101" i="16"/>
  <c r="I93" i="16"/>
  <c r="H93" i="16"/>
  <c r="I84" i="16"/>
  <c r="H84" i="16"/>
  <c r="I79" i="16"/>
  <c r="H79" i="16"/>
  <c r="I58" i="16"/>
  <c r="H58" i="16"/>
  <c r="I55" i="16"/>
  <c r="I51" i="16"/>
  <c r="H51" i="16"/>
  <c r="H55" i="16"/>
  <c r="I43" i="16"/>
  <c r="H43" i="16"/>
  <c r="I39" i="16"/>
  <c r="H39" i="16"/>
  <c r="I27" i="16"/>
  <c r="H27" i="16"/>
  <c r="K27" i="16" s="1"/>
  <c r="J13" i="16"/>
  <c r="G13" i="16"/>
  <c r="I12" i="16"/>
  <c r="I13" i="16" s="1"/>
  <c r="H12" i="16"/>
  <c r="H13" i="16" s="1"/>
  <c r="K77" i="13"/>
  <c r="O77" i="13"/>
  <c r="P77" i="13"/>
  <c r="H77" i="13"/>
  <c r="K72" i="13"/>
  <c r="O72" i="13"/>
  <c r="P72" i="13"/>
  <c r="H72" i="13"/>
  <c r="H66" i="13"/>
  <c r="K62" i="13"/>
  <c r="O62" i="13"/>
  <c r="P62" i="13"/>
  <c r="H62" i="13"/>
  <c r="K57" i="13"/>
  <c r="O57" i="13"/>
  <c r="P57" i="13"/>
  <c r="H57" i="13"/>
  <c r="K41" i="13"/>
  <c r="O41" i="13"/>
  <c r="P41" i="13"/>
  <c r="H41" i="13"/>
  <c r="K33" i="13"/>
  <c r="O33" i="13"/>
  <c r="K28" i="13"/>
  <c r="O28" i="13"/>
  <c r="P28" i="13"/>
  <c r="H28" i="13"/>
  <c r="K24" i="13"/>
  <c r="O24" i="13"/>
  <c r="P24" i="13"/>
  <c r="H24" i="13"/>
  <c r="K241" i="13"/>
  <c r="O241" i="13"/>
  <c r="P241" i="13"/>
  <c r="H241" i="13"/>
  <c r="I71" i="13"/>
  <c r="J71" i="13"/>
  <c r="I15" i="13"/>
  <c r="I16" i="13"/>
  <c r="M12" i="14" l="1"/>
  <c r="N12" i="14" s="1"/>
  <c r="L71" i="13"/>
  <c r="M71" i="13" s="1"/>
  <c r="N71" i="13" s="1"/>
  <c r="Q71" i="13" s="1"/>
  <c r="R71" i="13" s="1"/>
  <c r="H12" i="14" l="1"/>
  <c r="G12" i="14"/>
  <c r="G213" i="4" l="1"/>
  <c r="M393" i="4" l="1"/>
  <c r="F366" i="4"/>
  <c r="I371" i="4" l="1"/>
  <c r="M371" i="4"/>
  <c r="N371" i="4"/>
  <c r="F371" i="4"/>
  <c r="I366" i="4"/>
  <c r="M366" i="4"/>
  <c r="N366" i="4"/>
  <c r="I360" i="4"/>
  <c r="M360" i="4"/>
  <c r="N360" i="4"/>
  <c r="F360" i="4"/>
  <c r="I356" i="4"/>
  <c r="M356" i="4"/>
  <c r="N356" i="4"/>
  <c r="F356" i="4"/>
  <c r="I352" i="4"/>
  <c r="M352" i="4"/>
  <c r="N352" i="4"/>
  <c r="F352" i="4"/>
  <c r="I348" i="4"/>
  <c r="M348" i="4"/>
  <c r="N348" i="4"/>
  <c r="F348" i="4"/>
  <c r="I321" i="4"/>
  <c r="M321" i="4"/>
  <c r="N321" i="4"/>
  <c r="F321" i="4"/>
  <c r="I312" i="4"/>
  <c r="M312" i="4"/>
  <c r="F312" i="4"/>
  <c r="F395" i="4" s="1"/>
  <c r="G342" i="4"/>
  <c r="H342" i="4"/>
  <c r="H115" i="13"/>
  <c r="H85" i="13"/>
  <c r="H82" i="13"/>
  <c r="H260" i="13"/>
  <c r="K115" i="13"/>
  <c r="O115" i="13"/>
  <c r="P115" i="13"/>
  <c r="K260" i="13"/>
  <c r="J259" i="13"/>
  <c r="I259" i="13"/>
  <c r="K133" i="13"/>
  <c r="I114" i="13"/>
  <c r="J114" i="13"/>
  <c r="I395" i="4" l="1"/>
  <c r="J342" i="4"/>
  <c r="L259" i="13"/>
  <c r="Q259" i="13" s="1"/>
  <c r="R259" i="13" s="1"/>
  <c r="L114" i="13"/>
  <c r="P85" i="13"/>
  <c r="O85" i="13"/>
  <c r="K85" i="13"/>
  <c r="J84" i="13"/>
  <c r="J85" i="13" s="1"/>
  <c r="I84" i="13"/>
  <c r="I85" i="13" s="1"/>
  <c r="J153" i="13"/>
  <c r="I153" i="13"/>
  <c r="J119" i="16"/>
  <c r="K118" i="16"/>
  <c r="B105" i="16"/>
  <c r="H106" i="16"/>
  <c r="I106" i="16"/>
  <c r="J106" i="16"/>
  <c r="G106" i="16"/>
  <c r="K113" i="16"/>
  <c r="L113" i="16" l="1"/>
  <c r="K342" i="4"/>
  <c r="M259" i="13"/>
  <c r="M114" i="13"/>
  <c r="L84" i="13"/>
  <c r="L153" i="13"/>
  <c r="N114" i="13" l="1"/>
  <c r="L85" i="13"/>
  <c r="M84" i="13"/>
  <c r="M153" i="13"/>
  <c r="Q114" i="13" l="1"/>
  <c r="M85" i="13"/>
  <c r="N84" i="13"/>
  <c r="N153" i="13"/>
  <c r="N155" i="13" s="1"/>
  <c r="R114" i="13" l="1"/>
  <c r="N85" i="13"/>
  <c r="Q84" i="13"/>
  <c r="Q153" i="13"/>
  <c r="R153" i="13" l="1"/>
  <c r="R84" i="13"/>
  <c r="H98" i="16" l="1"/>
  <c r="I98" i="16"/>
  <c r="J98" i="16"/>
  <c r="G98" i="16"/>
  <c r="L97" i="16"/>
  <c r="K264" i="13"/>
  <c r="O264" i="13"/>
  <c r="P264" i="13"/>
  <c r="H264" i="13"/>
  <c r="K255" i="13"/>
  <c r="O255" i="13"/>
  <c r="P255" i="13"/>
  <c r="H255" i="13"/>
  <c r="K251" i="13"/>
  <c r="O251" i="13"/>
  <c r="P251" i="13"/>
  <c r="H251" i="13"/>
  <c r="K246" i="13"/>
  <c r="O246" i="13"/>
  <c r="P246" i="13"/>
  <c r="H246" i="13"/>
  <c r="K230" i="13"/>
  <c r="O230" i="13"/>
  <c r="P230" i="13"/>
  <c r="H230" i="13"/>
  <c r="K226" i="13"/>
  <c r="O226" i="13"/>
  <c r="P226" i="13"/>
  <c r="H226" i="13"/>
  <c r="K222" i="13"/>
  <c r="O222" i="13"/>
  <c r="P222" i="13"/>
  <c r="H222" i="13"/>
  <c r="K218" i="13"/>
  <c r="O218" i="13"/>
  <c r="P218" i="13"/>
  <c r="H218" i="13"/>
  <c r="K211" i="13"/>
  <c r="O211" i="13"/>
  <c r="P211" i="13"/>
  <c r="K189" i="13"/>
  <c r="O189" i="13"/>
  <c r="P189" i="13"/>
  <c r="H189" i="13"/>
  <c r="K185" i="13"/>
  <c r="O185" i="13"/>
  <c r="P185" i="13"/>
  <c r="H185" i="13"/>
  <c r="K180" i="13"/>
  <c r="O180" i="13"/>
  <c r="P180" i="13"/>
  <c r="H180" i="13"/>
  <c r="K174" i="13"/>
  <c r="O174" i="13"/>
  <c r="P174" i="13"/>
  <c r="H174" i="13"/>
  <c r="K145" i="13"/>
  <c r="O145" i="13"/>
  <c r="P145" i="13"/>
  <c r="H145" i="13"/>
  <c r="K140" i="13"/>
  <c r="O140" i="13"/>
  <c r="P140" i="13"/>
  <c r="H140" i="13"/>
  <c r="O133" i="13"/>
  <c r="P133" i="13"/>
  <c r="H133" i="13"/>
  <c r="K124" i="13"/>
  <c r="O124" i="13"/>
  <c r="P124" i="13"/>
  <c r="H124" i="13"/>
  <c r="K120" i="13"/>
  <c r="O120" i="13"/>
  <c r="P120" i="13"/>
  <c r="H120" i="13"/>
  <c r="K108" i="13"/>
  <c r="O108" i="13"/>
  <c r="P108" i="13"/>
  <c r="H108" i="13"/>
  <c r="K104" i="13"/>
  <c r="O104" i="13"/>
  <c r="P104" i="13"/>
  <c r="H104" i="13"/>
  <c r="K99" i="13"/>
  <c r="N99" i="13"/>
  <c r="O99" i="13"/>
  <c r="P99" i="13"/>
  <c r="H99" i="13"/>
  <c r="K96" i="13"/>
  <c r="O96" i="13"/>
  <c r="H96" i="13"/>
  <c r="K90" i="13"/>
  <c r="O90" i="13"/>
  <c r="H90" i="13"/>
  <c r="K82" i="13"/>
  <c r="O82" i="13"/>
  <c r="P82" i="13"/>
  <c r="K66" i="13"/>
  <c r="O66" i="13"/>
  <c r="P66" i="13"/>
  <c r="J154" i="13"/>
  <c r="J155" i="13" s="1"/>
  <c r="I154" i="13"/>
  <c r="I155" i="13" s="1"/>
  <c r="P95" i="13"/>
  <c r="P96" i="13" s="1"/>
  <c r="H233" i="4"/>
  <c r="M233" i="4" s="1"/>
  <c r="M234" i="4" s="1"/>
  <c r="M395" i="4" s="1"/>
  <c r="G233" i="4"/>
  <c r="H130" i="4"/>
  <c r="G130" i="4"/>
  <c r="J40" i="13"/>
  <c r="I40" i="13"/>
  <c r="H266" i="13" l="1"/>
  <c r="K266" i="13"/>
  <c r="J130" i="4"/>
  <c r="K130" i="4" s="1"/>
  <c r="L130" i="4" s="1"/>
  <c r="L154" i="13"/>
  <c r="L40" i="13"/>
  <c r="M40" i="13" s="1"/>
  <c r="N40" i="13" s="1"/>
  <c r="Q40" i="13" s="1"/>
  <c r="R40" i="13" s="1"/>
  <c r="J233" i="4"/>
  <c r="O233" i="4"/>
  <c r="P233" i="4" s="1"/>
  <c r="Q154" i="13" l="1"/>
  <c r="L155" i="13"/>
  <c r="M154" i="13"/>
  <c r="M155" i="13" s="1"/>
  <c r="K117" i="16"/>
  <c r="K109" i="16"/>
  <c r="R154" i="13" l="1"/>
  <c r="I245" i="13"/>
  <c r="J245" i="13"/>
  <c r="I195" i="13"/>
  <c r="J195" i="13"/>
  <c r="I192" i="13"/>
  <c r="J192" i="13"/>
  <c r="J143" i="13"/>
  <c r="I127" i="13"/>
  <c r="J127" i="13"/>
  <c r="I119" i="13"/>
  <c r="J119" i="13"/>
  <c r="J112" i="13"/>
  <c r="I39" i="13"/>
  <c r="J39" i="13"/>
  <c r="G347" i="4"/>
  <c r="H347" i="4"/>
  <c r="G340" i="4"/>
  <c r="H340" i="4"/>
  <c r="I24" i="16"/>
  <c r="I25" i="16" s="1"/>
  <c r="H24" i="16"/>
  <c r="H25" i="16" s="1"/>
  <c r="J25" i="16"/>
  <c r="G25" i="16"/>
  <c r="J347" i="4" l="1"/>
  <c r="K347" i="4" s="1"/>
  <c r="L347" i="4" s="1"/>
  <c r="O347" i="4" s="1"/>
  <c r="P347" i="4" s="1"/>
  <c r="L245" i="13"/>
  <c r="M245" i="13" s="1"/>
  <c r="N245" i="13" s="1"/>
  <c r="Q245" i="13" s="1"/>
  <c r="R245" i="13" s="1"/>
  <c r="L127" i="13"/>
  <c r="L195" i="13"/>
  <c r="M195" i="13" s="1"/>
  <c r="L192" i="13"/>
  <c r="L119" i="13"/>
  <c r="M119" i="13" s="1"/>
  <c r="N119" i="13" s="1"/>
  <c r="Q119" i="13" s="1"/>
  <c r="R119" i="13" s="1"/>
  <c r="L39" i="13"/>
  <c r="M39" i="13" s="1"/>
  <c r="N39" i="13" s="1"/>
  <c r="Q39" i="13" s="1"/>
  <c r="R39" i="13" s="1"/>
  <c r="J340" i="4"/>
  <c r="K340" i="4" s="1"/>
  <c r="O340" i="4"/>
  <c r="P340" i="4" s="1"/>
  <c r="K24" i="16"/>
  <c r="N195" i="13" l="1"/>
  <c r="Q195" i="13" s="1"/>
  <c r="R195" i="13" s="1"/>
  <c r="M127" i="13"/>
  <c r="M192" i="13"/>
  <c r="N192" i="13" s="1"/>
  <c r="L24" i="16"/>
  <c r="N127" i="13" l="1"/>
  <c r="J56" i="13"/>
  <c r="J57" i="13" s="1"/>
  <c r="I56" i="13"/>
  <c r="I57" i="13" s="1"/>
  <c r="Q127" i="13" l="1"/>
  <c r="Q192" i="13"/>
  <c r="L56" i="13"/>
  <c r="L57" i="13" s="1"/>
  <c r="R127" i="13" l="1"/>
  <c r="R192" i="13"/>
  <c r="M56" i="13"/>
  <c r="M57" i="13" s="1"/>
  <c r="N56" i="13" l="1"/>
  <c r="N57" i="13" s="1"/>
  <c r="Q56" i="13" l="1"/>
  <c r="R56" i="13" l="1"/>
  <c r="G117" i="4"/>
  <c r="J117" i="4" l="1"/>
  <c r="K117" i="4" l="1"/>
  <c r="L117" i="4" l="1"/>
  <c r="O117" i="4" l="1"/>
  <c r="P117" i="4" l="1"/>
  <c r="J127" i="16"/>
  <c r="I127" i="16"/>
  <c r="H127" i="16"/>
  <c r="G127" i="16"/>
  <c r="K126" i="16"/>
  <c r="L109" i="16"/>
  <c r="J110" i="16"/>
  <c r="I110" i="16"/>
  <c r="H110" i="16"/>
  <c r="G110" i="16"/>
  <c r="K70" i="16"/>
  <c r="J71" i="16"/>
  <c r="I71" i="16"/>
  <c r="H71" i="16"/>
  <c r="G71" i="16"/>
  <c r="J258" i="13"/>
  <c r="J260" i="13" s="1"/>
  <c r="I258" i="13"/>
  <c r="I260" i="13" s="1"/>
  <c r="J233" i="13"/>
  <c r="I233" i="13"/>
  <c r="I202" i="13"/>
  <c r="J202" i="13"/>
  <c r="I169" i="13"/>
  <c r="J169" i="13"/>
  <c r="J148" i="13"/>
  <c r="I148" i="13"/>
  <c r="J95" i="13"/>
  <c r="I95" i="13"/>
  <c r="L126" i="16" l="1"/>
  <c r="L70" i="16"/>
  <c r="L258" i="13"/>
  <c r="L260" i="13" s="1"/>
  <c r="L233" i="13"/>
  <c r="L202" i="13"/>
  <c r="M202" i="13" s="1"/>
  <c r="N202" i="13" s="1"/>
  <c r="Q202" i="13" s="1"/>
  <c r="R202" i="13" s="1"/>
  <c r="L169" i="13"/>
  <c r="M169" i="13" s="1"/>
  <c r="L148" i="13"/>
  <c r="L95" i="13"/>
  <c r="G315" i="4"/>
  <c r="H315" i="4"/>
  <c r="H163" i="4"/>
  <c r="H164" i="4" s="1"/>
  <c r="G163" i="4"/>
  <c r="G164" i="4" s="1"/>
  <c r="H23" i="4"/>
  <c r="H22" i="4"/>
  <c r="H24" i="4" s="1"/>
  <c r="G23" i="4"/>
  <c r="A23" i="4"/>
  <c r="A27" i="4" s="1"/>
  <c r="G18" i="4"/>
  <c r="H18" i="4"/>
  <c r="G13" i="4"/>
  <c r="H13" i="4"/>
  <c r="G11" i="4"/>
  <c r="H11" i="4"/>
  <c r="M148" i="13" l="1"/>
  <c r="J315" i="4"/>
  <c r="M258" i="13"/>
  <c r="M260" i="13" s="1"/>
  <c r="M233" i="13"/>
  <c r="N169" i="13"/>
  <c r="Q169" i="13" s="1"/>
  <c r="R169" i="13" s="1"/>
  <c r="M95" i="13"/>
  <c r="J163" i="4"/>
  <c r="J164" i="4" s="1"/>
  <c r="J23" i="4"/>
  <c r="J18" i="4"/>
  <c r="K18" i="4" s="1"/>
  <c r="L18" i="4" s="1"/>
  <c r="O18" i="4" s="1"/>
  <c r="J13" i="4"/>
  <c r="K13" i="4" s="1"/>
  <c r="L13" i="4" s="1"/>
  <c r="O13" i="4" s="1"/>
  <c r="P13" i="4" s="1"/>
  <c r="J11" i="4"/>
  <c r="K11" i="4" s="1"/>
  <c r="L11" i="4" s="1"/>
  <c r="N148" i="13" l="1"/>
  <c r="K315" i="4"/>
  <c r="L315" i="4" s="1"/>
  <c r="K23" i="4"/>
  <c r="P18" i="4"/>
  <c r="N258" i="13"/>
  <c r="N260" i="13" s="1"/>
  <c r="N233" i="13"/>
  <c r="N95" i="13"/>
  <c r="K163" i="4"/>
  <c r="K164" i="4" s="1"/>
  <c r="O11" i="4"/>
  <c r="P11" i="4" s="1"/>
  <c r="Q148" i="13" l="1"/>
  <c r="L23" i="4"/>
  <c r="Q258" i="13"/>
  <c r="Q233" i="13"/>
  <c r="Q95" i="13"/>
  <c r="R95" i="13" s="1"/>
  <c r="O315" i="4"/>
  <c r="L163" i="4"/>
  <c r="L164" i="4" s="1"/>
  <c r="R148" i="13" l="1"/>
  <c r="O23" i="4"/>
  <c r="R258" i="13"/>
  <c r="R233" i="13"/>
  <c r="P315" i="4"/>
  <c r="O163" i="4"/>
  <c r="P23" i="4" l="1"/>
  <c r="P163" i="4"/>
  <c r="K58" i="16" l="1"/>
  <c r="K8" i="16"/>
  <c r="J221" i="13"/>
  <c r="J222" i="13" s="1"/>
  <c r="J173" i="13"/>
  <c r="J174" i="13" s="1"/>
  <c r="J263" i="13"/>
  <c r="J264" i="13" s="1"/>
  <c r="I263" i="13"/>
  <c r="I264" i="13" s="1"/>
  <c r="I250" i="13"/>
  <c r="J250" i="13"/>
  <c r="J210" i="13"/>
  <c r="J211" i="13" s="1"/>
  <c r="I210" i="13"/>
  <c r="I211" i="13" s="1"/>
  <c r="J188" i="13"/>
  <c r="J189" i="13" s="1"/>
  <c r="J149" i="13"/>
  <c r="J150" i="13" s="1"/>
  <c r="I149" i="13"/>
  <c r="I150" i="13" s="1"/>
  <c r="J138" i="13"/>
  <c r="J139" i="13"/>
  <c r="I138" i="13"/>
  <c r="I139" i="13"/>
  <c r="J136" i="13"/>
  <c r="J107" i="13"/>
  <c r="J108" i="13" s="1"/>
  <c r="I107" i="13"/>
  <c r="I108" i="13" s="1"/>
  <c r="J21" i="13"/>
  <c r="J15" i="13"/>
  <c r="H27" i="4"/>
  <c r="H28" i="4" s="1"/>
  <c r="H209" i="4"/>
  <c r="G392" i="4"/>
  <c r="H392" i="4"/>
  <c r="G338" i="4"/>
  <c r="H338" i="4"/>
  <c r="G307" i="4"/>
  <c r="H307" i="4"/>
  <c r="G308" i="4"/>
  <c r="H308" i="4"/>
  <c r="G309" i="4"/>
  <c r="H309" i="4"/>
  <c r="G310" i="4"/>
  <c r="H310" i="4"/>
  <c r="G311" i="4"/>
  <c r="H311" i="4"/>
  <c r="G306" i="4"/>
  <c r="H306" i="4"/>
  <c r="H273" i="4"/>
  <c r="H274" i="4" s="1"/>
  <c r="G273" i="4"/>
  <c r="G274" i="4" s="1"/>
  <c r="J140" i="13" l="1"/>
  <c r="J310" i="4"/>
  <c r="K310" i="4" s="1"/>
  <c r="L310" i="4" s="1"/>
  <c r="J338" i="4"/>
  <c r="K338" i="4" s="1"/>
  <c r="J392" i="4"/>
  <c r="K392" i="4" s="1"/>
  <c r="L392" i="4" s="1"/>
  <c r="L263" i="13"/>
  <c r="L264" i="13" s="1"/>
  <c r="L250" i="13"/>
  <c r="M250" i="13" s="1"/>
  <c r="L210" i="13"/>
  <c r="L211" i="13" s="1"/>
  <c r="L138" i="13"/>
  <c r="M138" i="13" s="1"/>
  <c r="N138" i="13" s="1"/>
  <c r="Q138" i="13" s="1"/>
  <c r="R138" i="13" s="1"/>
  <c r="L149" i="13"/>
  <c r="L150" i="13" s="1"/>
  <c r="L139" i="13"/>
  <c r="M139" i="13" s="1"/>
  <c r="N139" i="13" s="1"/>
  <c r="Q139" i="13" s="1"/>
  <c r="R139" i="13" s="1"/>
  <c r="L107" i="13"/>
  <c r="J309" i="4"/>
  <c r="K309" i="4" s="1"/>
  <c r="L309" i="4" s="1"/>
  <c r="O309" i="4" s="1"/>
  <c r="J308" i="4"/>
  <c r="K308" i="4" s="1"/>
  <c r="L308" i="4" s="1"/>
  <c r="O308" i="4" s="1"/>
  <c r="J311" i="4"/>
  <c r="K311" i="4" s="1"/>
  <c r="L311" i="4" s="1"/>
  <c r="J306" i="4"/>
  <c r="K306" i="4" s="1"/>
  <c r="J307" i="4"/>
  <c r="K307" i="4" s="1"/>
  <c r="L307" i="4" s="1"/>
  <c r="J273" i="4"/>
  <c r="J274" i="4" s="1"/>
  <c r="H183" i="4"/>
  <c r="H104" i="4"/>
  <c r="H8" i="4"/>
  <c r="G17" i="4"/>
  <c r="H17" i="4"/>
  <c r="M107" i="13" l="1"/>
  <c r="M108" i="13" s="1"/>
  <c r="L108" i="13"/>
  <c r="O311" i="4"/>
  <c r="P311" i="4" s="1"/>
  <c r="P308" i="4"/>
  <c r="O310" i="4"/>
  <c r="P310" i="4" s="1"/>
  <c r="P309" i="4"/>
  <c r="O307" i="4"/>
  <c r="P307" i="4" s="1"/>
  <c r="M263" i="13"/>
  <c r="M264" i="13" s="1"/>
  <c r="N250" i="13"/>
  <c r="M210" i="13"/>
  <c r="M149" i="13"/>
  <c r="M150" i="13" s="1"/>
  <c r="O392" i="4"/>
  <c r="P392" i="4" s="1"/>
  <c r="L338" i="4"/>
  <c r="O338" i="4" s="1"/>
  <c r="L306" i="4"/>
  <c r="O306" i="4" s="1"/>
  <c r="K273" i="4"/>
  <c r="K274" i="4" s="1"/>
  <c r="J17" i="4"/>
  <c r="K17" i="4" s="1"/>
  <c r="O273" i="4" l="1"/>
  <c r="N107" i="13"/>
  <c r="N108" i="13" s="1"/>
  <c r="N210" i="13"/>
  <c r="M211" i="13"/>
  <c r="L17" i="4"/>
  <c r="O17" i="4" s="1"/>
  <c r="P17" i="4" s="1"/>
  <c r="N263" i="13"/>
  <c r="Q250" i="13"/>
  <c r="R250" i="13" s="1"/>
  <c r="N149" i="13"/>
  <c r="N150" i="13" s="1"/>
  <c r="P338" i="4"/>
  <c r="P306" i="4"/>
  <c r="Q107" i="13" l="1"/>
  <c r="Q263" i="13"/>
  <c r="N264" i="13"/>
  <c r="Q210" i="13"/>
  <c r="N211" i="13"/>
  <c r="Q149" i="13"/>
  <c r="R263" i="13" l="1"/>
  <c r="R107" i="13"/>
  <c r="R210" i="13"/>
  <c r="R149" i="13"/>
  <c r="P273" i="4"/>
  <c r="K101" i="16" l="1"/>
  <c r="K20" i="16"/>
  <c r="P159" i="13"/>
  <c r="P161" i="13" s="1"/>
  <c r="Q13" i="13"/>
  <c r="L15" i="13"/>
  <c r="G387" i="4"/>
  <c r="H387" i="4"/>
  <c r="J43" i="4"/>
  <c r="J51" i="4"/>
  <c r="J52" i="4" s="1"/>
  <c r="J95" i="4"/>
  <c r="K95" i="4" s="1"/>
  <c r="J104" i="4"/>
  <c r="J132" i="4"/>
  <c r="K132" i="4" s="1"/>
  <c r="L132" i="4" s="1"/>
  <c r="O132" i="4" s="1"/>
  <c r="J150" i="4"/>
  <c r="J158" i="4"/>
  <c r="J183" i="4"/>
  <c r="O1000238" i="4"/>
  <c r="M15" i="13" l="1"/>
  <c r="K158" i="4"/>
  <c r="K150" i="4"/>
  <c r="K104" i="4"/>
  <c r="K43" i="4"/>
  <c r="K183" i="4"/>
  <c r="L95" i="4"/>
  <c r="O95" i="4" s="1"/>
  <c r="J387" i="4"/>
  <c r="K387" i="4" s="1"/>
  <c r="K51" i="4"/>
  <c r="K52" i="4" s="1"/>
  <c r="L150" i="4" l="1"/>
  <c r="O150" i="4" s="1"/>
  <c r="L158" i="4"/>
  <c r="N15" i="13"/>
  <c r="L104" i="4"/>
  <c r="L43" i="4"/>
  <c r="L183" i="4"/>
  <c r="O387" i="4"/>
  <c r="P387" i="4" s="1"/>
  <c r="L51" i="4"/>
  <c r="L52" i="4" s="1"/>
  <c r="O158" i="4" l="1"/>
  <c r="Q15" i="13"/>
  <c r="O43" i="4"/>
  <c r="O104" i="4"/>
  <c r="O183" i="4"/>
  <c r="O51" i="4"/>
  <c r="I221" i="13" l="1"/>
  <c r="I222" i="13" s="1"/>
  <c r="L221" i="13" l="1"/>
  <c r="L222" i="13" s="1"/>
  <c r="H278" i="4"/>
  <c r="N202" i="4"/>
  <c r="M221" i="13" l="1"/>
  <c r="M222" i="13" s="1"/>
  <c r="N221" i="13" l="1"/>
  <c r="N222" i="13" s="1"/>
  <c r="P33" i="13"/>
  <c r="R15" i="13"/>
  <c r="Q221" i="13" l="1"/>
  <c r="N214" i="4"/>
  <c r="N216" i="4" s="1"/>
  <c r="N98" i="4"/>
  <c r="N48" i="4"/>
  <c r="H82" i="4"/>
  <c r="G82" i="4"/>
  <c r="R221" i="13" l="1"/>
  <c r="J82" i="4"/>
  <c r="P89" i="13"/>
  <c r="K82" i="4" l="1"/>
  <c r="P90" i="13"/>
  <c r="N286" i="4"/>
  <c r="N312" i="4" s="1"/>
  <c r="G176" i="4"/>
  <c r="H176" i="4"/>
  <c r="H118" i="4"/>
  <c r="G118" i="4"/>
  <c r="H159" i="4"/>
  <c r="H160" i="4" s="1"/>
  <c r="G159" i="4"/>
  <c r="G160" i="4" s="1"/>
  <c r="G305" i="4"/>
  <c r="H305" i="4"/>
  <c r="G12" i="4"/>
  <c r="H12" i="4"/>
  <c r="L82" i="4" l="1"/>
  <c r="J118" i="4"/>
  <c r="J176" i="4"/>
  <c r="K176" i="4" s="1"/>
  <c r="J159" i="4"/>
  <c r="J160" i="4" s="1"/>
  <c r="J305" i="4"/>
  <c r="J12" i="4"/>
  <c r="K12" i="4" s="1"/>
  <c r="L12" i="4" s="1"/>
  <c r="O82" i="4" l="1"/>
  <c r="K118" i="4"/>
  <c r="K305" i="4"/>
  <c r="L305" i="4" s="1"/>
  <c r="L176" i="4"/>
  <c r="O176" i="4" s="1"/>
  <c r="P176" i="4" s="1"/>
  <c r="O12" i="4"/>
  <c r="K159" i="4"/>
  <c r="K160" i="4" s="1"/>
  <c r="L118" i="4" l="1"/>
  <c r="O118" i="4" s="1"/>
  <c r="P82" i="4"/>
  <c r="L159" i="4"/>
  <c r="L160" i="4" s="1"/>
  <c r="O305" i="4"/>
  <c r="P305" i="4" s="1"/>
  <c r="P12" i="4"/>
  <c r="G86" i="16"/>
  <c r="G81" i="16"/>
  <c r="G76" i="16"/>
  <c r="B8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K132" i="16"/>
  <c r="K131" i="16"/>
  <c r="L122" i="16" l="1"/>
  <c r="P118" i="4"/>
  <c r="L132" i="16"/>
  <c r="O159" i="4"/>
  <c r="J94" i="16" l="1"/>
  <c r="I94" i="16"/>
  <c r="H94" i="16"/>
  <c r="G94" i="16"/>
  <c r="K93" i="16"/>
  <c r="L93" i="16" l="1"/>
  <c r="I21" i="13" l="1"/>
  <c r="J16" i="13"/>
  <c r="J17" i="13"/>
  <c r="I17" i="13"/>
  <c r="N259" i="4" l="1"/>
  <c r="N395" i="4" s="1"/>
  <c r="L21" i="13"/>
  <c r="L16" i="13"/>
  <c r="M16" i="13" s="1"/>
  <c r="L17" i="13"/>
  <c r="M21" i="13" l="1"/>
  <c r="M17" i="13"/>
  <c r="Q16" i="13"/>
  <c r="R16" i="13" s="1"/>
  <c r="G201" i="4"/>
  <c r="H201" i="4"/>
  <c r="N17" i="13" l="1"/>
  <c r="Q17" i="13" s="1"/>
  <c r="N21" i="13"/>
  <c r="J201" i="4"/>
  <c r="K201" i="4" s="1"/>
  <c r="Q21" i="13" l="1"/>
  <c r="R17" i="13"/>
  <c r="L201" i="4"/>
  <c r="O201" i="4" s="1"/>
  <c r="P201" i="4" s="1"/>
  <c r="J98" i="13"/>
  <c r="J99" i="13" s="1"/>
  <c r="I98" i="13"/>
  <c r="I99" i="13" s="1"/>
  <c r="I196" i="13"/>
  <c r="J196" i="13"/>
  <c r="I179" i="13"/>
  <c r="J179" i="13"/>
  <c r="I113" i="13"/>
  <c r="J113" i="13"/>
  <c r="L196" i="13" l="1"/>
  <c r="M196" i="13" s="1"/>
  <c r="N196" i="13" s="1"/>
  <c r="L113" i="13"/>
  <c r="L179" i="13"/>
  <c r="M179" i="13" s="1"/>
  <c r="L98" i="13"/>
  <c r="L99" i="13" s="1"/>
  <c r="M113" i="13" l="1"/>
  <c r="Q113" i="13"/>
  <c r="R113" i="13" s="1"/>
  <c r="Q196" i="13"/>
  <c r="R196" i="13" s="1"/>
  <c r="Q179" i="13"/>
  <c r="R179" i="13" s="1"/>
  <c r="M98" i="13"/>
  <c r="M99" i="13" s="1"/>
  <c r="Q98" i="13" l="1"/>
  <c r="L105" i="16"/>
  <c r="R98" i="13" l="1"/>
  <c r="J235" i="13"/>
  <c r="I235" i="13"/>
  <c r="J23" i="13"/>
  <c r="I23" i="13"/>
  <c r="J11" i="13"/>
  <c r="I11" i="13"/>
  <c r="I10" i="13"/>
  <c r="L11" i="13" l="1"/>
  <c r="M11" i="13" s="1"/>
  <c r="L23" i="13"/>
  <c r="M23" i="13" s="1"/>
  <c r="L235" i="13"/>
  <c r="M235" i="13" s="1"/>
  <c r="N235" i="13" s="1"/>
  <c r="Q235" i="13" s="1"/>
  <c r="R235" i="13" s="1"/>
  <c r="Q23" i="13" l="1"/>
  <c r="R23" i="13" s="1"/>
  <c r="Q11" i="13"/>
  <c r="G337" i="4"/>
  <c r="H337" i="4"/>
  <c r="R11" i="13" l="1"/>
  <c r="J337" i="4"/>
  <c r="K337" i="4" s="1"/>
  <c r="H185" i="4"/>
  <c r="G185" i="4"/>
  <c r="H111" i="4"/>
  <c r="G111" i="4"/>
  <c r="H84" i="4"/>
  <c r="G84" i="4"/>
  <c r="H58" i="4"/>
  <c r="G58" i="4"/>
  <c r="G63" i="4"/>
  <c r="H63" i="4"/>
  <c r="G64" i="4"/>
  <c r="H64" i="4"/>
  <c r="P43" i="4"/>
  <c r="P95" i="4"/>
  <c r="L337" i="4" l="1"/>
  <c r="O337" i="4" s="1"/>
  <c r="P337" i="4" s="1"/>
  <c r="J58" i="4"/>
  <c r="K58" i="4" s="1"/>
  <c r="L58" i="4" s="1"/>
  <c r="J185" i="4"/>
  <c r="K185" i="4" s="1"/>
  <c r="J84" i="4"/>
  <c r="K84" i="4" s="1"/>
  <c r="J63" i="4"/>
  <c r="J64" i="4"/>
  <c r="K64" i="4" s="1"/>
  <c r="J111" i="4"/>
  <c r="K111" i="4" s="1"/>
  <c r="K63" i="4" l="1"/>
  <c r="L185" i="4"/>
  <c r="O185" i="4" s="1"/>
  <c r="P185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75" i="13"/>
  <c r="I75" i="13"/>
  <c r="J31" i="13"/>
  <c r="I31" i="13"/>
  <c r="J114" i="16"/>
  <c r="J136" i="16" s="1"/>
  <c r="I114" i="16"/>
  <c r="H114" i="16"/>
  <c r="G114" i="16"/>
  <c r="L63" i="4" l="1"/>
  <c r="L31" i="13"/>
  <c r="L75" i="13"/>
  <c r="K79" i="16"/>
  <c r="J59" i="16"/>
  <c r="I59" i="16"/>
  <c r="H59" i="16"/>
  <c r="G59" i="16"/>
  <c r="K62" i="16"/>
  <c r="G63" i="16"/>
  <c r="H63" i="16"/>
  <c r="I63" i="16"/>
  <c r="J63" i="16"/>
  <c r="K66" i="16"/>
  <c r="G67" i="16"/>
  <c r="H67" i="16"/>
  <c r="I67" i="16"/>
  <c r="J67" i="16"/>
  <c r="H191" i="4"/>
  <c r="G191" i="4"/>
  <c r="H189" i="4"/>
  <c r="G189" i="4"/>
  <c r="H136" i="4"/>
  <c r="G136" i="4"/>
  <c r="H90" i="4"/>
  <c r="G90" i="4"/>
  <c r="H40" i="4"/>
  <c r="G40" i="4"/>
  <c r="L62" i="16" l="1"/>
  <c r="O63" i="4"/>
  <c r="P63" i="4" s="1"/>
  <c r="M75" i="13"/>
  <c r="J40" i="4"/>
  <c r="K40" i="4" s="1"/>
  <c r="J191" i="4"/>
  <c r="K191" i="4" s="1"/>
  <c r="M31" i="13"/>
  <c r="J136" i="4"/>
  <c r="J90" i="4"/>
  <c r="K90" i="4" s="1"/>
  <c r="J189" i="4"/>
  <c r="L66" i="16"/>
  <c r="L79" i="16"/>
  <c r="L58" i="16"/>
  <c r="N31" i="13" l="1"/>
  <c r="K136" i="4"/>
  <c r="N75" i="13"/>
  <c r="L40" i="4"/>
  <c r="O40" i="4" s="1"/>
  <c r="P40" i="4" s="1"/>
  <c r="L191" i="4"/>
  <c r="O191" i="4" s="1"/>
  <c r="P191" i="4" s="1"/>
  <c r="L90" i="4"/>
  <c r="O90" i="4" s="1"/>
  <c r="P90" i="4" s="1"/>
  <c r="K189" i="4"/>
  <c r="L136" i="4" l="1"/>
  <c r="O136" i="4" s="1"/>
  <c r="L189" i="4"/>
  <c r="Q75" i="13"/>
  <c r="Q31" i="13"/>
  <c r="J144" i="13"/>
  <c r="J145" i="13" s="1"/>
  <c r="I144" i="13"/>
  <c r="I143" i="13"/>
  <c r="R31" i="13" l="1"/>
  <c r="I145" i="13"/>
  <c r="L143" i="13"/>
  <c r="R75" i="13"/>
  <c r="L144" i="13"/>
  <c r="M144" i="13" s="1"/>
  <c r="N144" i="13" s="1"/>
  <c r="O189" i="4"/>
  <c r="P136" i="4"/>
  <c r="L145" i="13" l="1"/>
  <c r="Q144" i="13"/>
  <c r="R144" i="13" s="1"/>
  <c r="M143" i="13"/>
  <c r="P189" i="4"/>
  <c r="G320" i="4"/>
  <c r="H320" i="4"/>
  <c r="N143" i="13" l="1"/>
  <c r="N145" i="13" s="1"/>
  <c r="M145" i="13"/>
  <c r="J320" i="4"/>
  <c r="K320" i="4" s="1"/>
  <c r="L320" i="4" s="1"/>
  <c r="O320" i="4" s="1"/>
  <c r="P320" i="4" s="1"/>
  <c r="K75" i="16"/>
  <c r="Q143" i="13" l="1"/>
  <c r="J17" i="16"/>
  <c r="G17" i="16"/>
  <c r="I16" i="16"/>
  <c r="I17" i="16" s="1"/>
  <c r="H16" i="16"/>
  <c r="H17" i="16" s="1"/>
  <c r="K16" i="16" l="1"/>
  <c r="L16" i="16" l="1"/>
  <c r="J159" i="13" l="1"/>
  <c r="I159" i="13"/>
  <c r="J217" i="13"/>
  <c r="I217" i="13"/>
  <c r="L159" i="13" l="1"/>
  <c r="L217" i="13"/>
  <c r="K51" i="16"/>
  <c r="H76" i="16"/>
  <c r="I76" i="16"/>
  <c r="J76" i="16"/>
  <c r="K55" i="16"/>
  <c r="L55" i="16" l="1"/>
  <c r="M159" i="13"/>
  <c r="M217" i="13"/>
  <c r="J118" i="13"/>
  <c r="J120" i="13" s="1"/>
  <c r="I118" i="13"/>
  <c r="I120" i="13" s="1"/>
  <c r="I128" i="13"/>
  <c r="I129" i="13" s="1"/>
  <c r="J128" i="13"/>
  <c r="J129" i="13" s="1"/>
  <c r="I203" i="13"/>
  <c r="J203" i="13"/>
  <c r="G241" i="4"/>
  <c r="H241" i="4"/>
  <c r="Q159" i="13" l="1"/>
  <c r="L203" i="13"/>
  <c r="M203" i="13" s="1"/>
  <c r="L118" i="13"/>
  <c r="L120" i="13" s="1"/>
  <c r="L128" i="13"/>
  <c r="L129" i="13" s="1"/>
  <c r="J241" i="4"/>
  <c r="K241" i="4" l="1"/>
  <c r="L241" i="4" s="1"/>
  <c r="R159" i="13"/>
  <c r="Q217" i="13"/>
  <c r="N203" i="13"/>
  <c r="Q203" i="13" s="1"/>
  <c r="R203" i="13" s="1"/>
  <c r="M128" i="13"/>
  <c r="M129" i="13" s="1"/>
  <c r="M118" i="13"/>
  <c r="M120" i="13" s="1"/>
  <c r="J50" i="13"/>
  <c r="I50" i="13"/>
  <c r="J81" i="13"/>
  <c r="J82" i="13" s="1"/>
  <c r="I81" i="13"/>
  <c r="I82" i="13" s="1"/>
  <c r="J240" i="13"/>
  <c r="J241" i="13" s="1"/>
  <c r="I240" i="13"/>
  <c r="I241" i="13" s="1"/>
  <c r="J249" i="13"/>
  <c r="J251" i="13" s="1"/>
  <c r="I249" i="13"/>
  <c r="I251" i="13" s="1"/>
  <c r="I244" i="13"/>
  <c r="I246" i="13" s="1"/>
  <c r="J229" i="13"/>
  <c r="J230" i="13" s="1"/>
  <c r="I229" i="13"/>
  <c r="I230" i="13" s="1"/>
  <c r="H375" i="4"/>
  <c r="H376" i="4"/>
  <c r="H377" i="4"/>
  <c r="H378" i="4"/>
  <c r="H379" i="4"/>
  <c r="H380" i="4"/>
  <c r="H381" i="4"/>
  <c r="H382" i="4"/>
  <c r="H383" i="4"/>
  <c r="H384" i="4"/>
  <c r="H385" i="4"/>
  <c r="H388" i="4"/>
  <c r="H386" i="4"/>
  <c r="H390" i="4"/>
  <c r="H391" i="4"/>
  <c r="H389" i="4"/>
  <c r="H374" i="4"/>
  <c r="G364" i="4"/>
  <c r="H364" i="4"/>
  <c r="G365" i="4"/>
  <c r="H365" i="4"/>
  <c r="I193" i="13"/>
  <c r="J193" i="13"/>
  <c r="L193" i="13" s="1"/>
  <c r="J38" i="13"/>
  <c r="I38" i="13"/>
  <c r="I76" i="13"/>
  <c r="I77" i="13" s="1"/>
  <c r="J76" i="13"/>
  <c r="J77" i="13" s="1"/>
  <c r="J65" i="13"/>
  <c r="J66" i="13" s="1"/>
  <c r="I65" i="13"/>
  <c r="I66" i="13" s="1"/>
  <c r="J27" i="13"/>
  <c r="J28" i="13" s="1"/>
  <c r="I27" i="13"/>
  <c r="I28" i="13" s="1"/>
  <c r="J10" i="13"/>
  <c r="J12" i="13" s="1"/>
  <c r="J90" i="16"/>
  <c r="I90" i="16"/>
  <c r="H90" i="16"/>
  <c r="G90" i="16"/>
  <c r="K89" i="16"/>
  <c r="L131" i="16"/>
  <c r="J28" i="16"/>
  <c r="I28" i="16"/>
  <c r="H28" i="16"/>
  <c r="G28" i="16"/>
  <c r="G9" i="16"/>
  <c r="J9" i="16"/>
  <c r="I9" i="16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285" i="4"/>
  <c r="G283" i="4"/>
  <c r="G281" i="4"/>
  <c r="H281" i="4"/>
  <c r="G282" i="4"/>
  <c r="H282" i="4"/>
  <c r="H283" i="4"/>
  <c r="G284" i="4"/>
  <c r="H284" i="4"/>
  <c r="H285" i="4"/>
  <c r="H119" i="4"/>
  <c r="H120" i="4" s="1"/>
  <c r="H113" i="4"/>
  <c r="G110" i="4"/>
  <c r="O241" i="4" l="1"/>
  <c r="G312" i="4"/>
  <c r="H393" i="4"/>
  <c r="H312" i="4"/>
  <c r="O283" i="4"/>
  <c r="N128" i="13"/>
  <c r="N129" i="13" s="1"/>
  <c r="J282" i="4"/>
  <c r="L240" i="13"/>
  <c r="R217" i="13"/>
  <c r="L81" i="13"/>
  <c r="L76" i="13"/>
  <c r="N118" i="13"/>
  <c r="N120" i="13" s="1"/>
  <c r="L229" i="13"/>
  <c r="L230" i="13" s="1"/>
  <c r="L27" i="13"/>
  <c r="L28" i="13" s="1"/>
  <c r="L50" i="13"/>
  <c r="L38" i="13"/>
  <c r="L65" i="13"/>
  <c r="L66" i="13" s="1"/>
  <c r="L249" i="13"/>
  <c r="L251" i="13" s="1"/>
  <c r="L10" i="13"/>
  <c r="J288" i="4"/>
  <c r="J292" i="4"/>
  <c r="J303" i="4"/>
  <c r="J300" i="4"/>
  <c r="J296" i="4"/>
  <c r="J281" i="4"/>
  <c r="J302" i="4"/>
  <c r="J299" i="4"/>
  <c r="J295" i="4"/>
  <c r="J291" i="4"/>
  <c r="J287" i="4"/>
  <c r="J298" i="4"/>
  <c r="J294" i="4"/>
  <c r="J290" i="4"/>
  <c r="J286" i="4"/>
  <c r="J304" i="4"/>
  <c r="J301" i="4"/>
  <c r="J297" i="4"/>
  <c r="J293" i="4"/>
  <c r="J289" i="4"/>
  <c r="J285" i="4"/>
  <c r="K285" i="4" s="1"/>
  <c r="J284" i="4"/>
  <c r="J365" i="4"/>
  <c r="K365" i="4" s="1"/>
  <c r="L365" i="4" s="1"/>
  <c r="O365" i="4" s="1"/>
  <c r="P365" i="4" s="1"/>
  <c r="J283" i="4"/>
  <c r="K283" i="4" s="1"/>
  <c r="J364" i="4"/>
  <c r="K364" i="4" s="1"/>
  <c r="L364" i="4" s="1"/>
  <c r="O364" i="4" s="1"/>
  <c r="P364" i="4" s="1"/>
  <c r="R143" i="13"/>
  <c r="L89" i="16"/>
  <c r="K12" i="16"/>
  <c r="L27" i="16"/>
  <c r="L8" i="16"/>
  <c r="H9" i="16"/>
  <c r="G8" i="4"/>
  <c r="G9" i="4"/>
  <c r="H9" i="4"/>
  <c r="H15" i="4"/>
  <c r="G15" i="4"/>
  <c r="G16" i="4"/>
  <c r="H16" i="4"/>
  <c r="G14" i="4"/>
  <c r="M76" i="13" l="1"/>
  <c r="M77" i="13" s="1"/>
  <c r="L77" i="13"/>
  <c r="P241" i="4"/>
  <c r="M240" i="13"/>
  <c r="M241" i="13" s="1"/>
  <c r="L241" i="13"/>
  <c r="J312" i="4"/>
  <c r="M10" i="13"/>
  <c r="M81" i="13"/>
  <c r="M82" i="13" s="1"/>
  <c r="L82" i="13"/>
  <c r="K284" i="4"/>
  <c r="L284" i="4" s="1"/>
  <c r="O284" i="4" s="1"/>
  <c r="K289" i="4"/>
  <c r="L289" i="4" s="1"/>
  <c r="O289" i="4" s="1"/>
  <c r="K296" i="4"/>
  <c r="L296" i="4" s="1"/>
  <c r="O296" i="4" s="1"/>
  <c r="K300" i="4"/>
  <c r="L300" i="4" s="1"/>
  <c r="O300" i="4" s="1"/>
  <c r="K290" i="4"/>
  <c r="L290" i="4" s="1"/>
  <c r="O290" i="4" s="1"/>
  <c r="K294" i="4"/>
  <c r="L294" i="4" s="1"/>
  <c r="O294" i="4" s="1"/>
  <c r="K297" i="4"/>
  <c r="L297" i="4" s="1"/>
  <c r="O297" i="4" s="1"/>
  <c r="K303" i="4"/>
  <c r="L303" i="4" s="1"/>
  <c r="O303" i="4" s="1"/>
  <c r="K282" i="4"/>
  <c r="L282" i="4" s="1"/>
  <c r="O282" i="4" s="1"/>
  <c r="K301" i="4"/>
  <c r="L301" i="4" s="1"/>
  <c r="O301" i="4" s="1"/>
  <c r="K292" i="4"/>
  <c r="L292" i="4" s="1"/>
  <c r="O292" i="4" s="1"/>
  <c r="K302" i="4"/>
  <c r="L302" i="4" s="1"/>
  <c r="O302" i="4" s="1"/>
  <c r="K287" i="4"/>
  <c r="L287" i="4" s="1"/>
  <c r="O287" i="4" s="1"/>
  <c r="K295" i="4"/>
  <c r="L295" i="4" s="1"/>
  <c r="O295" i="4" s="1"/>
  <c r="K298" i="4"/>
  <c r="L298" i="4" s="1"/>
  <c r="O298" i="4" s="1"/>
  <c r="K293" i="4"/>
  <c r="L293" i="4" s="1"/>
  <c r="O293" i="4" s="1"/>
  <c r="K291" i="4"/>
  <c r="L291" i="4" s="1"/>
  <c r="O291" i="4" s="1"/>
  <c r="K304" i="4"/>
  <c r="L304" i="4" s="1"/>
  <c r="O304" i="4" s="1"/>
  <c r="K288" i="4"/>
  <c r="L288" i="4" s="1"/>
  <c r="O288" i="4" s="1"/>
  <c r="K286" i="4"/>
  <c r="L286" i="4" s="1"/>
  <c r="O286" i="4" s="1"/>
  <c r="K299" i="4"/>
  <c r="L299" i="4" s="1"/>
  <c r="O299" i="4" s="1"/>
  <c r="M38" i="13"/>
  <c r="N38" i="13" s="1"/>
  <c r="Q118" i="13"/>
  <c r="M65" i="13"/>
  <c r="M50" i="13"/>
  <c r="Q128" i="13"/>
  <c r="M229" i="13"/>
  <c r="K281" i="4"/>
  <c r="M249" i="13"/>
  <c r="M251" i="13" s="1"/>
  <c r="M193" i="13"/>
  <c r="N193" i="13" s="1"/>
  <c r="Q193" i="13" s="1"/>
  <c r="M27" i="13"/>
  <c r="M28" i="13" s="1"/>
  <c r="L285" i="4"/>
  <c r="O285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N240" i="13" l="1"/>
  <c r="N241" i="13" s="1"/>
  <c r="N76" i="13"/>
  <c r="Q76" i="13" s="1"/>
  <c r="N10" i="13"/>
  <c r="K312" i="4"/>
  <c r="N81" i="13"/>
  <c r="N82" i="13" s="1"/>
  <c r="N65" i="13"/>
  <c r="N66" i="13" s="1"/>
  <c r="M66" i="13"/>
  <c r="N229" i="13"/>
  <c r="N230" i="13" s="1"/>
  <c r="M230" i="13"/>
  <c r="L281" i="4"/>
  <c r="L312" i="4" s="1"/>
  <c r="N50" i="13"/>
  <c r="N249" i="13"/>
  <c r="N251" i="13" s="1"/>
  <c r="R128" i="13"/>
  <c r="R118" i="13"/>
  <c r="O15" i="4"/>
  <c r="P15" i="4" s="1"/>
  <c r="O16" i="4"/>
  <c r="O9" i="4"/>
  <c r="P9" i="4" s="1"/>
  <c r="N27" i="13"/>
  <c r="N28" i="13" s="1"/>
  <c r="K8" i="4"/>
  <c r="J177" i="13"/>
  <c r="I177" i="13"/>
  <c r="I112" i="13"/>
  <c r="Q240" i="13" l="1"/>
  <c r="N77" i="13"/>
  <c r="R76" i="13"/>
  <c r="Q81" i="13"/>
  <c r="O281" i="4"/>
  <c r="L8" i="4"/>
  <c r="L112" i="13"/>
  <c r="Q65" i="13"/>
  <c r="Q38" i="13"/>
  <c r="Q50" i="13"/>
  <c r="Q229" i="13"/>
  <c r="P16" i="4"/>
  <c r="Q249" i="13"/>
  <c r="L177" i="13"/>
  <c r="Q10" i="13"/>
  <c r="Q27" i="13"/>
  <c r="H119" i="16"/>
  <c r="I119" i="16"/>
  <c r="L117" i="16"/>
  <c r="R193" i="13" l="1"/>
  <c r="R50" i="13"/>
  <c r="R65" i="13"/>
  <c r="R38" i="13"/>
  <c r="M177" i="13"/>
  <c r="R229" i="13"/>
  <c r="M112" i="13"/>
  <c r="R10" i="13"/>
  <c r="O8" i="4"/>
  <c r="K74" i="16"/>
  <c r="J234" i="13"/>
  <c r="J236" i="13" s="1"/>
  <c r="J115" i="13"/>
  <c r="K84" i="16"/>
  <c r="J102" i="16"/>
  <c r="I102" i="16"/>
  <c r="H102" i="16"/>
  <c r="G102" i="16"/>
  <c r="J52" i="16"/>
  <c r="I52" i="16"/>
  <c r="H52" i="16"/>
  <c r="G52" i="16"/>
  <c r="N177" i="13" l="1"/>
  <c r="N112" i="13"/>
  <c r="P8" i="4"/>
  <c r="L74" i="16"/>
  <c r="L84" i="16"/>
  <c r="L75" i="16"/>
  <c r="L101" i="16"/>
  <c r="L51" i="16"/>
  <c r="Q112" i="13" l="1"/>
  <c r="Q177" i="13"/>
  <c r="G370" i="4"/>
  <c r="H370" i="4"/>
  <c r="P283" i="4"/>
  <c r="G336" i="4"/>
  <c r="H336" i="4"/>
  <c r="J132" i="13"/>
  <c r="J133" i="13" s="1"/>
  <c r="I132" i="13"/>
  <c r="I133" i="13" s="1"/>
  <c r="H346" i="4"/>
  <c r="H348" i="4" s="1"/>
  <c r="G346" i="4"/>
  <c r="G348" i="4" s="1"/>
  <c r="H199" i="4"/>
  <c r="G199" i="4"/>
  <c r="I173" i="13"/>
  <c r="I174" i="13" s="1"/>
  <c r="R112" i="13" l="1"/>
  <c r="R177" i="13"/>
  <c r="L132" i="13"/>
  <c r="L133" i="13" s="1"/>
  <c r="L173" i="13"/>
  <c r="L174" i="13" s="1"/>
  <c r="J346" i="4"/>
  <c r="J348" i="4" s="1"/>
  <c r="J336" i="4"/>
  <c r="K336" i="4" s="1"/>
  <c r="J370" i="4"/>
  <c r="K370" i="4" s="1"/>
  <c r="L370" i="4" s="1"/>
  <c r="O370" i="4" s="1"/>
  <c r="P370" i="4" s="1"/>
  <c r="J199" i="4"/>
  <c r="K199" i="4" s="1"/>
  <c r="P302" i="4"/>
  <c r="P304" i="4"/>
  <c r="P303" i="4"/>
  <c r="M173" i="13" l="1"/>
  <c r="M174" i="13" s="1"/>
  <c r="L336" i="4"/>
  <c r="O336" i="4" s="1"/>
  <c r="P336" i="4" s="1"/>
  <c r="L199" i="4"/>
  <c r="O199" i="4" s="1"/>
  <c r="P199" i="4" s="1"/>
  <c r="M132" i="13"/>
  <c r="M133" i="13" s="1"/>
  <c r="K346" i="4"/>
  <c r="K348" i="4" s="1"/>
  <c r="L346" i="4" l="1"/>
  <c r="L348" i="4" s="1"/>
  <c r="N132" i="13"/>
  <c r="N133" i="13" s="1"/>
  <c r="N173" i="13"/>
  <c r="N174" i="13" s="1"/>
  <c r="J40" i="16"/>
  <c r="I40" i="16"/>
  <c r="H40" i="16"/>
  <c r="G40" i="16"/>
  <c r="K39" i="16"/>
  <c r="J61" i="13"/>
  <c r="J62" i="13" s="1"/>
  <c r="I61" i="13"/>
  <c r="I62" i="13" s="1"/>
  <c r="G154" i="4"/>
  <c r="L39" i="16" l="1"/>
  <c r="O346" i="4"/>
  <c r="Q173" i="13"/>
  <c r="Q132" i="13"/>
  <c r="L61" i="13"/>
  <c r="L62" i="13" s="1"/>
  <c r="B12" i="16"/>
  <c r="P159" i="4"/>
  <c r="P346" i="4" l="1"/>
  <c r="M61" i="13"/>
  <c r="M62" i="13" s="1"/>
  <c r="R173" i="13"/>
  <c r="R132" i="13"/>
  <c r="B16" i="16"/>
  <c r="B20" i="16" s="1"/>
  <c r="B24" i="16" l="1"/>
  <c r="B27" i="16" s="1"/>
  <c r="B31" i="16" s="1"/>
  <c r="N61" i="13"/>
  <c r="N62" i="13" s="1"/>
  <c r="I214" i="13"/>
  <c r="I201" i="13"/>
  <c r="J201" i="13"/>
  <c r="G72" i="4"/>
  <c r="H72" i="4"/>
  <c r="H10" i="14"/>
  <c r="G10" i="14"/>
  <c r="H9" i="14"/>
  <c r="G9" i="14"/>
  <c r="M9" i="14" s="1"/>
  <c r="J214" i="13"/>
  <c r="J89" i="13"/>
  <c r="J90" i="13" s="1"/>
  <c r="I89" i="13"/>
  <c r="I90" i="13" s="1"/>
  <c r="I94" i="13"/>
  <c r="J94" i="13"/>
  <c r="I93" i="13"/>
  <c r="G319" i="4"/>
  <c r="H319" i="4"/>
  <c r="I96" i="13" l="1"/>
  <c r="L94" i="13"/>
  <c r="M94" i="13" s="1"/>
  <c r="L214" i="13"/>
  <c r="L201" i="13"/>
  <c r="Q61" i="13"/>
  <c r="L89" i="13"/>
  <c r="L90" i="13" s="1"/>
  <c r="J72" i="4"/>
  <c r="K72" i="4" s="1"/>
  <c r="J319" i="4"/>
  <c r="K319" i="4" s="1"/>
  <c r="L319" i="4" s="1"/>
  <c r="O319" i="4" s="1"/>
  <c r="P319" i="4" s="1"/>
  <c r="N10" i="14"/>
  <c r="N9" i="14"/>
  <c r="N94" i="13" l="1"/>
  <c r="Q94" i="13" s="1"/>
  <c r="R94" i="13" s="1"/>
  <c r="M214" i="13"/>
  <c r="M201" i="13"/>
  <c r="M89" i="13"/>
  <c r="M90" i="13" s="1"/>
  <c r="R61" i="13"/>
  <c r="L72" i="4"/>
  <c r="O72" i="4" s="1"/>
  <c r="A31" i="4"/>
  <c r="A32" i="4" s="1"/>
  <c r="A33" i="4" s="1"/>
  <c r="A37" i="4" s="1"/>
  <c r="P281" i="4"/>
  <c r="N214" i="13" l="1"/>
  <c r="N201" i="13"/>
  <c r="N89" i="13"/>
  <c r="N90" i="13" s="1"/>
  <c r="J215" i="13"/>
  <c r="J218" i="13" s="1"/>
  <c r="I215" i="13"/>
  <c r="I218" i="13" s="1"/>
  <c r="I197" i="13"/>
  <c r="I204" i="13"/>
  <c r="I207" i="13" s="1"/>
  <c r="J204" i="13"/>
  <c r="J207" i="13" s="1"/>
  <c r="J197" i="13"/>
  <c r="J194" i="13"/>
  <c r="I194" i="13"/>
  <c r="I188" i="13"/>
  <c r="J183" i="13"/>
  <c r="I183" i="13"/>
  <c r="I49" i="13"/>
  <c r="I52" i="13" s="1"/>
  <c r="J49" i="13"/>
  <c r="J52" i="13" s="1"/>
  <c r="J37" i="13"/>
  <c r="I37" i="13"/>
  <c r="H324" i="4"/>
  <c r="H325" i="4"/>
  <c r="H326" i="4"/>
  <c r="H327" i="4"/>
  <c r="H328" i="4"/>
  <c r="H329" i="4"/>
  <c r="H334" i="4"/>
  <c r="H330" i="4"/>
  <c r="H333" i="4"/>
  <c r="H335" i="4"/>
  <c r="H331" i="4"/>
  <c r="H332" i="4"/>
  <c r="H339" i="4"/>
  <c r="H341" i="4"/>
  <c r="G324" i="4"/>
  <c r="G325" i="4"/>
  <c r="G326" i="4"/>
  <c r="G327" i="4"/>
  <c r="G328" i="4"/>
  <c r="G329" i="4"/>
  <c r="G334" i="4"/>
  <c r="G330" i="4"/>
  <c r="G333" i="4"/>
  <c r="G335" i="4"/>
  <c r="G331" i="4"/>
  <c r="G332" i="4"/>
  <c r="G339" i="4"/>
  <c r="G341" i="4"/>
  <c r="G323" i="4"/>
  <c r="H323" i="4"/>
  <c r="G318" i="4"/>
  <c r="H318" i="4"/>
  <c r="G77" i="4"/>
  <c r="H77" i="4"/>
  <c r="H69" i="4"/>
  <c r="G69" i="4"/>
  <c r="B35" i="16"/>
  <c r="B39" i="16" s="1"/>
  <c r="B43" i="16" s="1"/>
  <c r="K999985" i="16"/>
  <c r="C16660" i="16"/>
  <c r="C16662" i="16" s="1"/>
  <c r="J56" i="16"/>
  <c r="G56" i="16"/>
  <c r="J48" i="16"/>
  <c r="G48" i="16"/>
  <c r="I48" i="16"/>
  <c r="H48" i="16"/>
  <c r="J44" i="16"/>
  <c r="G44" i="16"/>
  <c r="K43" i="16"/>
  <c r="J36" i="16"/>
  <c r="G36" i="16"/>
  <c r="I36" i="16"/>
  <c r="K35" i="16"/>
  <c r="J32" i="16"/>
  <c r="G32" i="16"/>
  <c r="K31" i="16"/>
  <c r="J21" i="16"/>
  <c r="G21" i="16"/>
  <c r="I21" i="16"/>
  <c r="H21" i="16"/>
  <c r="L20" i="16"/>
  <c r="J198" i="13" l="1"/>
  <c r="L47" i="16"/>
  <c r="L31" i="16"/>
  <c r="L43" i="16"/>
  <c r="I198" i="13"/>
  <c r="H343" i="4"/>
  <c r="G343" i="4"/>
  <c r="Q201" i="13"/>
  <c r="L188" i="13"/>
  <c r="L189" i="13" s="1"/>
  <c r="I189" i="13"/>
  <c r="Q214" i="13"/>
  <c r="L49" i="13"/>
  <c r="L215" i="13"/>
  <c r="L218" i="13" s="1"/>
  <c r="Q89" i="13"/>
  <c r="L37" i="13"/>
  <c r="M37" i="13" s="1"/>
  <c r="L197" i="13"/>
  <c r="L194" i="13"/>
  <c r="L183" i="13"/>
  <c r="L204" i="13"/>
  <c r="L207" i="13" s="1"/>
  <c r="J332" i="4"/>
  <c r="K332" i="4" s="1"/>
  <c r="J335" i="4"/>
  <c r="K335" i="4" s="1"/>
  <c r="J330" i="4"/>
  <c r="K330" i="4" s="1"/>
  <c r="J324" i="4"/>
  <c r="K324" i="4" s="1"/>
  <c r="J327" i="4"/>
  <c r="K327" i="4" s="1"/>
  <c r="J341" i="4"/>
  <c r="K341" i="4" s="1"/>
  <c r="J77" i="4"/>
  <c r="J329" i="4"/>
  <c r="J331" i="4"/>
  <c r="K331" i="4" s="1"/>
  <c r="J339" i="4"/>
  <c r="K339" i="4" s="1"/>
  <c r="J328" i="4"/>
  <c r="K328" i="4" s="1"/>
  <c r="J326" i="4"/>
  <c r="K326" i="4" s="1"/>
  <c r="J69" i="4"/>
  <c r="J333" i="4"/>
  <c r="K333" i="4" s="1"/>
  <c r="J325" i="4"/>
  <c r="K325" i="4" s="1"/>
  <c r="J323" i="4"/>
  <c r="J334" i="4"/>
  <c r="K334" i="4" s="1"/>
  <c r="J318" i="4"/>
  <c r="K318" i="4" s="1"/>
  <c r="L318" i="4" s="1"/>
  <c r="O318" i="4" s="1"/>
  <c r="P318" i="4" s="1"/>
  <c r="R27" i="13"/>
  <c r="I44" i="16"/>
  <c r="H44" i="16"/>
  <c r="I56" i="16"/>
  <c r="I32" i="16"/>
  <c r="I136" i="16" s="1"/>
  <c r="H36" i="16"/>
  <c r="H56" i="16"/>
  <c r="L35" i="16"/>
  <c r="H32" i="16"/>
  <c r="H136" i="16" s="1"/>
  <c r="L118" i="16"/>
  <c r="K136" i="16" l="1"/>
  <c r="L136" i="16"/>
  <c r="M49" i="13"/>
  <c r="M52" i="13" s="1"/>
  <c r="L52" i="13"/>
  <c r="R201" i="13"/>
  <c r="L198" i="13"/>
  <c r="J343" i="4"/>
  <c r="K77" i="4"/>
  <c r="M188" i="13"/>
  <c r="M189" i="13" s="1"/>
  <c r="R214" i="13"/>
  <c r="M215" i="13"/>
  <c r="M218" i="13" s="1"/>
  <c r="M204" i="13"/>
  <c r="M207" i="13" s="1"/>
  <c r="N37" i="13"/>
  <c r="N49" i="13"/>
  <c r="R89" i="13"/>
  <c r="M183" i="13"/>
  <c r="M194" i="13"/>
  <c r="N194" i="13" s="1"/>
  <c r="L333" i="4"/>
  <c r="O333" i="4" s="1"/>
  <c r="P333" i="4" s="1"/>
  <c r="L341" i="4"/>
  <c r="O341" i="4" s="1"/>
  <c r="P341" i="4" s="1"/>
  <c r="L326" i="4"/>
  <c r="O326" i="4" s="1"/>
  <c r="P326" i="4" s="1"/>
  <c r="L331" i="4"/>
  <c r="O331" i="4" s="1"/>
  <c r="P331" i="4" s="1"/>
  <c r="L324" i="4"/>
  <c r="O324" i="4" s="1"/>
  <c r="P324" i="4" s="1"/>
  <c r="L328" i="4"/>
  <c r="O328" i="4" s="1"/>
  <c r="P328" i="4" s="1"/>
  <c r="L330" i="4"/>
  <c r="O330" i="4" s="1"/>
  <c r="L335" i="4"/>
  <c r="O335" i="4" s="1"/>
  <c r="P335" i="4" s="1"/>
  <c r="L332" i="4"/>
  <c r="O332" i="4" s="1"/>
  <c r="P332" i="4" s="1"/>
  <c r="L327" i="4"/>
  <c r="O327" i="4" s="1"/>
  <c r="P327" i="4" s="1"/>
  <c r="L339" i="4"/>
  <c r="O339" i="4" s="1"/>
  <c r="P339" i="4" s="1"/>
  <c r="L334" i="4"/>
  <c r="O334" i="4" s="1"/>
  <c r="P334" i="4" s="1"/>
  <c r="K323" i="4"/>
  <c r="L325" i="4"/>
  <c r="O325" i="4" s="1"/>
  <c r="P325" i="4" s="1"/>
  <c r="M197" i="13"/>
  <c r="N197" i="13" s="1"/>
  <c r="K329" i="4"/>
  <c r="L329" i="4" s="1"/>
  <c r="K69" i="4"/>
  <c r="Q49" i="13" l="1"/>
  <c r="N52" i="13"/>
  <c r="M198" i="13"/>
  <c r="L77" i="4"/>
  <c r="O77" i="4" s="1"/>
  <c r="K343" i="4"/>
  <c r="N188" i="13"/>
  <c r="N189" i="13" s="1"/>
  <c r="L69" i="4"/>
  <c r="N183" i="13"/>
  <c r="N204" i="13"/>
  <c r="N207" i="13" s="1"/>
  <c r="N215" i="13"/>
  <c r="N218" i="13" s="1"/>
  <c r="Q37" i="13"/>
  <c r="P330" i="4"/>
  <c r="L323" i="4"/>
  <c r="G88" i="4"/>
  <c r="H88" i="4"/>
  <c r="G363" i="4"/>
  <c r="G366" i="4" s="1"/>
  <c r="H363" i="4"/>
  <c r="H366" i="4" s="1"/>
  <c r="G253" i="4"/>
  <c r="G254" i="4" s="1"/>
  <c r="H253" i="4"/>
  <c r="H254" i="4" s="1"/>
  <c r="J123" i="13"/>
  <c r="J124" i="13" s="1"/>
  <c r="I123" i="13"/>
  <c r="I124" i="13" s="1"/>
  <c r="R49" i="13" l="1"/>
  <c r="N198" i="13"/>
  <c r="Q188" i="13"/>
  <c r="Q204" i="13"/>
  <c r="Q215" i="13"/>
  <c r="R37" i="13"/>
  <c r="Q194" i="13"/>
  <c r="Q183" i="13"/>
  <c r="O323" i="4"/>
  <c r="Q197" i="13"/>
  <c r="L123" i="13"/>
  <c r="L124" i="13" s="1"/>
  <c r="O329" i="4"/>
  <c r="J88" i="4"/>
  <c r="O69" i="4"/>
  <c r="J363" i="4"/>
  <c r="J366" i="4" s="1"/>
  <c r="J253" i="4"/>
  <c r="J254" i="4" s="1"/>
  <c r="J244" i="13"/>
  <c r="J246" i="13" s="1"/>
  <c r="I178" i="13"/>
  <c r="I180" i="13" s="1"/>
  <c r="J178" i="13"/>
  <c r="J180" i="13" s="1"/>
  <c r="H269" i="4"/>
  <c r="G269" i="4"/>
  <c r="H268" i="4"/>
  <c r="G268" i="4"/>
  <c r="H267" i="4"/>
  <c r="G267" i="4"/>
  <c r="G248" i="4"/>
  <c r="H248" i="4"/>
  <c r="J158" i="13"/>
  <c r="I158" i="13"/>
  <c r="H270" i="4" l="1"/>
  <c r="G270" i="4"/>
  <c r="R215" i="13"/>
  <c r="M123" i="13"/>
  <c r="R183" i="13"/>
  <c r="P323" i="4"/>
  <c r="J268" i="4"/>
  <c r="K268" i="4" s="1"/>
  <c r="L268" i="4" s="1"/>
  <c r="O268" i="4" s="1"/>
  <c r="P268" i="4" s="1"/>
  <c r="R197" i="13"/>
  <c r="L178" i="13"/>
  <c r="L180" i="13" s="1"/>
  <c r="L244" i="13"/>
  <c r="L246" i="13" s="1"/>
  <c r="L158" i="13"/>
  <c r="K363" i="4"/>
  <c r="K366" i="4" s="1"/>
  <c r="P329" i="4"/>
  <c r="K253" i="4"/>
  <c r="K254" i="4" s="1"/>
  <c r="J267" i="4"/>
  <c r="J269" i="4"/>
  <c r="K269" i="4" s="1"/>
  <c r="K88" i="4"/>
  <c r="J248" i="4"/>
  <c r="K248" i="4" s="1"/>
  <c r="P298" i="4"/>
  <c r="R240" i="13"/>
  <c r="J18" i="13"/>
  <c r="I18" i="13"/>
  <c r="I234" i="13"/>
  <c r="I236" i="13" s="1"/>
  <c r="R204" i="13"/>
  <c r="M158" i="13" l="1"/>
  <c r="N158" i="13" s="1"/>
  <c r="J270" i="4"/>
  <c r="L88" i="4"/>
  <c r="N123" i="13"/>
  <c r="N124" i="13" s="1"/>
  <c r="M124" i="13"/>
  <c r="M178" i="13"/>
  <c r="M244" i="13"/>
  <c r="M246" i="13" s="1"/>
  <c r="L269" i="4"/>
  <c r="O269" i="4" s="1"/>
  <c r="P269" i="4" s="1"/>
  <c r="L248" i="4"/>
  <c r="O248" i="4" s="1"/>
  <c r="P248" i="4" s="1"/>
  <c r="L234" i="13"/>
  <c r="L236" i="13" s="1"/>
  <c r="L18" i="13"/>
  <c r="L363" i="4"/>
  <c r="L366" i="4" s="1"/>
  <c r="K267" i="4"/>
  <c r="K270" i="4" s="1"/>
  <c r="L253" i="4"/>
  <c r="L254" i="4" s="1"/>
  <c r="R81" i="13"/>
  <c r="Q158" i="13" l="1"/>
  <c r="L267" i="4"/>
  <c r="L270" i="4" s="1"/>
  <c r="N178" i="13"/>
  <c r="M180" i="13"/>
  <c r="N244" i="13"/>
  <c r="N246" i="13" s="1"/>
  <c r="M234" i="13"/>
  <c r="M236" i="13" s="1"/>
  <c r="Q123" i="13"/>
  <c r="M18" i="13"/>
  <c r="O363" i="4"/>
  <c r="O253" i="4"/>
  <c r="O88" i="4"/>
  <c r="N18" i="13" l="1"/>
  <c r="Q178" i="13"/>
  <c r="N180" i="13"/>
  <c r="Q244" i="13"/>
  <c r="R123" i="13"/>
  <c r="N234" i="13"/>
  <c r="N236" i="13" s="1"/>
  <c r="P363" i="4"/>
  <c r="O267" i="4"/>
  <c r="P253" i="4"/>
  <c r="P88" i="4"/>
  <c r="J184" i="13"/>
  <c r="J185" i="13" s="1"/>
  <c r="I184" i="13"/>
  <c r="I185" i="13" s="1"/>
  <c r="J164" i="13"/>
  <c r="I164" i="13"/>
  <c r="I103" i="13"/>
  <c r="J103" i="13"/>
  <c r="J93" i="13"/>
  <c r="J96" i="13" s="1"/>
  <c r="J45" i="13"/>
  <c r="I45" i="13"/>
  <c r="I22" i="13"/>
  <c r="I24" i="13" s="1"/>
  <c r="J22" i="13"/>
  <c r="J24" i="13" s="1"/>
  <c r="L103" i="13" l="1"/>
  <c r="M103" i="13" s="1"/>
  <c r="R178" i="13"/>
  <c r="L45" i="13"/>
  <c r="Q234" i="13"/>
  <c r="R244" i="13"/>
  <c r="L22" i="13"/>
  <c r="L24" i="13" s="1"/>
  <c r="L164" i="13"/>
  <c r="L93" i="13"/>
  <c r="L96" i="13" s="1"/>
  <c r="L184" i="13"/>
  <c r="L185" i="13" s="1"/>
  <c r="P267" i="4"/>
  <c r="M45" i="13" l="1"/>
  <c r="M164" i="13"/>
  <c r="N103" i="13"/>
  <c r="Q103" i="13" s="1"/>
  <c r="R103" i="13" s="1"/>
  <c r="R234" i="13"/>
  <c r="M184" i="13"/>
  <c r="M93" i="13"/>
  <c r="M96" i="13" s="1"/>
  <c r="M22" i="13"/>
  <c r="M24" i="13" s="1"/>
  <c r="R158" i="13"/>
  <c r="N45" i="13" l="1"/>
  <c r="N184" i="13"/>
  <c r="N185" i="13" s="1"/>
  <c r="M185" i="13"/>
  <c r="N22" i="13"/>
  <c r="N24" i="13" s="1"/>
  <c r="N164" i="13"/>
  <c r="N93" i="13"/>
  <c r="N96" i="13" s="1"/>
  <c r="H8" i="14"/>
  <c r="G389" i="4"/>
  <c r="G391" i="4"/>
  <c r="J391" i="4" s="1"/>
  <c r="K391" i="4" s="1"/>
  <c r="L391" i="4" s="1"/>
  <c r="G390" i="4"/>
  <c r="G385" i="4"/>
  <c r="G384" i="4"/>
  <c r="G380" i="4"/>
  <c r="G386" i="4"/>
  <c r="G383" i="4"/>
  <c r="G382" i="4"/>
  <c r="G379" i="4"/>
  <c r="G388" i="4"/>
  <c r="G381" i="4"/>
  <c r="J381" i="4" s="1"/>
  <c r="K381" i="4" s="1"/>
  <c r="L381" i="4" s="1"/>
  <c r="G378" i="4"/>
  <c r="G377" i="4"/>
  <c r="G376" i="4"/>
  <c r="G215" i="4"/>
  <c r="G375" i="4"/>
  <c r="J375" i="4" s="1"/>
  <c r="G374" i="4"/>
  <c r="G10" i="4"/>
  <c r="G19" i="4" s="1"/>
  <c r="Q45" i="13" l="1"/>
  <c r="Q164" i="13"/>
  <c r="R164" i="13" s="1"/>
  <c r="G393" i="4"/>
  <c r="Q184" i="13"/>
  <c r="Q93" i="13"/>
  <c r="O391" i="4"/>
  <c r="P391" i="4" s="1"/>
  <c r="O381" i="4"/>
  <c r="P381" i="4" s="1"/>
  <c r="Q22" i="13"/>
  <c r="K375" i="4"/>
  <c r="J379" i="4"/>
  <c r="J390" i="4"/>
  <c r="K390" i="4" s="1"/>
  <c r="L390" i="4" s="1"/>
  <c r="J384" i="4"/>
  <c r="K384" i="4" s="1"/>
  <c r="J388" i="4"/>
  <c r="K388" i="4" s="1"/>
  <c r="L388" i="4" s="1"/>
  <c r="J374" i="4"/>
  <c r="J383" i="4"/>
  <c r="K383" i="4" s="1"/>
  <c r="J382" i="4"/>
  <c r="K382" i="4" s="1"/>
  <c r="J376" i="4"/>
  <c r="J385" i="4"/>
  <c r="K385" i="4" s="1"/>
  <c r="L385" i="4" s="1"/>
  <c r="J389" i="4"/>
  <c r="K389" i="4" s="1"/>
  <c r="L389" i="4" s="1"/>
  <c r="J377" i="4"/>
  <c r="J386" i="4"/>
  <c r="K386" i="4" s="1"/>
  <c r="J378" i="4"/>
  <c r="J380" i="4"/>
  <c r="K380" i="4" s="1"/>
  <c r="P282" i="4"/>
  <c r="P300" i="4"/>
  <c r="P297" i="4"/>
  <c r="P301" i="4"/>
  <c r="R45" i="13" l="1"/>
  <c r="J393" i="4"/>
  <c r="R93" i="13"/>
  <c r="R184" i="13"/>
  <c r="O389" i="4"/>
  <c r="P389" i="4" s="1"/>
  <c r="O385" i="4"/>
  <c r="P385" i="4" s="1"/>
  <c r="O383" i="4"/>
  <c r="P383" i="4" s="1"/>
  <c r="O380" i="4"/>
  <c r="P380" i="4" s="1"/>
  <c r="O390" i="4"/>
  <c r="P390" i="4" s="1"/>
  <c r="O388" i="4"/>
  <c r="P388" i="4" s="1"/>
  <c r="L375" i="4"/>
  <c r="O375" i="4" s="1"/>
  <c r="O382" i="4"/>
  <c r="P382" i="4" s="1"/>
  <c r="O384" i="4"/>
  <c r="R22" i="13"/>
  <c r="K374" i="4"/>
  <c r="K379" i="4"/>
  <c r="L379" i="4" s="1"/>
  <c r="K378" i="4"/>
  <c r="L378" i="4" s="1"/>
  <c r="K377" i="4"/>
  <c r="L377" i="4" s="1"/>
  <c r="K376" i="4"/>
  <c r="L376" i="4" s="1"/>
  <c r="G228" i="4"/>
  <c r="G229" i="4" s="1"/>
  <c r="H369" i="4"/>
  <c r="H371" i="4" s="1"/>
  <c r="G369" i="4"/>
  <c r="G371" i="4" s="1"/>
  <c r="H359" i="4"/>
  <c r="H360" i="4" s="1"/>
  <c r="G359" i="4"/>
  <c r="G360" i="4" s="1"/>
  <c r="H355" i="4"/>
  <c r="H356" i="4" s="1"/>
  <c r="G355" i="4"/>
  <c r="G356" i="4" s="1"/>
  <c r="H317" i="4"/>
  <c r="G317" i="4"/>
  <c r="H316" i="4"/>
  <c r="G316" i="4"/>
  <c r="H232" i="4"/>
  <c r="H234" i="4" s="1"/>
  <c r="G232" i="4"/>
  <c r="G234" i="4" s="1"/>
  <c r="P384" i="4" l="1"/>
  <c r="K393" i="4"/>
  <c r="G321" i="4"/>
  <c r="H321" i="4"/>
  <c r="O376" i="4"/>
  <c r="O379" i="4"/>
  <c r="L374" i="4"/>
  <c r="L393" i="4" s="1"/>
  <c r="O377" i="4"/>
  <c r="O378" i="4"/>
  <c r="O386" i="4"/>
  <c r="P386" i="4" s="1"/>
  <c r="J232" i="4"/>
  <c r="J234" i="4" s="1"/>
  <c r="J316" i="4"/>
  <c r="J359" i="4"/>
  <c r="J355" i="4"/>
  <c r="J356" i="4" s="1"/>
  <c r="J369" i="4"/>
  <c r="J371" i="4" s="1"/>
  <c r="J317" i="4"/>
  <c r="J321" i="4" l="1"/>
  <c r="K359" i="4"/>
  <c r="J360" i="4"/>
  <c r="K316" i="4"/>
  <c r="K232" i="4"/>
  <c r="K234" i="4" s="1"/>
  <c r="O374" i="4"/>
  <c r="K369" i="4"/>
  <c r="K371" i="4" s="1"/>
  <c r="K355" i="4"/>
  <c r="K317" i="4"/>
  <c r="K321" i="4" l="1"/>
  <c r="L355" i="4"/>
  <c r="L356" i="4" s="1"/>
  <c r="K356" i="4"/>
  <c r="L359" i="4"/>
  <c r="L360" i="4" s="1"/>
  <c r="K360" i="4"/>
  <c r="L232" i="4"/>
  <c r="L234" i="4" s="1"/>
  <c r="L316" i="4"/>
  <c r="L369" i="4"/>
  <c r="L371" i="4" s="1"/>
  <c r="L317" i="4"/>
  <c r="H37" i="4"/>
  <c r="H105" i="4"/>
  <c r="H106" i="4" s="1"/>
  <c r="G105" i="4"/>
  <c r="G106" i="4" s="1"/>
  <c r="H138" i="4"/>
  <c r="G138" i="4"/>
  <c r="O359" i="4" l="1"/>
  <c r="L321" i="4"/>
  <c r="O232" i="4"/>
  <c r="O316" i="4"/>
  <c r="J105" i="4"/>
  <c r="J106" i="4" s="1"/>
  <c r="O369" i="4"/>
  <c r="O355" i="4"/>
  <c r="O317" i="4"/>
  <c r="J138" i="4"/>
  <c r="K138" i="4" s="1"/>
  <c r="P232" i="4" l="1"/>
  <c r="P359" i="4"/>
  <c r="P316" i="4"/>
  <c r="K105" i="4"/>
  <c r="K106" i="4" s="1"/>
  <c r="L138" i="4"/>
  <c r="O138" i="4" s="1"/>
  <c r="P138" i="4" s="1"/>
  <c r="P369" i="4"/>
  <c r="P355" i="4"/>
  <c r="P317" i="4"/>
  <c r="J102" i="13"/>
  <c r="J104" i="13" s="1"/>
  <c r="I102" i="13"/>
  <c r="I104" i="13" s="1"/>
  <c r="I70" i="13"/>
  <c r="J70" i="13"/>
  <c r="P51" i="4"/>
  <c r="L105" i="4" l="1"/>
  <c r="L106" i="4" s="1"/>
  <c r="L70" i="13"/>
  <c r="M70" i="13" s="1"/>
  <c r="L102" i="13"/>
  <c r="L104" i="13" s="1"/>
  <c r="O105" i="4" l="1"/>
  <c r="N70" i="13"/>
  <c r="Q70" i="13" s="1"/>
  <c r="R70" i="13" s="1"/>
  <c r="M102" i="13"/>
  <c r="M104" i="13" s="1"/>
  <c r="P105" i="4" l="1"/>
  <c r="N102" i="13"/>
  <c r="N104" i="13" s="1"/>
  <c r="P132" i="4"/>
  <c r="Q102" i="13" l="1"/>
  <c r="G153" i="4"/>
  <c r="H153" i="4"/>
  <c r="G200" i="4"/>
  <c r="H200" i="4"/>
  <c r="G190" i="4"/>
  <c r="H190" i="4"/>
  <c r="R102" i="13" l="1"/>
  <c r="J190" i="4"/>
  <c r="J200" i="4"/>
  <c r="K200" i="4" s="1"/>
  <c r="J153" i="4"/>
  <c r="K153" i="4" s="1"/>
  <c r="P294" i="4"/>
  <c r="G126" i="4"/>
  <c r="H126" i="4"/>
  <c r="G146" i="4"/>
  <c r="H146" i="4"/>
  <c r="K190" i="4" l="1"/>
  <c r="L200" i="4"/>
  <c r="O200" i="4" s="1"/>
  <c r="P200" i="4" s="1"/>
  <c r="L153" i="4"/>
  <c r="O153" i="4" s="1"/>
  <c r="P153" i="4" s="1"/>
  <c r="J146" i="4"/>
  <c r="K146" i="4" s="1"/>
  <c r="J126" i="4"/>
  <c r="K126" i="4" s="1"/>
  <c r="G131" i="4"/>
  <c r="G59" i="4"/>
  <c r="L190" i="4" l="1"/>
  <c r="L126" i="4"/>
  <c r="O126" i="4" s="1"/>
  <c r="P126" i="4" s="1"/>
  <c r="L146" i="4"/>
  <c r="O146" i="4" s="1"/>
  <c r="P146" i="4" s="1"/>
  <c r="I166" i="13"/>
  <c r="J166" i="13"/>
  <c r="O190" i="4" l="1"/>
  <c r="L166" i="13"/>
  <c r="M166" i="13" s="1"/>
  <c r="N166" i="13" s="1"/>
  <c r="R188" i="13"/>
  <c r="H168" i="4"/>
  <c r="P190" i="4" l="1"/>
  <c r="Q166" i="13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68" i="13"/>
  <c r="I168" i="13"/>
  <c r="J167" i="13"/>
  <c r="I167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8" i="4"/>
  <c r="H38" i="4"/>
  <c r="G37" i="4"/>
  <c r="G205" i="4"/>
  <c r="G206" i="4" s="1"/>
  <c r="H205" i="4"/>
  <c r="H206" i="4" s="1"/>
  <c r="H59" i="4"/>
  <c r="J59" i="4" s="1"/>
  <c r="H170" i="4"/>
  <c r="G32" i="4"/>
  <c r="H32" i="4"/>
  <c r="G33" i="4"/>
  <c r="H33" i="4"/>
  <c r="G46" i="4"/>
  <c r="H46" i="4"/>
  <c r="G97" i="4"/>
  <c r="H97" i="4"/>
  <c r="L129" i="4" l="1"/>
  <c r="L167" i="13"/>
  <c r="M167" i="13" s="1"/>
  <c r="L110" i="4"/>
  <c r="O110" i="4" s="1"/>
  <c r="P110" i="4" s="1"/>
  <c r="L168" i="13"/>
  <c r="M168" i="13" s="1"/>
  <c r="J109" i="4"/>
  <c r="J137" i="4"/>
  <c r="J71" i="4"/>
  <c r="K71" i="4" s="1"/>
  <c r="J169" i="4"/>
  <c r="K169" i="4" s="1"/>
  <c r="J32" i="4"/>
  <c r="K32" i="4" s="1"/>
  <c r="L32" i="4" s="1"/>
  <c r="J33" i="4"/>
  <c r="J37" i="4"/>
  <c r="J97" i="4"/>
  <c r="K97" i="4" s="1"/>
  <c r="J38" i="4"/>
  <c r="K59" i="4"/>
  <c r="L59" i="4" s="1"/>
  <c r="J170" i="4"/>
  <c r="K170" i="4" s="1"/>
  <c r="J46" i="4"/>
  <c r="K46" i="4" s="1"/>
  <c r="L46" i="4" s="1"/>
  <c r="J205" i="4"/>
  <c r="J206" i="4" s="1"/>
  <c r="R249" i="13"/>
  <c r="K109" i="4" l="1"/>
  <c r="K137" i="4"/>
  <c r="O129" i="4"/>
  <c r="K38" i="4"/>
  <c r="L38" i="4" s="1"/>
  <c r="O38" i="4" s="1"/>
  <c r="N167" i="13"/>
  <c r="Q167" i="13" s="1"/>
  <c r="R167" i="13" s="1"/>
  <c r="N168" i="13"/>
  <c r="Q168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5" i="4"/>
  <c r="K206" i="4" s="1"/>
  <c r="K33" i="4"/>
  <c r="K37" i="4"/>
  <c r="L137" i="4" l="1"/>
  <c r="O109" i="4"/>
  <c r="P129" i="4"/>
  <c r="L33" i="4"/>
  <c r="L37" i="4"/>
  <c r="R168" i="13"/>
  <c r="L205" i="4"/>
  <c r="L206" i="4" s="1"/>
  <c r="O137" i="4"/>
  <c r="O59" i="4"/>
  <c r="J72" i="13"/>
  <c r="I72" i="13"/>
  <c r="P109" i="4" l="1"/>
  <c r="L72" i="13"/>
  <c r="O205" i="4"/>
  <c r="O37" i="4"/>
  <c r="O33" i="4"/>
  <c r="M72" i="13" l="1"/>
  <c r="P205" i="4"/>
  <c r="P183" i="4"/>
  <c r="N72" i="13" l="1"/>
  <c r="R194" i="13"/>
  <c r="P71" i="4" l="1"/>
  <c r="P72" i="4"/>
  <c r="P38" i="4"/>
  <c r="P37" i="4" l="1"/>
  <c r="I32" i="13"/>
  <c r="I33" i="13" s="1"/>
  <c r="J32" i="13"/>
  <c r="J33" i="13" s="1"/>
  <c r="I160" i="13"/>
  <c r="I161" i="13" s="1"/>
  <c r="J160" i="13"/>
  <c r="J161" i="13" s="1"/>
  <c r="L160" i="13" l="1"/>
  <c r="L161" i="13" s="1"/>
  <c r="L32" i="13"/>
  <c r="L33" i="13" s="1"/>
  <c r="J254" i="13"/>
  <c r="J255" i="13" s="1"/>
  <c r="I254" i="13"/>
  <c r="I255" i="13" s="1"/>
  <c r="M160" i="13" l="1"/>
  <c r="M161" i="13" s="1"/>
  <c r="L254" i="13"/>
  <c r="L255" i="13" s="1"/>
  <c r="M32" i="13"/>
  <c r="M33" i="13" s="1"/>
  <c r="R21" i="13"/>
  <c r="H65" i="4"/>
  <c r="H66" i="4" s="1"/>
  <c r="H196" i="4"/>
  <c r="H198" i="4"/>
  <c r="H197" i="4"/>
  <c r="G65" i="4"/>
  <c r="G66" i="4" s="1"/>
  <c r="G196" i="4"/>
  <c r="G198" i="4"/>
  <c r="G197" i="4"/>
  <c r="G202" i="4" l="1"/>
  <c r="H202" i="4"/>
  <c r="N32" i="13"/>
  <c r="N33" i="13" s="1"/>
  <c r="N160" i="13"/>
  <c r="N161" i="13" s="1"/>
  <c r="J65" i="4"/>
  <c r="J66" i="4" s="1"/>
  <c r="M254" i="13"/>
  <c r="J197" i="4"/>
  <c r="K197" i="4" s="1"/>
  <c r="J198" i="4"/>
  <c r="J196" i="4"/>
  <c r="H180" i="4"/>
  <c r="H181" i="4" s="1"/>
  <c r="G180" i="4"/>
  <c r="G181" i="4" s="1"/>
  <c r="J202" i="4" l="1"/>
  <c r="K196" i="4"/>
  <c r="K65" i="4"/>
  <c r="K66" i="4" s="1"/>
  <c r="N254" i="13"/>
  <c r="N255" i="13" s="1"/>
  <c r="M255" i="13"/>
  <c r="L197" i="4"/>
  <c r="O197" i="4" s="1"/>
  <c r="P197" i="4" s="1"/>
  <c r="Q160" i="13"/>
  <c r="Q32" i="13"/>
  <c r="K198" i="4"/>
  <c r="L198" i="4" s="1"/>
  <c r="J180" i="4"/>
  <c r="J181" i="4" s="1"/>
  <c r="P97" i="4"/>
  <c r="K202" i="4" l="1"/>
  <c r="L196" i="4"/>
  <c r="L202" i="4" s="1"/>
  <c r="L65" i="4"/>
  <c r="L66" i="4" s="1"/>
  <c r="Q254" i="13"/>
  <c r="R160" i="13"/>
  <c r="R32" i="13"/>
  <c r="K180" i="4"/>
  <c r="K181" i="4" s="1"/>
  <c r="O196" i="4" l="1"/>
  <c r="O65" i="4"/>
  <c r="L180" i="4"/>
  <c r="L181" i="4" s="1"/>
  <c r="R254" i="13"/>
  <c r="O198" i="4"/>
  <c r="J225" i="13"/>
  <c r="J226" i="13" s="1"/>
  <c r="I225" i="13"/>
  <c r="I226" i="13" s="1"/>
  <c r="J165" i="13"/>
  <c r="J170" i="13" s="1"/>
  <c r="I165" i="13"/>
  <c r="I170" i="13" s="1"/>
  <c r="I136" i="13"/>
  <c r="I140" i="13" s="1"/>
  <c r="J44" i="13"/>
  <c r="J46" i="13" s="1"/>
  <c r="I44" i="13"/>
  <c r="I46" i="13" s="1"/>
  <c r="J36" i="13"/>
  <c r="J41" i="13" s="1"/>
  <c r="I36" i="13"/>
  <c r="I41" i="13" s="1"/>
  <c r="H10" i="4"/>
  <c r="H351" i="4"/>
  <c r="H352" i="4" s="1"/>
  <c r="G351" i="4"/>
  <c r="G352" i="4" s="1"/>
  <c r="J266" i="13" l="1"/>
  <c r="P65" i="4"/>
  <c r="J10" i="4"/>
  <c r="P196" i="4"/>
  <c r="L136" i="13"/>
  <c r="L140" i="13" s="1"/>
  <c r="L225" i="13"/>
  <c r="L226" i="13" s="1"/>
  <c r="L44" i="13"/>
  <c r="L46" i="13" s="1"/>
  <c r="L165" i="13"/>
  <c r="L170" i="13" s="1"/>
  <c r="L36" i="13"/>
  <c r="L41" i="13" s="1"/>
  <c r="J351" i="4"/>
  <c r="J352" i="4" s="1"/>
  <c r="O180" i="4"/>
  <c r="P198" i="4"/>
  <c r="P377" i="4"/>
  <c r="P375" i="4"/>
  <c r="P374" i="4"/>
  <c r="G277" i="4"/>
  <c r="H277" i="4"/>
  <c r="H279" i="4" s="1"/>
  <c r="G278" i="4"/>
  <c r="H210" i="4"/>
  <c r="H211" i="4" s="1"/>
  <c r="G210" i="4"/>
  <c r="G257" i="4"/>
  <c r="H257" i="4"/>
  <c r="G262" i="4"/>
  <c r="H262" i="4"/>
  <c r="G263" i="4"/>
  <c r="H263" i="4"/>
  <c r="G258" i="4"/>
  <c r="H258" i="4"/>
  <c r="H14" i="4"/>
  <c r="H19" i="4" s="1"/>
  <c r="G247" i="4"/>
  <c r="G250" i="4" s="1"/>
  <c r="H247" i="4"/>
  <c r="H250" i="4" s="1"/>
  <c r="H243" i="4"/>
  <c r="G243" i="4"/>
  <c r="H242" i="4"/>
  <c r="G242" i="4"/>
  <c r="H228" i="4"/>
  <c r="H229" i="4" s="1"/>
  <c r="H224" i="4"/>
  <c r="G224" i="4"/>
  <c r="H223" i="4"/>
  <c r="G223" i="4"/>
  <c r="H219" i="4"/>
  <c r="H220" i="4" s="1"/>
  <c r="G219" i="4"/>
  <c r="G220" i="4" s="1"/>
  <c r="H184" i="4"/>
  <c r="H186" i="4" s="1"/>
  <c r="G184" i="4"/>
  <c r="G186" i="4" s="1"/>
  <c r="H214" i="4"/>
  <c r="G214" i="4"/>
  <c r="G216" i="4" s="1"/>
  <c r="H213" i="4"/>
  <c r="H215" i="4"/>
  <c r="G209" i="4"/>
  <c r="H192" i="4"/>
  <c r="H193" i="4" s="1"/>
  <c r="G192" i="4"/>
  <c r="G193" i="4" s="1"/>
  <c r="H175" i="4"/>
  <c r="H177" i="4" s="1"/>
  <c r="G175" i="4"/>
  <c r="G177" i="4" s="1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33" i="4" s="1"/>
  <c r="H145" i="4"/>
  <c r="H147" i="4" s="1"/>
  <c r="G145" i="4"/>
  <c r="G147" i="4" s="1"/>
  <c r="G113" i="4"/>
  <c r="G114" i="4" s="1"/>
  <c r="H94" i="4"/>
  <c r="G94" i="4"/>
  <c r="H45" i="4"/>
  <c r="G45" i="4"/>
  <c r="H112" i="4"/>
  <c r="H114" i="4" s="1"/>
  <c r="H73" i="4"/>
  <c r="G73" i="4"/>
  <c r="H152" i="4"/>
  <c r="G152" i="4"/>
  <c r="H167" i="4"/>
  <c r="H171" i="4" s="1"/>
  <c r="G167" i="4"/>
  <c r="G119" i="4"/>
  <c r="G120" i="4" s="1"/>
  <c r="G31" i="4"/>
  <c r="G34" i="4" s="1"/>
  <c r="H31" i="4"/>
  <c r="H34" i="4" s="1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3" i="4"/>
  <c r="G85" i="4" s="1"/>
  <c r="H83" i="4"/>
  <c r="H85" i="4" s="1"/>
  <c r="G78" i="4"/>
  <c r="G79" i="4" s="1"/>
  <c r="H78" i="4"/>
  <c r="H79" i="4" s="1"/>
  <c r="G47" i="4"/>
  <c r="H47" i="4"/>
  <c r="G39" i="4"/>
  <c r="G41" i="4" s="1"/>
  <c r="H39" i="4"/>
  <c r="H41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H142" i="4" l="1"/>
  <c r="G211" i="4"/>
  <c r="H127" i="4"/>
  <c r="G225" i="4"/>
  <c r="G127" i="4"/>
  <c r="G155" i="4"/>
  <c r="G259" i="4"/>
  <c r="G279" i="4"/>
  <c r="G171" i="4"/>
  <c r="G98" i="4"/>
  <c r="G142" i="4"/>
  <c r="H155" i="4"/>
  <c r="H264" i="4"/>
  <c r="G75" i="4"/>
  <c r="G48" i="4"/>
  <c r="H98" i="4"/>
  <c r="H216" i="4"/>
  <c r="H225" i="4"/>
  <c r="G264" i="4"/>
  <c r="G60" i="4"/>
  <c r="H75" i="4"/>
  <c r="H48" i="4"/>
  <c r="H60" i="4"/>
  <c r="H259" i="4"/>
  <c r="K10" i="4"/>
  <c r="G244" i="4"/>
  <c r="H244" i="4"/>
  <c r="J112" i="4"/>
  <c r="J113" i="4"/>
  <c r="K113" i="4" s="1"/>
  <c r="L113" i="4" s="1"/>
  <c r="O113" i="4" s="1"/>
  <c r="P113" i="4" s="1"/>
  <c r="J131" i="4"/>
  <c r="J133" i="4" s="1"/>
  <c r="J119" i="4"/>
  <c r="J120" i="4" s="1"/>
  <c r="J27" i="4"/>
  <c r="J28" i="4" s="1"/>
  <c r="M225" i="13"/>
  <c r="M226" i="13" s="1"/>
  <c r="M136" i="13"/>
  <c r="M140" i="13" s="1"/>
  <c r="M165" i="13"/>
  <c r="M170" i="13" s="1"/>
  <c r="M44" i="13"/>
  <c r="M46" i="13" s="1"/>
  <c r="M36" i="13"/>
  <c r="M41" i="13" s="1"/>
  <c r="K351" i="4"/>
  <c r="J242" i="4"/>
  <c r="J45" i="4"/>
  <c r="K45" i="4" s="1"/>
  <c r="L45" i="4" s="1"/>
  <c r="J243" i="4"/>
  <c r="K243" i="4" s="1"/>
  <c r="J258" i="4"/>
  <c r="K258" i="4" s="1"/>
  <c r="J57" i="4"/>
  <c r="K57" i="4" s="1"/>
  <c r="L57" i="4" s="1"/>
  <c r="J94" i="4"/>
  <c r="J139" i="4"/>
  <c r="J263" i="4"/>
  <c r="K263" i="4" s="1"/>
  <c r="J74" i="4"/>
  <c r="K74" i="4" s="1"/>
  <c r="P180" i="4"/>
  <c r="J152" i="4"/>
  <c r="K152" i="4" s="1"/>
  <c r="J151" i="4"/>
  <c r="J219" i="4"/>
  <c r="J220" i="4" s="1"/>
  <c r="J123" i="4"/>
  <c r="J101" i="4"/>
  <c r="J102" i="4" s="1"/>
  <c r="J47" i="4"/>
  <c r="K47" i="4" s="1"/>
  <c r="L47" i="4" s="1"/>
  <c r="J44" i="4"/>
  <c r="J167" i="4"/>
  <c r="J125" i="4"/>
  <c r="K125" i="4" s="1"/>
  <c r="J192" i="4"/>
  <c r="J193" i="4" s="1"/>
  <c r="J184" i="4"/>
  <c r="J186" i="4" s="1"/>
  <c r="J224" i="4"/>
  <c r="K224" i="4" s="1"/>
  <c r="J278" i="4"/>
  <c r="J209" i="4"/>
  <c r="J228" i="4"/>
  <c r="J229" i="4" s="1"/>
  <c r="J247" i="4"/>
  <c r="J250" i="4" s="1"/>
  <c r="J277" i="4"/>
  <c r="J70" i="4"/>
  <c r="J89" i="4"/>
  <c r="J91" i="4" s="1"/>
  <c r="J215" i="4"/>
  <c r="K215" i="4" s="1"/>
  <c r="J262" i="4"/>
  <c r="J78" i="4"/>
  <c r="J79" i="4" s="1"/>
  <c r="J96" i="4"/>
  <c r="K96" i="4" s="1"/>
  <c r="J83" i="4"/>
  <c r="J85" i="4" s="1"/>
  <c r="J55" i="4"/>
  <c r="J73" i="4"/>
  <c r="K73" i="4" s="1"/>
  <c r="J140" i="4"/>
  <c r="K140" i="4" s="1"/>
  <c r="J213" i="4"/>
  <c r="J154" i="4"/>
  <c r="J257" i="4"/>
  <c r="J259" i="4" s="1"/>
  <c r="J56" i="4"/>
  <c r="K56" i="4" s="1"/>
  <c r="L56" i="4" s="1"/>
  <c r="J168" i="4"/>
  <c r="K168" i="4" s="1"/>
  <c r="J39" i="4"/>
  <c r="J41" i="4" s="1"/>
  <c r="J22" i="4"/>
  <c r="J24" i="4" s="1"/>
  <c r="J31" i="4"/>
  <c r="J34" i="4" s="1"/>
  <c r="J145" i="4"/>
  <c r="J147" i="4" s="1"/>
  <c r="J141" i="4"/>
  <c r="K141" i="4" s="1"/>
  <c r="J175" i="4"/>
  <c r="J177" i="4" s="1"/>
  <c r="J214" i="4"/>
  <c r="K214" i="4" s="1"/>
  <c r="J223" i="4"/>
  <c r="J225" i="4" s="1"/>
  <c r="J210" i="4"/>
  <c r="J14" i="4"/>
  <c r="J19" i="4" s="1"/>
  <c r="P285" i="4"/>
  <c r="P295" i="4"/>
  <c r="P296" i="4"/>
  <c r="P292" i="4"/>
  <c r="P286" i="4"/>
  <c r="P293" i="4"/>
  <c r="P291" i="4"/>
  <c r="P289" i="4"/>
  <c r="P290" i="4"/>
  <c r="P288" i="4"/>
  <c r="P287" i="4"/>
  <c r="P169" i="4"/>
  <c r="P376" i="4"/>
  <c r="P170" i="4"/>
  <c r="P104" i="4"/>
  <c r="P378" i="4"/>
  <c r="P379" i="4"/>
  <c r="G11" i="14"/>
  <c r="H11" i="14"/>
  <c r="G8" i="14"/>
  <c r="J279" i="4" l="1"/>
  <c r="J60" i="4"/>
  <c r="J264" i="4"/>
  <c r="J216" i="4"/>
  <c r="J142" i="4"/>
  <c r="J171" i="4"/>
  <c r="J127" i="4"/>
  <c r="J98" i="4"/>
  <c r="J48" i="4"/>
  <c r="K112" i="4"/>
  <c r="K114" i="4" s="1"/>
  <c r="J114" i="4"/>
  <c r="L10" i="4"/>
  <c r="J75" i="4"/>
  <c r="J211" i="4"/>
  <c r="J155" i="4"/>
  <c r="J244" i="4"/>
  <c r="M8" i="14"/>
  <c r="K219" i="4"/>
  <c r="K220" i="4" s="1"/>
  <c r="K277" i="4"/>
  <c r="K151" i="4"/>
  <c r="L351" i="4"/>
  <c r="L352" i="4" s="1"/>
  <c r="K352" i="4"/>
  <c r="K242" i="4"/>
  <c r="K244" i="4" s="1"/>
  <c r="K167" i="4"/>
  <c r="K171" i="4" s="1"/>
  <c r="L112" i="4"/>
  <c r="L114" i="4" s="1"/>
  <c r="K139" i="4"/>
  <c r="K228" i="4"/>
  <c r="K229" i="4" s="1"/>
  <c r="K94" i="4"/>
  <c r="K98" i="4" s="1"/>
  <c r="N44" i="13"/>
  <c r="N46" i="13" s="1"/>
  <c r="K131" i="4"/>
  <c r="K133" i="4" s="1"/>
  <c r="K119" i="4"/>
  <c r="K120" i="4" s="1"/>
  <c r="K27" i="4"/>
  <c r="K28" i="4" s="1"/>
  <c r="N165" i="13"/>
  <c r="N170" i="13" s="1"/>
  <c r="N36" i="13"/>
  <c r="N41" i="13" s="1"/>
  <c r="K22" i="4"/>
  <c r="K24" i="4" s="1"/>
  <c r="N136" i="13"/>
  <c r="N140" i="13" s="1"/>
  <c r="N225" i="13"/>
  <c r="N226" i="13" s="1"/>
  <c r="L263" i="4"/>
  <c r="O263" i="4" s="1"/>
  <c r="P263" i="4" s="1"/>
  <c r="L243" i="4"/>
  <c r="O243" i="4" s="1"/>
  <c r="P243" i="4" s="1"/>
  <c r="L168" i="4"/>
  <c r="L215" i="4"/>
  <c r="O215" i="4" s="1"/>
  <c r="P215" i="4" s="1"/>
  <c r="L214" i="4"/>
  <c r="O214" i="4" s="1"/>
  <c r="P214" i="4" s="1"/>
  <c r="L224" i="4"/>
  <c r="O224" i="4" s="1"/>
  <c r="P224" i="4" s="1"/>
  <c r="L258" i="4"/>
  <c r="O258" i="4" s="1"/>
  <c r="P258" i="4" s="1"/>
  <c r="L140" i="4"/>
  <c r="L152" i="4"/>
  <c r="O152" i="4" s="1"/>
  <c r="P152" i="4" s="1"/>
  <c r="L141" i="4"/>
  <c r="O141" i="4" s="1"/>
  <c r="P141" i="4" s="1"/>
  <c r="L125" i="4"/>
  <c r="O125" i="4" s="1"/>
  <c r="P125" i="4" s="1"/>
  <c r="L73" i="4"/>
  <c r="O73" i="4" s="1"/>
  <c r="P73" i="4" s="1"/>
  <c r="O57" i="4"/>
  <c r="L96" i="4"/>
  <c r="O96" i="4" s="1"/>
  <c r="P96" i="4" s="1"/>
  <c r="L74" i="4"/>
  <c r="O74" i="4" s="1"/>
  <c r="P74" i="4" s="1"/>
  <c r="O56" i="4"/>
  <c r="P56" i="4" s="1"/>
  <c r="O45" i="4"/>
  <c r="P45" i="4" s="1"/>
  <c r="O47" i="4"/>
  <c r="P47" i="4" s="1"/>
  <c r="K210" i="4"/>
  <c r="K278" i="4"/>
  <c r="L278" i="4" s="1"/>
  <c r="K257" i="4"/>
  <c r="K259" i="4" s="1"/>
  <c r="K247" i="4"/>
  <c r="K250" i="4" s="1"/>
  <c r="K262" i="4"/>
  <c r="K264" i="4" s="1"/>
  <c r="K175" i="4"/>
  <c r="K177" i="4" s="1"/>
  <c r="K184" i="4"/>
  <c r="K186" i="4" s="1"/>
  <c r="K223" i="4"/>
  <c r="K225" i="4" s="1"/>
  <c r="K213" i="4"/>
  <c r="K216" i="4" s="1"/>
  <c r="K209" i="4"/>
  <c r="K192" i="4"/>
  <c r="K193" i="4" s="1"/>
  <c r="K154" i="4"/>
  <c r="L154" i="4" s="1"/>
  <c r="K145" i="4"/>
  <c r="K147" i="4" s="1"/>
  <c r="K123" i="4"/>
  <c r="K127" i="4" s="1"/>
  <c r="K70" i="4"/>
  <c r="K75" i="4" s="1"/>
  <c r="K31" i="4"/>
  <c r="K34" i="4" s="1"/>
  <c r="K39" i="4"/>
  <c r="K41" i="4" s="1"/>
  <c r="K55" i="4"/>
  <c r="K60" i="4" s="1"/>
  <c r="K83" i="4"/>
  <c r="K85" i="4" s="1"/>
  <c r="K44" i="4"/>
  <c r="K48" i="4" s="1"/>
  <c r="K78" i="4"/>
  <c r="K79" i="4" s="1"/>
  <c r="K89" i="4"/>
  <c r="K91" i="4" s="1"/>
  <c r="K14" i="4"/>
  <c r="K19" i="4" s="1"/>
  <c r="K101" i="4"/>
  <c r="K102" i="4" s="1"/>
  <c r="N11" i="14"/>
  <c r="P77" i="4"/>
  <c r="P158" i="4"/>
  <c r="P299" i="4"/>
  <c r="P284" i="4"/>
  <c r="P59" i="4"/>
  <c r="P32" i="4"/>
  <c r="P137" i="4"/>
  <c r="P33" i="4"/>
  <c r="P150" i="4"/>
  <c r="P69" i="4"/>
  <c r="K211" i="4" l="1"/>
  <c r="L139" i="4"/>
  <c r="L142" i="4" s="1"/>
  <c r="K142" i="4"/>
  <c r="L151" i="4"/>
  <c r="L155" i="4" s="1"/>
  <c r="K155" i="4"/>
  <c r="L277" i="4"/>
  <c r="L279" i="4" s="1"/>
  <c r="K279" i="4"/>
  <c r="O10" i="4"/>
  <c r="L228" i="4"/>
  <c r="L229" i="4" s="1"/>
  <c r="L242" i="4"/>
  <c r="L83" i="4"/>
  <c r="L85" i="4" s="1"/>
  <c r="L70" i="4"/>
  <c r="L75" i="4" s="1"/>
  <c r="L167" i="4"/>
  <c r="L171" i="4" s="1"/>
  <c r="L213" i="4"/>
  <c r="L216" i="4" s="1"/>
  <c r="L262" i="4"/>
  <c r="L264" i="4" s="1"/>
  <c r="L119" i="4"/>
  <c r="L120" i="4" s="1"/>
  <c r="L27" i="4"/>
  <c r="L28" i="4" s="1"/>
  <c r="L89" i="4"/>
  <c r="L123" i="4"/>
  <c r="L127" i="4" s="1"/>
  <c r="L223" i="4"/>
  <c r="L225" i="4" s="1"/>
  <c r="L247" i="4"/>
  <c r="L250" i="4" s="1"/>
  <c r="O277" i="4"/>
  <c r="L101" i="4"/>
  <c r="L102" i="4" s="1"/>
  <c r="L78" i="4"/>
  <c r="L79" i="4" s="1"/>
  <c r="L257" i="4"/>
  <c r="L259" i="4" s="1"/>
  <c r="L94" i="4"/>
  <c r="L98" i="4" s="1"/>
  <c r="O151" i="4"/>
  <c r="O168" i="4"/>
  <c r="O140" i="4"/>
  <c r="L145" i="4"/>
  <c r="L147" i="4" s="1"/>
  <c r="L131" i="4"/>
  <c r="L133" i="4" s="1"/>
  <c r="L55" i="4"/>
  <c r="L60" i="4" s="1"/>
  <c r="P57" i="4"/>
  <c r="L31" i="4"/>
  <c r="L34" i="4" s="1"/>
  <c r="L44" i="4"/>
  <c r="L48" i="4" s="1"/>
  <c r="L192" i="4"/>
  <c r="L193" i="4" s="1"/>
  <c r="L39" i="4"/>
  <c r="L41" i="4" s="1"/>
  <c r="L175" i="4"/>
  <c r="L177" i="4" s="1"/>
  <c r="Q391" i="4"/>
  <c r="L184" i="4"/>
  <c r="L186" i="4" s="1"/>
  <c r="L22" i="4"/>
  <c r="L24" i="4" s="1"/>
  <c r="L14" i="4"/>
  <c r="L19" i="4" s="1"/>
  <c r="Q136" i="13"/>
  <c r="Q165" i="13"/>
  <c r="Q225" i="13"/>
  <c r="L210" i="4"/>
  <c r="Q44" i="13"/>
  <c r="Q36" i="13"/>
  <c r="O351" i="4"/>
  <c r="L219" i="4"/>
  <c r="L220" i="4" s="1"/>
  <c r="L209" i="4"/>
  <c r="O139" i="4"/>
  <c r="O112" i="4"/>
  <c r="N8" i="14"/>
  <c r="L91" i="4" l="1"/>
  <c r="O89" i="4"/>
  <c r="P89" i="4" s="1"/>
  <c r="L211" i="4"/>
  <c r="P10" i="4"/>
  <c r="O242" i="4"/>
  <c r="L244" i="4"/>
  <c r="O94" i="4"/>
  <c r="P277" i="4"/>
  <c r="O27" i="4"/>
  <c r="O119" i="4"/>
  <c r="P168" i="4"/>
  <c r="P140" i="4"/>
  <c r="P151" i="4"/>
  <c r="O131" i="4"/>
  <c r="R165" i="13"/>
  <c r="R225" i="13"/>
  <c r="R136" i="13"/>
  <c r="R36" i="13"/>
  <c r="R44" i="13"/>
  <c r="P351" i="4"/>
  <c r="O210" i="4"/>
  <c r="O278" i="4"/>
  <c r="O257" i="4"/>
  <c r="O247" i="4"/>
  <c r="O262" i="4"/>
  <c r="O175" i="4"/>
  <c r="O184" i="4"/>
  <c r="O209" i="4"/>
  <c r="O213" i="4"/>
  <c r="O219" i="4"/>
  <c r="O223" i="4"/>
  <c r="O228" i="4"/>
  <c r="O192" i="4"/>
  <c r="O167" i="4"/>
  <c r="O154" i="4"/>
  <c r="O145" i="4"/>
  <c r="O123" i="4"/>
  <c r="P139" i="4"/>
  <c r="P112" i="4"/>
  <c r="O55" i="4"/>
  <c r="O101" i="4"/>
  <c r="O44" i="4"/>
  <c r="O31" i="4"/>
  <c r="O78" i="4"/>
  <c r="O14" i="4"/>
  <c r="O83" i="4"/>
  <c r="O70" i="4"/>
  <c r="O39" i="4"/>
  <c r="O22" i="4"/>
  <c r="I9" i="13"/>
  <c r="I12" i="13" s="1"/>
  <c r="P242" i="4" l="1"/>
  <c r="P94" i="4"/>
  <c r="I115" i="13"/>
  <c r="I266" i="13" s="1"/>
  <c r="P119" i="4"/>
  <c r="P27" i="4"/>
  <c r="P131" i="4"/>
  <c r="L9" i="13"/>
  <c r="L12" i="13" s="1"/>
  <c r="P210" i="4"/>
  <c r="P278" i="4"/>
  <c r="P247" i="4"/>
  <c r="P257" i="4"/>
  <c r="P262" i="4"/>
  <c r="P184" i="4"/>
  <c r="P175" i="4"/>
  <c r="P219" i="4"/>
  <c r="P223" i="4"/>
  <c r="P213" i="4"/>
  <c r="P228" i="4"/>
  <c r="P209" i="4"/>
  <c r="P192" i="4"/>
  <c r="P167" i="4"/>
  <c r="P154" i="4"/>
  <c r="P145" i="4"/>
  <c r="P123" i="4"/>
  <c r="P31" i="4"/>
  <c r="P39" i="4"/>
  <c r="P78" i="4"/>
  <c r="P83" i="4"/>
  <c r="P14" i="4"/>
  <c r="P22" i="4"/>
  <c r="P44" i="4"/>
  <c r="P101" i="4"/>
  <c r="P70" i="4"/>
  <c r="P55" i="4"/>
  <c r="L115" i="13" l="1"/>
  <c r="L266" i="13" s="1"/>
  <c r="M9" i="13"/>
  <c r="M12" i="13" s="1"/>
  <c r="M115" i="13" l="1"/>
  <c r="M266" i="13" s="1"/>
  <c r="N9" i="13"/>
  <c r="N12" i="13" s="1"/>
  <c r="Q1048207" i="13"/>
  <c r="B64879" i="13"/>
  <c r="B64881" i="13" s="1"/>
  <c r="N115" i="13" l="1"/>
  <c r="N266" i="13" s="1"/>
  <c r="Q9" i="13"/>
  <c r="Q266" i="13" s="1"/>
  <c r="R9" i="13" l="1"/>
  <c r="R166" i="13"/>
  <c r="B16913" i="4"/>
  <c r="B16915" i="4" s="1"/>
  <c r="H237" i="4"/>
  <c r="G237" i="4"/>
  <c r="R266" i="13" l="1"/>
  <c r="G238" i="4"/>
  <c r="G395" i="4" s="1"/>
  <c r="H238" i="4"/>
  <c r="H395" i="4" s="1"/>
  <c r="J237" i="4"/>
  <c r="J238" i="4" s="1"/>
  <c r="J395" i="4" s="1"/>
  <c r="K237" i="4" l="1"/>
  <c r="K238" i="4" s="1"/>
  <c r="K395" i="4" s="1"/>
  <c r="L237" i="4" l="1"/>
  <c r="L238" i="4" s="1"/>
  <c r="M877140" i="14"/>
  <c r="O237" i="4" l="1"/>
  <c r="P237" i="4" l="1"/>
  <c r="B47" i="16" l="1"/>
  <c r="B51" i="16" l="1"/>
  <c r="B55" i="16" s="1"/>
  <c r="B58" i="16" l="1"/>
  <c r="B62" i="16" s="1"/>
  <c r="B66" i="16" s="1"/>
  <c r="B70" i="16" s="1"/>
  <c r="B74" i="16" s="1"/>
  <c r="B75" i="16" l="1"/>
  <c r="B79" i="16" s="1"/>
  <c r="B80" i="16" s="1"/>
  <c r="B84" i="16" s="1"/>
  <c r="B85" i="16" s="1"/>
  <c r="B89" i="16" s="1"/>
  <c r="B93" i="16" s="1"/>
  <c r="B109" i="16" l="1"/>
  <c r="B113" i="16" s="1"/>
  <c r="B117" i="16" s="1"/>
  <c r="B118" i="16" s="1"/>
  <c r="B122" i="16" s="1"/>
  <c r="B126" i="16" l="1"/>
  <c r="B131" i="16" s="1"/>
  <c r="B132" i="16" s="1"/>
  <c r="A38" i="4" l="1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l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s="1"/>
  <c r="A118" i="4" l="1"/>
  <c r="A119" i="4" s="1"/>
  <c r="A123" i="4" s="1"/>
  <c r="A124" i="4" s="1"/>
  <c r="A125" i="4" s="1"/>
  <c r="A126" i="4" s="1"/>
  <c r="A129" i="4" s="1"/>
  <c r="A130" i="4" l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6" i="4" s="1"/>
  <c r="A180" i="4" s="1"/>
  <c r="A183" i="4" s="1"/>
  <c r="A184" i="4" s="1"/>
  <c r="A185" i="4" s="1"/>
  <c r="A189" i="4" s="1"/>
  <c r="A190" i="4" l="1"/>
  <c r="A191" i="4" s="1"/>
  <c r="A192" i="4" s="1"/>
  <c r="A196" i="4" s="1"/>
  <c r="A197" i="4" s="1"/>
  <c r="A198" i="4" s="1"/>
  <c r="A199" i="4" s="1"/>
  <c r="A200" i="4" s="1"/>
  <c r="A201" i="4" s="1"/>
  <c r="A205" i="4" s="1"/>
  <c r="A209" i="4" s="1"/>
  <c r="A210" i="4" s="1"/>
  <c r="A213" i="4" s="1"/>
  <c r="A214" i="4" s="1"/>
  <c r="A215" i="4" s="1"/>
  <c r="A219" i="4" s="1"/>
  <c r="A223" i="4" l="1"/>
  <c r="A224" i="4" s="1"/>
  <c r="A228" i="4" s="1"/>
  <c r="A232" i="4" s="1"/>
  <c r="A233" i="4" s="1"/>
  <c r="A237" i="4" s="1"/>
  <c r="A241" i="4" l="1"/>
  <c r="A242" i="4" s="1"/>
  <c r="A243" i="4" s="1"/>
  <c r="A247" i="4" s="1"/>
  <c r="A248" i="4" s="1"/>
  <c r="O259" i="13"/>
  <c r="A249" i="4" l="1"/>
  <c r="A253" i="4" s="1"/>
  <c r="A257" i="4" s="1"/>
  <c r="A258" i="4" s="1"/>
  <c r="A262" i="4" s="1"/>
  <c r="A263" i="4" s="1"/>
  <c r="A267" i="4" s="1"/>
  <c r="A268" i="4" s="1"/>
  <c r="A269" i="4" s="1"/>
  <c r="A273" i="4" s="1"/>
  <c r="A277" i="4" s="1"/>
  <c r="A278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5" i="4" s="1"/>
  <c r="A316" i="4" s="1"/>
  <c r="A317" i="4" s="1"/>
  <c r="A318" i="4" s="1"/>
  <c r="A319" i="4" s="1"/>
  <c r="A320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6" i="4" s="1"/>
  <c r="A347" i="4" s="1"/>
  <c r="A351" i="4" s="1"/>
  <c r="A355" i="4" s="1"/>
  <c r="A359" i="4" s="1"/>
  <c r="A363" i="4" s="1"/>
  <c r="A364" i="4" s="1"/>
  <c r="A365" i="4" s="1"/>
  <c r="A369" i="4" s="1"/>
  <c r="A370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O260" i="13"/>
  <c r="O266" i="13" s="1"/>
  <c r="A390" i="4" l="1"/>
  <c r="A391" i="4" s="1"/>
  <c r="A392" i="4" s="1"/>
  <c r="P260" i="13"/>
  <c r="P266" i="13" s="1"/>
  <c r="L342" i="4" l="1"/>
  <c r="L343" i="4" l="1"/>
  <c r="L395" i="4" s="1"/>
  <c r="O342" i="4"/>
  <c r="O395" i="4" l="1"/>
  <c r="P342" i="4"/>
  <c r="P395" i="4" s="1"/>
  <c r="A21" i="13" l="1"/>
  <c r="A22" i="13" s="1"/>
  <c r="A23" i="13" s="1"/>
  <c r="A27" i="13" s="1"/>
  <c r="A31" i="13" s="1"/>
  <c r="A32" i="13" l="1"/>
  <c r="A36" i="13" s="1"/>
  <c r="A37" i="13" s="1"/>
  <c r="A38" i="13" s="1"/>
  <c r="A39" i="13" s="1"/>
  <c r="A40" i="13" s="1"/>
  <c r="A44" i="13" s="1"/>
  <c r="A45" i="13" l="1"/>
  <c r="A49" i="13" s="1"/>
  <c r="A50" i="13" s="1"/>
  <c r="A51" i="13" l="1"/>
  <c r="A56" i="13" s="1"/>
  <c r="A61" i="13" s="1"/>
  <c r="A65" i="13" s="1"/>
  <c r="A70" i="13" l="1"/>
  <c r="A71" i="13" s="1"/>
  <c r="A75" i="13" s="1"/>
  <c r="A76" i="13" s="1"/>
  <c r="A81" i="13" s="1"/>
  <c r="A84" i="13" s="1"/>
  <c r="A89" i="13" s="1"/>
  <c r="A93" i="13" s="1"/>
  <c r="A94" i="13" s="1"/>
  <c r="A95" i="13" s="1"/>
  <c r="A98" i="13" s="1"/>
  <c r="A102" i="13" s="1"/>
  <c r="A103" i="13" s="1"/>
  <c r="A107" i="13" s="1"/>
  <c r="A112" i="13" s="1"/>
  <c r="A113" i="13" s="1"/>
  <c r="A114" i="13" s="1"/>
  <c r="A118" i="13" s="1"/>
  <c r="A119" i="13" s="1"/>
  <c r="A123" i="13" s="1"/>
  <c r="A127" i="13" s="1"/>
  <c r="A128" i="13" s="1"/>
  <c r="A132" i="13" s="1"/>
  <c r="A136" i="13" s="1"/>
  <c r="A137" i="13" s="1"/>
  <c r="A138" i="13" s="1"/>
  <c r="A139" i="13" s="1"/>
  <c r="A143" i="13" s="1"/>
  <c r="A144" i="13" s="1"/>
  <c r="A148" i="13" s="1"/>
  <c r="A149" i="13" s="1"/>
  <c r="A153" i="13" s="1"/>
  <c r="A154" i="13" s="1"/>
  <c r="A158" i="13" s="1"/>
  <c r="A159" i="13" s="1"/>
  <c r="A160" i="13" s="1"/>
  <c r="A164" i="13" s="1"/>
  <c r="A165" i="13" s="1"/>
  <c r="A166" i="13" s="1"/>
  <c r="A167" i="13" s="1"/>
  <c r="A168" i="13" s="1"/>
  <c r="A169" i="13" s="1"/>
  <c r="A173" i="13" s="1"/>
  <c r="A177" i="13" s="1"/>
  <c r="A178" i="13" s="1"/>
  <c r="A179" i="13" s="1"/>
  <c r="A183" i="13" s="1"/>
  <c r="A184" i="13" s="1"/>
  <c r="A188" i="13" s="1"/>
  <c r="A192" i="13" s="1"/>
  <c r="A193" i="13" s="1"/>
  <c r="A194" i="13" s="1"/>
  <c r="A195" i="13" s="1"/>
  <c r="A196" i="13" s="1"/>
  <c r="A197" i="13" s="1"/>
  <c r="A201" i="13" s="1"/>
  <c r="A202" i="13" s="1"/>
  <c r="A203" i="13" s="1"/>
  <c r="A210" i="13" s="1"/>
  <c r="A214" i="13" s="1"/>
  <c r="A215" i="13" s="1"/>
  <c r="A216" i="13" s="1"/>
  <c r="A217" i="13" s="1"/>
  <c r="A221" i="13" s="1"/>
  <c r="A225" i="13" s="1"/>
  <c r="A229" i="13" s="1"/>
  <c r="A233" i="13" s="1"/>
  <c r="A234" i="13" s="1"/>
  <c r="A235" i="13" l="1"/>
  <c r="A240" i="13" s="1"/>
  <c r="A244" i="13" s="1"/>
  <c r="A245" i="13" s="1"/>
  <c r="A249" i="13" s="1"/>
  <c r="A250" i="13" s="1"/>
  <c r="A254" i="13" s="1"/>
  <c r="A258" i="13" l="1"/>
  <c r="A259" i="13" s="1"/>
  <c r="A263" i="13" s="1"/>
</calcChain>
</file>

<file path=xl/sharedStrings.xml><?xml version="1.0" encoding="utf-8"?>
<sst xmlns="http://schemas.openxmlformats.org/spreadsheetml/2006/main" count="2068" uniqueCount="716">
  <si>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</si>
  <si>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</si>
  <si>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</si>
  <si>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</si>
  <si>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</si>
  <si>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</si>
  <si>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</si>
  <si>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</si>
  <si>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</si>
  <si>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</si>
  <si>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</si>
  <si>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</si>
  <si>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</si>
  <si>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</si>
  <si>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</si>
  <si>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</si>
  <si>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</si>
  <si>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</si>
  <si>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</si>
  <si>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</si>
  <si>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</si>
  <si>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</si>
  <si>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</si>
  <si>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</si>
  <si>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</si>
  <si>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</si>
  <si>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</si>
  <si>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</si>
  <si>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</si>
  <si>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</si>
  <si>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</si>
  <si>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</si>
  <si>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</si>
  <si>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</si>
  <si>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</si>
  <si>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</si>
  <si>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</si>
  <si>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</si>
  <si>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</si>
  <si>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</si>
  <si>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</si>
  <si>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</si>
  <si>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</si>
  <si>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</si>
  <si>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</si>
  <si>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</si>
  <si>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</si>
  <si>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</si>
  <si>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</si>
  <si>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</si>
  <si>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</si>
  <si>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</si>
  <si>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</si>
  <si>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</si>
  <si>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</si>
  <si>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</si>
  <si>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</si>
  <si>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</si>
  <si>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</si>
  <si>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</si>
  <si>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</si>
  <si>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</si>
  <si>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</si>
  <si>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</si>
  <si>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</si>
  <si>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</si>
  <si>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</si>
  <si>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</si>
  <si>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</si>
  <si>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</si>
  <si>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</si>
  <si>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</si>
  <si>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</si>
  <si>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</si>
  <si>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</si>
  <si>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</si>
  <si>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</si>
  <si>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</si>
  <si>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</si>
  <si>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</si>
  <si>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</si>
  <si>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</si>
  <si>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</si>
  <si>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</si>
  <si>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</si>
  <si>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</si>
  <si>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</si>
  <si>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</si>
  <si>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</si>
  <si>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</si>
  <si>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</si>
  <si>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</si>
  <si>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</si>
  <si>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</si>
  <si>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</si>
  <si>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</si>
  <si>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</si>
  <si>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</si>
  <si>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</si>
  <si>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</si>
  <si>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</si>
  <si>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</si>
  <si>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</si>
  <si>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</si>
  <si>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</si>
  <si>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</si>
  <si>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</si>
  <si>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</si>
  <si>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</si>
  <si>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</si>
  <si>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</si>
  <si>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</si>
  <si>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</si>
  <si>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</si>
  <si>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</si>
  <si>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</si>
  <si>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</si>
  <si>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</si>
  <si>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</si>
  <si>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</si>
  <si>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</si>
  <si>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</si>
  <si>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</si>
  <si>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</si>
  <si>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</si>
  <si>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</si>
  <si>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</si>
  <si>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</si>
  <si>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</si>
  <si>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</si>
  <si>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</si>
  <si>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</si>
  <si>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</si>
  <si>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</si>
  <si>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</si>
  <si>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</si>
  <si>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</si>
  <si>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</si>
  <si>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</si>
  <si>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</si>
  <si>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</si>
  <si>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</si>
  <si>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</si>
  <si>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</si>
  <si>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</si>
  <si>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</si>
  <si>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</si>
  <si>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</si>
  <si>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</si>
  <si>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</si>
  <si>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</si>
  <si>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</si>
  <si>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</si>
  <si>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</si>
  <si>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</si>
  <si>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</si>
  <si>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</si>
  <si>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</si>
  <si>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</si>
  <si>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</si>
  <si>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</si>
  <si>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</si>
  <si>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</si>
  <si>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</si>
  <si>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</si>
  <si>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</si>
  <si>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</si>
  <si>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</si>
  <si>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</si>
  <si>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</si>
  <si>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</si>
  <si>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</si>
  <si>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</si>
  <si>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</si>
  <si>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</si>
  <si>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</si>
  <si>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</si>
  <si>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</si>
  <si>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</si>
  <si>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</si>
  <si>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</si>
  <si>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</si>
  <si>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</si>
  <si>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</si>
  <si>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</si>
  <si>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</si>
  <si>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</si>
  <si>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</si>
  <si>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</si>
  <si>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</si>
  <si>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</si>
  <si>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</si>
  <si>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</si>
  <si>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</si>
  <si>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</si>
  <si>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</si>
  <si>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</si>
  <si>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</si>
  <si>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</si>
  <si>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</si>
  <si>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</si>
  <si>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</si>
  <si>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</si>
  <si>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</si>
  <si>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</si>
  <si>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</si>
  <si>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</si>
  <si>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</si>
  <si>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</si>
  <si>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</si>
  <si>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</si>
  <si>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</si>
  <si>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</si>
  <si>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</si>
  <si>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</si>
  <si>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</si>
  <si>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</si>
  <si>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</si>
  <si>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</si>
  <si>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</si>
  <si>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</si>
  <si>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</si>
  <si>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</si>
  <si>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</si>
  <si>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</si>
  <si>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</si>
  <si>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</si>
  <si>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</si>
  <si>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</si>
  <si>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</si>
  <si>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</si>
  <si>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</si>
  <si>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</si>
  <si>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</si>
  <si>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</si>
  <si>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</si>
  <si>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</si>
  <si>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</si>
  <si>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</si>
  <si>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</si>
  <si>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</si>
  <si>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</si>
  <si>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</si>
  <si>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</si>
  <si>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</si>
  <si>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</si>
  <si>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</si>
  <si>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</si>
  <si>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</si>
  <si>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</si>
  <si>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</si>
  <si>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</si>
  <si>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</si>
  <si>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</si>
  <si>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</si>
  <si>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</si>
  <si>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</si>
  <si>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</si>
  <si>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</si>
  <si>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</si>
  <si>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</si>
  <si>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</si>
  <si>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</si>
  <si>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</si>
  <si>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</si>
  <si>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</si>
  <si>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</si>
  <si>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</si>
  <si>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</si>
  <si>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</si>
  <si>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</si>
  <si>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</si>
  <si>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</si>
  <si>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</si>
  <si>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</si>
  <si>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</si>
  <si>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</si>
  <si>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</si>
  <si>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</si>
  <si>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</si>
  <si>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</si>
  <si>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</si>
  <si>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</si>
  <si>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</si>
  <si>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</si>
  <si>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</si>
  <si>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</si>
  <si>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</si>
  <si>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</si>
  <si>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</si>
  <si>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</si>
  <si>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</si>
  <si>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</si>
  <si>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</si>
  <si>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</si>
  <si>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</si>
  <si>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</si>
  <si>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</si>
  <si>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</si>
  <si>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</si>
  <si>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</si>
  <si>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</si>
  <si>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</si>
  <si>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</si>
  <si>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</si>
  <si>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</si>
  <si>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</si>
  <si>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</si>
  <si>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</si>
  <si>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</si>
  <si>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</si>
  <si>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</si>
  <si>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</si>
  <si>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</si>
  <si>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</si>
  <si>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</si>
  <si>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</si>
  <si>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</si>
  <si>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</si>
  <si>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</si>
  <si>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</si>
  <si>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</si>
  <si>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</si>
  <si>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</si>
  <si>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</si>
  <si>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</si>
  <si>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</si>
  <si>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</si>
  <si>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</si>
  <si>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</si>
  <si>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</si>
  <si>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</si>
  <si>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</si>
  <si>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</si>
  <si>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</si>
  <si>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</si>
  <si>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</si>
  <si>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</si>
  <si>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</si>
  <si>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</si>
  <si>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</si>
  <si>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</si>
  <si>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</si>
  <si>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</si>
  <si>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</si>
  <si>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</si>
  <si>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</si>
  <si>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</si>
  <si>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</si>
  <si>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</si>
  <si>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</si>
  <si>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</si>
  <si>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</si>
  <si>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</si>
  <si>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</si>
  <si>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</si>
  <si>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</si>
  <si>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</si>
  <si>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</si>
  <si>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</si>
  <si>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</si>
  <si>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</si>
  <si>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</si>
  <si>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</si>
  <si>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</si>
  <si>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</si>
  <si>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</si>
  <si>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</si>
  <si>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</si>
  <si>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</si>
  <si>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</si>
  <si>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</si>
  <si>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</si>
  <si>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</si>
  <si>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</si>
  <si>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</si>
  <si>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</si>
  <si>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</si>
  <si>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</si>
  <si>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</si>
  <si>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</si>
  <si>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</si>
  <si>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</si>
  <si>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</si>
  <si>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</si>
  <si>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</si>
  <si>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</si>
  <si>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</si>
  <si>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</si>
  <si>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</si>
  <si>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</si>
  <si>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</si>
  <si>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</si>
  <si>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</si>
  <si>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</si>
  <si>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</si>
  <si>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</si>
  <si>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</si>
  <si>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</si>
  <si>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</si>
  <si>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</si>
  <si>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</si>
  <si>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</si>
  <si>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</si>
  <si>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</si>
  <si>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</si>
  <si>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</si>
  <si>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</si>
  <si>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</si>
  <si>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</si>
  <si>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</si>
  <si>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</si>
  <si>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</si>
  <si>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</si>
  <si>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</si>
  <si>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</si>
  <si>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</si>
  <si>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</si>
  <si>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</si>
  <si>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</si>
  <si>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</si>
  <si>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</si>
  <si>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</si>
  <si>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</si>
  <si>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</si>
  <si>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</si>
  <si>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</si>
  <si>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</si>
  <si>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</si>
  <si>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</si>
  <si>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</si>
  <si>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</si>
  <si>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</si>
  <si>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</si>
  <si>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</si>
  <si>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</si>
  <si>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</si>
  <si>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</si>
  <si>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</si>
  <si>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</si>
  <si>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</si>
  <si>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</si>
  <si>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</si>
  <si>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</si>
  <si>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</si>
  <si>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</si>
  <si>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</si>
  <si>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</si>
  <si>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</si>
  <si>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</si>
  <si>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</si>
  <si>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</si>
  <si>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</si>
  <si>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</si>
  <si>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</si>
  <si>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</si>
  <si>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</si>
  <si>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</si>
  <si>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</si>
  <si>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</si>
  <si>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</si>
  <si>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</si>
  <si>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</si>
  <si>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</si>
  <si>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</si>
  <si>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</si>
  <si>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</si>
  <si>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</si>
  <si>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</si>
  <si>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</si>
  <si>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</si>
  <si>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</si>
  <si>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</si>
  <si>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</si>
  <si>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</si>
  <si>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</si>
  <si>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</si>
  <si>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</si>
  <si>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</si>
  <si>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</si>
  <si>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</si>
  <si>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</si>
  <si>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</si>
  <si>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</si>
  <si>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</si>
  <si>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</si>
  <si>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</si>
  <si>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</si>
  <si>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</si>
  <si>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</si>
  <si>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</si>
  <si>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</si>
  <si>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</si>
  <si>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</si>
  <si>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</si>
  <si>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</si>
  <si>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</si>
  <si>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</si>
  <si>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</si>
  <si>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</si>
  <si>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</si>
  <si>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</si>
  <si>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</si>
  <si>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</si>
  <si>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</si>
  <si>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</si>
  <si>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</si>
  <si>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</si>
  <si>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</si>
  <si>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</si>
  <si>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</si>
  <si>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</si>
  <si>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</si>
  <si>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</si>
  <si>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</si>
  <si>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</si>
  <si>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</si>
  <si>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</si>
  <si>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</si>
  <si>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</si>
  <si>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</si>
  <si>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</si>
  <si>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</si>
  <si>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</si>
  <si>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</si>
  <si>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</si>
  <si>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</si>
  <si>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</si>
  <si>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</si>
  <si>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</si>
  <si>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</si>
  <si>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</si>
  <si>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</si>
  <si>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</si>
  <si>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</si>
  <si>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</si>
  <si>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</si>
  <si>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</si>
  <si>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</si>
  <si>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</si>
  <si>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 xml:space="preserve">JUAN ALFONSO PAULINO RODRIGUEZ </t>
  </si>
  <si>
    <t>ANALISTA DE ANÁLISIS DE ESTUDIOS ECONÓMICOS I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</si>
  <si>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</si>
  <si>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</si>
  <si>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</si>
  <si>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</si>
  <si>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</si>
  <si>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</si>
  <si>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</si>
  <si>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</si>
  <si>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</si>
  <si>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</si>
  <si>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</si>
  <si>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</si>
  <si>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</si>
  <si>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</si>
  <si>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</si>
  <si>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</si>
  <si>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</si>
  <si>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</si>
  <si>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ENCARGADO ADMINISTRATIVO Y FINANCIERO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</si>
  <si>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</si>
  <si>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</si>
  <si>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</si>
  <si>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</si>
  <si>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</si>
  <si>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</si>
  <si>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</si>
  <si>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</si>
  <si>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</si>
  <si>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</si>
  <si>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</si>
  <si>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</si>
  <si>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</si>
  <si>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</si>
  <si>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</si>
  <si>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</si>
  <si>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</si>
  <si>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</si>
  <si>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15 DE OCTUBRE DEL 2023</t>
  </si>
  <si>
    <t>01 DE SEPTIEMBRE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</si>
  <si>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</si>
  <si>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</si>
  <si>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</si>
  <si>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</si>
  <si>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</si>
  <si>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</si>
  <si>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</si>
  <si>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</si>
  <si>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</si>
  <si>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</si>
  <si>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</si>
  <si>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</si>
  <si>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</si>
  <si>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</si>
  <si>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</si>
  <si>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</si>
  <si>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</si>
  <si>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</si>
  <si>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</si>
  <si>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</si>
  <si>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</si>
  <si>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</si>
  <si>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</si>
  <si>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</si>
  <si>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</si>
  <si>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</si>
  <si>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</si>
  <si>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</si>
  <si>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</si>
  <si>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</si>
  <si>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</si>
  <si>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</si>
  <si>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</si>
  <si>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</si>
  <si>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</si>
  <si>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</si>
  <si>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</si>
  <si>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</si>
  <si>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</si>
  <si>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</si>
  <si>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</si>
  <si>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</si>
  <si>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</si>
  <si>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</si>
  <si>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</si>
  <si>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</si>
  <si>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</si>
  <si>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DICIEMBRE DEL 2023</t>
  </si>
  <si>
    <t>04 DE DICIEMBRE DEL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</si>
  <si>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</si>
  <si>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</si>
  <si>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</si>
  <si>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</si>
  <si>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</si>
  <si>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</si>
  <si>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</si>
  <si>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</si>
  <si>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</si>
  <si>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</si>
  <si>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</si>
  <si>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</si>
  <si>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</si>
  <si>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</si>
  <si>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</si>
  <si>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</si>
  <si>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</si>
  <si>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</si>
  <si>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</si>
  <si>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</si>
  <si>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</si>
  <si>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</si>
  <si>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</si>
  <si>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</si>
  <si>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 xml:space="preserve">RESPONSABLE DE OFICINA DE LIBRE ACCESO A LA INFORMACIÓN </t>
  </si>
  <si>
    <t>02 DE FEBRERO DEL 2024</t>
  </si>
  <si>
    <t>02 DE ENERO DEL 2024</t>
  </si>
  <si>
    <t>03 DE ENERO DEL 2024</t>
  </si>
  <si>
    <t>TÉCNICO DE TESORERIA</t>
  </si>
  <si>
    <t xml:space="preserve">TÉCNICO EN PRESUPUESTO Y TESORERIA </t>
  </si>
  <si>
    <t>26 DE ENERO DEL 2024</t>
  </si>
  <si>
    <t xml:space="preserve">ENCARGADA DE ANÁLISIS Y ESTUDIOS ECONOMICOS 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</si>
  <si>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</si>
  <si>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</si>
  <si>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</si>
  <si>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</si>
  <si>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</si>
  <si>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</si>
  <si>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</si>
  <si>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</si>
  <si>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</si>
  <si>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</si>
  <si>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</si>
  <si>
    <t>SANDRA CAROLINA REYES CRUZ</t>
  </si>
  <si>
    <t>04 DE SEPTIEMBRE DEL 2023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</si>
  <si>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</si>
  <si>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</si>
  <si>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</si>
  <si>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</si>
  <si>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</si>
  <si>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</si>
  <si>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</si>
  <si>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</si>
  <si>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</si>
  <si>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</si>
  <si>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</si>
  <si>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</si>
  <si>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</si>
  <si>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SEPTIEMBRE DEL 2023</t>
  </si>
  <si>
    <t>11 DE MARZO DEL 2024</t>
  </si>
  <si>
    <t>15 DE ABRIL DEL 2024</t>
  </si>
  <si>
    <t>5  DE ABRIL DEL 2024</t>
  </si>
  <si>
    <t>18 DE ABRIL DEL 2024</t>
  </si>
  <si>
    <t>01 DE ABRIL DEL 2024</t>
  </si>
  <si>
    <t>05 DE ABRIL DEL 2024</t>
  </si>
  <si>
    <t>05 DE OCTUBRE DEL 2023</t>
  </si>
  <si>
    <t>01 DE MAYO DEL 2024</t>
  </si>
  <si>
    <t>01 DE NOVIEMBRE DEL 2023</t>
  </si>
  <si>
    <t>ENCARGADO DIVISIÓN DE REGISTRO, CONTROL Y NÓMINA</t>
  </si>
  <si>
    <t>01  DE DICIEMBRE DEL 2023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</si>
  <si>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</si>
  <si>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</si>
  <si>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</si>
  <si>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</si>
  <si>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</si>
  <si>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</si>
  <si>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</si>
  <si>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</si>
  <si>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04 DE JUNIO DEL 2024</t>
  </si>
  <si>
    <t>Correspondiente al mes de enero del año 2024</t>
  </si>
  <si>
    <t>ADRIANA LOPEZ CASTILLO</t>
  </si>
  <si>
    <t>02 DE JULIO DEL 2024</t>
  </si>
  <si>
    <t>03 DE JULIO DEL 2024</t>
  </si>
  <si>
    <t>26 DE JULIO DEL 2024</t>
  </si>
  <si>
    <t>01 DE JULIO DEL 2024</t>
  </si>
  <si>
    <t xml:space="preserve">01 DE ENERO DEL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</si>
</sst>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26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43" fontId="16" fillId="2" borderId="7" xfId="1" applyFont="1" applyFill="1" applyBorder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wrapText="1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43" fontId="4" fillId="2" borderId="14" xfId="1" applyFont="1" applyFill="1" applyBorder="1" applyAlignment="1">
      <alignment horizontal="center"/>
    </xf>
    <xf numFmtId="43" fontId="4" fillId="0" borderId="14" xfId="1" applyFont="1" applyFill="1" applyBorder="1"/>
    <xf numFmtId="43" fontId="4" fillId="0" borderId="14" xfId="0" applyNumberFormat="1" applyFont="1" applyBorder="1"/>
    <xf numFmtId="43" fontId="4" fillId="2" borderId="14" xfId="1" applyFont="1" applyFill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165" fontId="13" fillId="2" borderId="12" xfId="0" applyNumberFormat="1" applyFont="1" applyFill="1" applyBorder="1" applyAlignment="1">
      <alignment horizontal="left" wrapText="1"/>
    </xf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43" fontId="6" fillId="3" borderId="6" xfId="0" applyNumberFormat="1" applyFont="1" applyFill="1" applyBorder="1"/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43" fontId="4" fillId="0" borderId="31" xfId="1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0" fontId="16" fillId="0" borderId="2" xfId="0" applyFont="1" applyBorder="1" applyAlignment="1">
      <alignment horizontal="left" wrapText="1"/>
    </xf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43" fontId="4" fillId="0" borderId="1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7" fillId="0" borderId="27" xfId="0" applyFont="1" applyBorder="1"/>
    <xf numFmtId="0" fontId="16" fillId="2" borderId="10" xfId="0" applyFont="1" applyFill="1" applyBorder="1" applyAlignment="1">
      <alignment horizontal="left"/>
    </xf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8"/>
  <sheetViews>
    <sheetView showGridLines="0" view="pageBreakPreview" zoomScale="40" zoomScaleNormal="68" zoomScaleSheetLayoutView="40" workbookViewId="0">
      <pane xSplit="2" ySplit="7" topLeftCell="C374" activePane="bottomRight" state="frozen"/>
      <selection pane="topRight" activeCell="C1" sqref="C1"/>
      <selection pane="bottomLeft" activeCell="A9" sqref="A9"/>
      <selection pane="bottomRight" activeCell="I400" sqref="I400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296" t="s">
        <v>401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</row>
    <row r="2" spans="1:60" ht="30" customHeight="1" x14ac:dyDescent="0.35">
      <c r="A2" s="297" t="s">
        <v>405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</row>
    <row r="3" spans="1:60" ht="30" customHeight="1" x14ac:dyDescent="0.2">
      <c r="A3" s="298" t="s">
        <v>709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</row>
    <row r="4" spans="1:60" ht="30" customHeight="1" thickBot="1" x14ac:dyDescent="0.35">
      <c r="A4" s="191"/>
      <c r="B4" s="191"/>
      <c r="C4" s="15"/>
      <c r="D4" s="22"/>
      <c r="E4" s="22"/>
      <c r="F4" s="15"/>
    </row>
    <row r="5" spans="1:60" ht="30" customHeight="1" thickBot="1" x14ac:dyDescent="0.3">
      <c r="A5" s="29" t="s">
        <v>554</v>
      </c>
      <c r="B5" s="30"/>
      <c r="C5" s="29"/>
      <c r="D5" s="30"/>
      <c r="E5" s="30"/>
      <c r="F5" s="31"/>
      <c r="G5" s="293" t="s">
        <v>119</v>
      </c>
      <c r="H5" s="294"/>
      <c r="I5" s="294"/>
      <c r="J5" s="295"/>
      <c r="K5" s="254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356</v>
      </c>
      <c r="C6" s="33" t="s">
        <v>414</v>
      </c>
      <c r="D6" s="33" t="s">
        <v>434</v>
      </c>
      <c r="E6" s="33" t="s">
        <v>113</v>
      </c>
      <c r="F6" s="196" t="s">
        <v>123</v>
      </c>
      <c r="G6" s="197" t="s">
        <v>1</v>
      </c>
      <c r="H6" s="198" t="s">
        <v>2</v>
      </c>
      <c r="I6" s="229" t="s">
        <v>561</v>
      </c>
      <c r="J6" s="230" t="s">
        <v>562</v>
      </c>
      <c r="K6" s="227" t="s">
        <v>563</v>
      </c>
      <c r="L6" s="35" t="s">
        <v>114</v>
      </c>
      <c r="M6" s="35" t="s">
        <v>566</v>
      </c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07" t="s">
        <v>233</v>
      </c>
      <c r="B7" s="208"/>
      <c r="C7" s="208"/>
      <c r="D7" s="208"/>
      <c r="E7" s="208"/>
      <c r="F7" s="208"/>
      <c r="G7" s="210"/>
      <c r="H7" s="210"/>
      <c r="I7" s="210"/>
      <c r="J7" s="210"/>
      <c r="K7" s="208"/>
      <c r="L7" s="208"/>
      <c r="M7" s="208"/>
      <c r="N7" s="208"/>
      <c r="O7" s="208"/>
      <c r="P7" s="209"/>
      <c r="Q7" s="42"/>
      <c r="R7" s="256"/>
      <c r="S7" s="256"/>
      <c r="T7" s="256"/>
      <c r="U7" s="256"/>
      <c r="V7" s="256"/>
      <c r="W7" s="256"/>
      <c r="X7" s="256"/>
      <c r="Y7" s="256"/>
      <c r="Z7" s="256"/>
      <c r="AA7" s="256"/>
      <c r="AB7" s="256"/>
      <c r="AC7" s="256"/>
      <c r="AD7" s="256"/>
      <c r="AE7" s="256"/>
      <c r="AF7" s="256"/>
      <c r="AG7" s="256"/>
      <c r="AH7" s="256"/>
      <c r="AI7" s="256"/>
      <c r="AJ7" s="256"/>
      <c r="AK7" s="256"/>
      <c r="AL7" s="256"/>
      <c r="AM7" s="256"/>
      <c r="AN7" s="256"/>
      <c r="AO7" s="256"/>
      <c r="AP7" s="256"/>
      <c r="AQ7" s="256"/>
      <c r="AR7" s="256"/>
      <c r="AS7" s="256"/>
      <c r="AT7" s="256"/>
      <c r="AU7" s="256"/>
      <c r="AV7" s="256"/>
      <c r="AW7" s="256"/>
      <c r="AX7" s="256"/>
      <c r="AY7" s="256"/>
      <c r="AZ7" s="256"/>
      <c r="BA7" s="256"/>
      <c r="BB7" s="256"/>
      <c r="BC7" s="256"/>
      <c r="BD7" s="256"/>
      <c r="BE7" s="256"/>
      <c r="BF7" s="256"/>
      <c r="BG7" s="256"/>
      <c r="BH7" s="256"/>
    </row>
    <row r="8" spans="1:60" s="32" customFormat="1" ht="30" customHeight="1" x14ac:dyDescent="0.25">
      <c r="A8" s="74">
        <v>1</v>
      </c>
      <c r="B8" s="75" t="s">
        <v>232</v>
      </c>
      <c r="C8" s="74" t="s">
        <v>412</v>
      </c>
      <c r="D8" s="75" t="s">
        <v>228</v>
      </c>
      <c r="E8" s="175" t="s">
        <v>435</v>
      </c>
      <c r="F8" s="76">
        <v>245000</v>
      </c>
      <c r="G8" s="76">
        <f t="shared" ref="G8:G18" si="0">F8*2.87%</f>
        <v>7031.5</v>
      </c>
      <c r="H8" s="81">
        <f>187020*3.04%</f>
        <v>5685.4080000000004</v>
      </c>
      <c r="I8" s="76"/>
      <c r="J8" s="76">
        <f t="shared" ref="J8:J18" si="1">+G8+H8+I8</f>
        <v>12716.907999999999</v>
      </c>
      <c r="K8" s="76">
        <f t="shared" ref="K8:K18" si="2">+F8-J8</f>
        <v>232283.092</v>
      </c>
      <c r="L8" s="76">
        <f t="shared" ref="L8:L18" si="3">+IF(K8*12&lt;=416220.01,0,IF(K8*12&lt;=624329.01,(((K8*12-416220.01)*0.15)/12),IF((K8*12&lt;=867123.01),(31216+0.2*(K8*12-624329.01))/12,((79776+0.25*(K8*12-867123.01))/12))))</f>
        <v>46653.710291666677</v>
      </c>
      <c r="M8" s="76"/>
      <c r="N8" s="77">
        <v>25</v>
      </c>
      <c r="O8" s="76">
        <f t="shared" ref="O8:O18" si="4">+N8+I8+H8+G8+L8</f>
        <v>59395.618291666673</v>
      </c>
      <c r="P8" s="77">
        <f t="shared" ref="P8:P18" si="5">+F8-O8</f>
        <v>185604.38170833333</v>
      </c>
    </row>
    <row r="9" spans="1:60" s="39" customFormat="1" ht="30" customHeight="1" x14ac:dyDescent="0.25">
      <c r="A9" s="79">
        <v>2</v>
      </c>
      <c r="B9" s="80" t="s">
        <v>229</v>
      </c>
      <c r="C9" s="79" t="s">
        <v>413</v>
      </c>
      <c r="D9" s="80" t="s">
        <v>103</v>
      </c>
      <c r="E9" s="175" t="s">
        <v>121</v>
      </c>
      <c r="F9" s="81">
        <v>140000</v>
      </c>
      <c r="G9" s="81">
        <f t="shared" si="0"/>
        <v>4018</v>
      </c>
      <c r="H9" s="81">
        <f t="shared" ref="H9:H18" si="6">+F9*3.04%</f>
        <v>4256</v>
      </c>
      <c r="I9" s="81"/>
      <c r="J9" s="76">
        <f t="shared" si="1"/>
        <v>8274</v>
      </c>
      <c r="K9" s="76">
        <f t="shared" si="2"/>
        <v>131726</v>
      </c>
      <c r="L9" s="76">
        <f t="shared" si="3"/>
        <v>21514.437291666665</v>
      </c>
      <c r="M9" s="76"/>
      <c r="N9" s="77">
        <v>25</v>
      </c>
      <c r="O9" s="76">
        <f t="shared" si="4"/>
        <v>29813.437291666665</v>
      </c>
      <c r="P9" s="77">
        <f t="shared" si="5"/>
        <v>110186.56270833334</v>
      </c>
    </row>
    <row r="10" spans="1:60" s="53" customFormat="1" ht="30" customHeight="1" x14ac:dyDescent="0.25">
      <c r="A10" s="74">
        <v>3</v>
      </c>
      <c r="B10" s="75" t="s">
        <v>40</v>
      </c>
      <c r="C10" s="74" t="s">
        <v>413</v>
      </c>
      <c r="D10" s="266" t="s">
        <v>499</v>
      </c>
      <c r="E10" s="75" t="s">
        <v>120</v>
      </c>
      <c r="F10" s="76">
        <v>135000</v>
      </c>
      <c r="G10" s="76">
        <f>F10*2.87%</f>
        <v>3874.5</v>
      </c>
      <c r="H10" s="76">
        <f>+F10*3.04%</f>
        <v>4104</v>
      </c>
      <c r="I10" s="76"/>
      <c r="J10" s="76">
        <f>+G10+H10+I10</f>
        <v>7978.5</v>
      </c>
      <c r="K10" s="76">
        <f>+F10-J10</f>
        <v>127021.5</v>
      </c>
      <c r="L10" s="76">
        <f>+IF(K10*12&lt;=416220.01,0,IF(K10*12&lt;=624329.01,(((K10*12-416220.01)*0.15)/12),IF((K10*12&lt;=867123.01),(31216+0.2*(K10*12-624329.01))/12,((79776+0.25*(K10*12-867123.01))/12))))</f>
        <v>20338.312291666665</v>
      </c>
      <c r="M10" s="76"/>
      <c r="N10" s="83">
        <v>125</v>
      </c>
      <c r="O10" s="76">
        <f>+N10+I10+H10+G10+L10</f>
        <v>28441.812291666665</v>
      </c>
      <c r="P10" s="83">
        <f>+F10-O10</f>
        <v>106558.18770833334</v>
      </c>
      <c r="Q10" s="39"/>
    </row>
    <row r="11" spans="1:60" s="53" customFormat="1" ht="30" customHeight="1" x14ac:dyDescent="0.25">
      <c r="A11" s="79">
        <v>4</v>
      </c>
      <c r="B11" s="75" t="s">
        <v>75</v>
      </c>
      <c r="C11" s="74" t="s">
        <v>413</v>
      </c>
      <c r="D11" s="266" t="s">
        <v>360</v>
      </c>
      <c r="E11" s="75" t="s">
        <v>120</v>
      </c>
      <c r="F11" s="76">
        <v>90000</v>
      </c>
      <c r="G11" s="76">
        <f>F11*2.87%</f>
        <v>2583</v>
      </c>
      <c r="H11" s="76">
        <f>+F11*3.04%</f>
        <v>2736</v>
      </c>
      <c r="I11" s="76"/>
      <c r="J11" s="76">
        <f>+G11+H11+I11</f>
        <v>5319</v>
      </c>
      <c r="K11" s="76">
        <f>+F11-J11</f>
        <v>84681</v>
      </c>
      <c r="L11" s="76">
        <f>+IF(K11*12&lt;=416220.01,0,IF(K11*12&lt;=624329.01,(((K11*12-416220.01)*0.15)/12),IF((K11*12&lt;=867123.01),(31216+0.2*(K11*12-624329.01))/12,((79776+0.25*(K11*12-867123.01))/12))))</f>
        <v>9753.1872916666671</v>
      </c>
      <c r="M11" s="76"/>
      <c r="N11" s="83">
        <v>25</v>
      </c>
      <c r="O11" s="76">
        <f>+N11+I11+H11+G11+L11</f>
        <v>15097.187291666667</v>
      </c>
      <c r="P11" s="83">
        <f>+F11-O11</f>
        <v>74902.812708333338</v>
      </c>
      <c r="Q11" s="39"/>
    </row>
    <row r="12" spans="1:60" s="39" customFormat="1" ht="30" customHeight="1" x14ac:dyDescent="0.25">
      <c r="A12" s="74">
        <v>5</v>
      </c>
      <c r="B12" s="75" t="s">
        <v>547</v>
      </c>
      <c r="C12" s="74" t="s">
        <v>413</v>
      </c>
      <c r="D12" s="82" t="s">
        <v>103</v>
      </c>
      <c r="E12" s="80" t="s">
        <v>120</v>
      </c>
      <c r="F12" s="76">
        <v>80000</v>
      </c>
      <c r="G12" s="76">
        <f>F12*2.87%</f>
        <v>2296</v>
      </c>
      <c r="H12" s="76">
        <f>+F12*3.04%</f>
        <v>2432</v>
      </c>
      <c r="I12" s="76"/>
      <c r="J12" s="76">
        <f>+G12+H12+I12</f>
        <v>4728</v>
      </c>
      <c r="K12" s="76">
        <f>+F12-J12</f>
        <v>75272</v>
      </c>
      <c r="L12" s="76">
        <f>+IF(K12*12&lt;=416220.01,0,IF(K12*12&lt;=624329.01,(((K12*12-416220.01)*0.15)/12),IF((K12*12&lt;=867123.01),(31216+0.2*(K12*12-624329.01))/12,((79776+0.25*(K12*12-867123.01))/12))))</f>
        <v>7400.9372916666662</v>
      </c>
      <c r="M12" s="76"/>
      <c r="N12" s="83">
        <v>25</v>
      </c>
      <c r="O12" s="76">
        <f>+N12+I12+H12+G12+L12</f>
        <v>12153.937291666665</v>
      </c>
      <c r="P12" s="77">
        <f>+F12-O12</f>
        <v>67846.062708333338</v>
      </c>
    </row>
    <row r="13" spans="1:60" s="53" customFormat="1" ht="30" customHeight="1" x14ac:dyDescent="0.25">
      <c r="A13" s="79">
        <v>6</v>
      </c>
      <c r="B13" s="75" t="s">
        <v>607</v>
      </c>
      <c r="C13" s="74" t="s">
        <v>413</v>
      </c>
      <c r="D13" s="266" t="s">
        <v>87</v>
      </c>
      <c r="E13" s="75" t="s">
        <v>120</v>
      </c>
      <c r="F13" s="76">
        <v>40000</v>
      </c>
      <c r="G13" s="76">
        <f>F13*2.87%</f>
        <v>1148</v>
      </c>
      <c r="H13" s="76">
        <f>+F13*3.04%</f>
        <v>1216</v>
      </c>
      <c r="I13" s="76"/>
      <c r="J13" s="76">
        <f>+G13+H13+I13</f>
        <v>2364</v>
      </c>
      <c r="K13" s="76">
        <f>+F13-J13</f>
        <v>37636</v>
      </c>
      <c r="L13" s="76">
        <f>+IF(K13*12&lt;=416220.01,0,IF(K13*12&lt;=624329.01,(((K13*12-416220.01)*0.15)/12),IF((K13*12&lt;=867123.01),(31216+0.2*(K13*12-624329.01))/12,((79776+0.25*(K13*12-867123.01))/12))))</f>
        <v>442.64987499999984</v>
      </c>
      <c r="M13" s="76"/>
      <c r="N13" s="83">
        <v>25</v>
      </c>
      <c r="O13" s="76">
        <f>+N13+I13+H13+G13+L13</f>
        <v>2831.6498750000001</v>
      </c>
      <c r="P13" s="83">
        <f>+F13-O13</f>
        <v>37168.350124999997</v>
      </c>
      <c r="Q13" s="39"/>
    </row>
    <row r="14" spans="1:60" s="39" customFormat="1" ht="30" customHeight="1" x14ac:dyDescent="0.25">
      <c r="A14" s="74">
        <v>7</v>
      </c>
      <c r="B14" s="80" t="s">
        <v>23</v>
      </c>
      <c r="C14" s="79" t="s">
        <v>413</v>
      </c>
      <c r="D14" s="80" t="s">
        <v>87</v>
      </c>
      <c r="E14" s="175" t="s">
        <v>121</v>
      </c>
      <c r="F14" s="81">
        <v>35000</v>
      </c>
      <c r="G14" s="81">
        <f t="shared" si="0"/>
        <v>1004.5</v>
      </c>
      <c r="H14" s="81">
        <f t="shared" si="6"/>
        <v>1064</v>
      </c>
      <c r="I14" s="81"/>
      <c r="J14" s="76">
        <f t="shared" si="1"/>
        <v>2068.5</v>
      </c>
      <c r="K14" s="76">
        <f t="shared" si="2"/>
        <v>32931.5</v>
      </c>
      <c r="L14" s="76">
        <f t="shared" si="3"/>
        <v>0</v>
      </c>
      <c r="M14" s="76"/>
      <c r="N14" s="77">
        <v>2125</v>
      </c>
      <c r="O14" s="76">
        <f t="shared" si="4"/>
        <v>4193.5</v>
      </c>
      <c r="P14" s="77">
        <f t="shared" si="5"/>
        <v>30806.5</v>
      </c>
    </row>
    <row r="15" spans="1:60" s="39" customFormat="1" ht="30" customHeight="1" x14ac:dyDescent="0.25">
      <c r="A15" s="79">
        <v>8</v>
      </c>
      <c r="B15" s="80" t="s">
        <v>230</v>
      </c>
      <c r="C15" s="79" t="s">
        <v>413</v>
      </c>
      <c r="D15" s="80" t="s">
        <v>87</v>
      </c>
      <c r="E15" s="175" t="s">
        <v>121</v>
      </c>
      <c r="F15" s="81">
        <v>35000</v>
      </c>
      <c r="G15" s="81">
        <f t="shared" si="0"/>
        <v>1004.5</v>
      </c>
      <c r="H15" s="81">
        <f t="shared" si="6"/>
        <v>1064</v>
      </c>
      <c r="I15" s="81"/>
      <c r="J15" s="76">
        <f t="shared" si="1"/>
        <v>2068.5</v>
      </c>
      <c r="K15" s="76">
        <f t="shared" si="2"/>
        <v>32931.5</v>
      </c>
      <c r="L15" s="76">
        <f t="shared" si="3"/>
        <v>0</v>
      </c>
      <c r="M15" s="76"/>
      <c r="N15" s="77">
        <v>3416.01</v>
      </c>
      <c r="O15" s="76">
        <f t="shared" si="4"/>
        <v>5484.51</v>
      </c>
      <c r="P15" s="77">
        <f t="shared" si="5"/>
        <v>29515.489999999998</v>
      </c>
    </row>
    <row r="16" spans="1:60" s="39" customFormat="1" ht="30" customHeight="1" x14ac:dyDescent="0.25">
      <c r="A16" s="74">
        <v>9</v>
      </c>
      <c r="B16" s="80" t="s">
        <v>231</v>
      </c>
      <c r="C16" s="79" t="s">
        <v>413</v>
      </c>
      <c r="D16" s="80" t="s">
        <v>87</v>
      </c>
      <c r="E16" s="175" t="s">
        <v>121</v>
      </c>
      <c r="F16" s="81">
        <v>35000</v>
      </c>
      <c r="G16" s="81">
        <f t="shared" si="0"/>
        <v>1004.5</v>
      </c>
      <c r="H16" s="81">
        <f t="shared" si="6"/>
        <v>1064</v>
      </c>
      <c r="I16" s="81"/>
      <c r="J16" s="76">
        <f t="shared" si="1"/>
        <v>2068.5</v>
      </c>
      <c r="K16" s="76">
        <f t="shared" si="2"/>
        <v>32931.5</v>
      </c>
      <c r="L16" s="76">
        <f t="shared" si="3"/>
        <v>0</v>
      </c>
      <c r="M16" s="76"/>
      <c r="N16" s="77">
        <v>10939.23</v>
      </c>
      <c r="O16" s="76">
        <f t="shared" si="4"/>
        <v>13007.73</v>
      </c>
      <c r="P16" s="77">
        <f t="shared" si="5"/>
        <v>21992.27</v>
      </c>
    </row>
    <row r="17" spans="1:60" s="53" customFormat="1" ht="30" customHeight="1" x14ac:dyDescent="0.25">
      <c r="A17" s="79">
        <v>10</v>
      </c>
      <c r="B17" s="75" t="s">
        <v>567</v>
      </c>
      <c r="C17" s="74" t="s">
        <v>413</v>
      </c>
      <c r="D17" s="266" t="s">
        <v>87</v>
      </c>
      <c r="E17" s="75" t="s">
        <v>120</v>
      </c>
      <c r="F17" s="76">
        <v>35000</v>
      </c>
      <c r="G17" s="76">
        <f t="shared" si="0"/>
        <v>1004.5</v>
      </c>
      <c r="H17" s="76">
        <f t="shared" si="6"/>
        <v>1064</v>
      </c>
      <c r="I17" s="76"/>
      <c r="J17" s="76">
        <f t="shared" si="1"/>
        <v>2068.5</v>
      </c>
      <c r="K17" s="76">
        <f t="shared" si="2"/>
        <v>32931.5</v>
      </c>
      <c r="L17" s="76">
        <f t="shared" si="3"/>
        <v>0</v>
      </c>
      <c r="M17" s="76"/>
      <c r="N17" s="83">
        <v>2025</v>
      </c>
      <c r="O17" s="76">
        <f t="shared" si="4"/>
        <v>4093.5</v>
      </c>
      <c r="P17" s="83">
        <f t="shared" si="5"/>
        <v>30906.5</v>
      </c>
      <c r="Q17" s="39"/>
    </row>
    <row r="18" spans="1:60" s="53" customFormat="1" ht="30" customHeight="1" x14ac:dyDescent="0.25">
      <c r="A18" s="74">
        <v>11</v>
      </c>
      <c r="B18" s="75" t="s">
        <v>644</v>
      </c>
      <c r="C18" s="74" t="s">
        <v>413</v>
      </c>
      <c r="D18" s="266" t="s">
        <v>87</v>
      </c>
      <c r="E18" s="75" t="s">
        <v>120</v>
      </c>
      <c r="F18" s="76">
        <v>35000</v>
      </c>
      <c r="G18" s="76">
        <f t="shared" si="0"/>
        <v>1004.5</v>
      </c>
      <c r="H18" s="76">
        <f t="shared" si="6"/>
        <v>1064</v>
      </c>
      <c r="I18" s="76"/>
      <c r="J18" s="76">
        <f t="shared" si="1"/>
        <v>2068.5</v>
      </c>
      <c r="K18" s="76">
        <f t="shared" si="2"/>
        <v>32931.5</v>
      </c>
      <c r="L18" s="76">
        <f t="shared" si="3"/>
        <v>0</v>
      </c>
      <c r="M18" s="76"/>
      <c r="N18" s="83">
        <v>25</v>
      </c>
      <c r="O18" s="76">
        <f t="shared" si="4"/>
        <v>2093.5</v>
      </c>
      <c r="P18" s="83">
        <f t="shared" si="5"/>
        <v>32906.5</v>
      </c>
      <c r="Q18" s="39"/>
    </row>
    <row r="19" spans="1:60" s="40" customFormat="1" ht="30" customHeight="1" x14ac:dyDescent="0.25">
      <c r="A19" s="199" t="s">
        <v>124</v>
      </c>
      <c r="B19" s="200"/>
      <c r="C19" s="200"/>
      <c r="D19" s="200"/>
      <c r="E19" s="200"/>
      <c r="F19" s="37">
        <f>SUM(F8:F18)</f>
        <v>905000</v>
      </c>
      <c r="G19" s="37">
        <f t="shared" ref="G19:P19" si="7">SUM(G8:G18)</f>
        <v>25973.5</v>
      </c>
      <c r="H19" s="37">
        <f t="shared" si="7"/>
        <v>25749.407999999999</v>
      </c>
      <c r="I19" s="37">
        <f t="shared" si="7"/>
        <v>0</v>
      </c>
      <c r="J19" s="37">
        <f t="shared" si="7"/>
        <v>51722.907999999996</v>
      </c>
      <c r="K19" s="37">
        <f t="shared" si="7"/>
        <v>853277.09199999995</v>
      </c>
      <c r="L19" s="37">
        <f t="shared" si="7"/>
        <v>106103.23433333333</v>
      </c>
      <c r="M19" s="37">
        <f t="shared" si="7"/>
        <v>0</v>
      </c>
      <c r="N19" s="37">
        <f t="shared" si="7"/>
        <v>18780.239999999998</v>
      </c>
      <c r="O19" s="37">
        <f t="shared" si="7"/>
        <v>176606.38233333334</v>
      </c>
      <c r="P19" s="37">
        <f t="shared" si="7"/>
        <v>728393.61766666675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202" t="s">
        <v>150</v>
      </c>
      <c r="B21" s="203"/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4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180</v>
      </c>
      <c r="C22" s="117" t="s">
        <v>413</v>
      </c>
      <c r="D22" s="118" t="s">
        <v>105</v>
      </c>
      <c r="E22" s="103" t="s">
        <v>121</v>
      </c>
      <c r="F22" s="102">
        <v>200000</v>
      </c>
      <c r="G22" s="102">
        <f>F22*2.87%</f>
        <v>5740</v>
      </c>
      <c r="H22" s="102">
        <f>187020*3.04%</f>
        <v>5685.4080000000004</v>
      </c>
      <c r="I22" s="76">
        <v>1715.46</v>
      </c>
      <c r="J22" s="76">
        <f>+G22+H22+I22</f>
        <v>13140.867999999999</v>
      </c>
      <c r="K22" s="76">
        <f>+F22-J22</f>
        <v>186859.13200000001</v>
      </c>
      <c r="L22" s="76">
        <f>+IF(K22*12&lt;=416220.01,0,IF(K22*12&lt;=624329.01,(((K22*12-416220.01)*0.15)/12),IF((K22*12&lt;=867123.01),(31216+0.2*(K22*12-624329.01))/12,((79776+0.25*(K22*12-867123.01))/12))))</f>
        <v>35297.720291666672</v>
      </c>
      <c r="M22" s="76"/>
      <c r="N22" s="235">
        <v>25</v>
      </c>
      <c r="O22" s="102">
        <f>+N22+I22+H22+G22+L22</f>
        <v>48463.588291666674</v>
      </c>
      <c r="P22" s="106">
        <f>+F22-O22</f>
        <v>151536.41170833333</v>
      </c>
    </row>
    <row r="23" spans="1:60" s="39" customFormat="1" ht="30" customHeight="1" x14ac:dyDescent="0.25">
      <c r="A23" s="117">
        <f>+A22+1</f>
        <v>13</v>
      </c>
      <c r="B23" s="107" t="s">
        <v>516</v>
      </c>
      <c r="C23" s="117" t="s">
        <v>413</v>
      </c>
      <c r="D23" s="118" t="s">
        <v>122</v>
      </c>
      <c r="E23" s="103" t="s">
        <v>121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35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99" t="s">
        <v>124</v>
      </c>
      <c r="B24" s="200"/>
      <c r="C24" s="200"/>
      <c r="D24" s="200"/>
      <c r="E24" s="200"/>
      <c r="F24" s="37">
        <f>SUM(F22:F23)</f>
        <v>290000</v>
      </c>
      <c r="G24" s="37">
        <f t="shared" ref="G24:P24" si="8">SUM(G22:G23)</f>
        <v>8323</v>
      </c>
      <c r="H24" s="37">
        <f t="shared" si="8"/>
        <v>8421.4079999999994</v>
      </c>
      <c r="I24" s="37">
        <f t="shared" si="8"/>
        <v>1715.46</v>
      </c>
      <c r="J24" s="37">
        <f t="shared" si="8"/>
        <v>18459.867999999999</v>
      </c>
      <c r="K24" s="37">
        <f t="shared" si="8"/>
        <v>271540.13199999998</v>
      </c>
      <c r="L24" s="37">
        <f t="shared" si="8"/>
        <v>45050.907583333341</v>
      </c>
      <c r="M24" s="37">
        <f t="shared" si="8"/>
        <v>0</v>
      </c>
      <c r="N24" s="37">
        <f t="shared" si="8"/>
        <v>50</v>
      </c>
      <c r="O24" s="37">
        <f t="shared" si="8"/>
        <v>63560.775583333343</v>
      </c>
      <c r="P24" s="37">
        <f t="shared" si="8"/>
        <v>226439.22441666666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202" t="s">
        <v>176</v>
      </c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42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6"/>
      <c r="AI26" s="256"/>
      <c r="AJ26" s="256"/>
      <c r="AK26" s="256"/>
      <c r="AL26" s="256"/>
      <c r="AM26" s="256"/>
      <c r="AN26" s="256"/>
      <c r="AO26" s="256"/>
      <c r="AP26" s="256"/>
      <c r="AQ26" s="256"/>
      <c r="AR26" s="256"/>
      <c r="AS26" s="256"/>
      <c r="AT26" s="256"/>
      <c r="AU26" s="256"/>
      <c r="AV26" s="256"/>
      <c r="AW26" s="256"/>
      <c r="AX26" s="256"/>
      <c r="AY26" s="256"/>
      <c r="AZ26" s="256"/>
      <c r="BA26" s="256"/>
      <c r="BB26" s="256"/>
      <c r="BC26" s="256"/>
      <c r="BD26" s="256"/>
      <c r="BE26" s="256"/>
      <c r="BF26" s="256"/>
      <c r="BG26" s="256"/>
      <c r="BH26" s="256"/>
    </row>
    <row r="27" spans="1:60" s="40" customFormat="1" ht="30" customHeight="1" x14ac:dyDescent="0.25">
      <c r="A27" s="36">
        <f>+A23+1</f>
        <v>14</v>
      </c>
      <c r="B27" s="103" t="s">
        <v>137</v>
      </c>
      <c r="C27" s="36" t="s">
        <v>413</v>
      </c>
      <c r="D27" s="104" t="s">
        <v>453</v>
      </c>
      <c r="E27" s="103" t="s">
        <v>120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99" t="s">
        <v>124</v>
      </c>
      <c r="B28" s="200"/>
      <c r="C28" s="200"/>
      <c r="D28" s="200"/>
      <c r="E28" s="200"/>
      <c r="F28" s="37">
        <f>SUM(F27)</f>
        <v>170500</v>
      </c>
      <c r="G28" s="37">
        <f t="shared" ref="G28:P28" si="9">SUM(G27)</f>
        <v>4893.3500000000004</v>
      </c>
      <c r="H28" s="37">
        <f t="shared" si="9"/>
        <v>5183.2</v>
      </c>
      <c r="I28" s="37">
        <f t="shared" si="9"/>
        <v>0</v>
      </c>
      <c r="J28" s="37">
        <f t="shared" si="9"/>
        <v>10076.549999999999</v>
      </c>
      <c r="K28" s="37">
        <f t="shared" si="9"/>
        <v>160423.45000000001</v>
      </c>
      <c r="L28" s="37">
        <f t="shared" si="9"/>
        <v>28688.799791666668</v>
      </c>
      <c r="M28" s="37">
        <f t="shared" si="9"/>
        <v>0</v>
      </c>
      <c r="N28" s="37">
        <f t="shared" si="9"/>
        <v>9778.73</v>
      </c>
      <c r="O28" s="37">
        <f t="shared" si="9"/>
        <v>48544.079791666663</v>
      </c>
      <c r="P28" s="37">
        <f t="shared" si="9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202" t="s">
        <v>151</v>
      </c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246</v>
      </c>
      <c r="C31" s="36" t="s">
        <v>413</v>
      </c>
      <c r="D31" s="104" t="s">
        <v>50</v>
      </c>
      <c r="E31" s="103" t="s">
        <v>121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11520.17</v>
      </c>
      <c r="O31" s="102">
        <f>+N31+I31+H31+G31+L31</f>
        <v>33286.097291666665</v>
      </c>
      <c r="P31" s="77">
        <f>+F31-O31</f>
        <v>70713.902708333335</v>
      </c>
    </row>
    <row r="32" spans="1:60" s="119" customFormat="1" ht="30" customHeight="1" x14ac:dyDescent="0.25">
      <c r="A32" s="117">
        <f>+A31+1</f>
        <v>16</v>
      </c>
      <c r="B32" s="103" t="s">
        <v>66</v>
      </c>
      <c r="C32" s="117" t="s">
        <v>413</v>
      </c>
      <c r="D32" s="121" t="s">
        <v>50</v>
      </c>
      <c r="E32" s="103" t="s">
        <v>120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48</v>
      </c>
      <c r="C33" s="79" t="s">
        <v>413</v>
      </c>
      <c r="D33" s="175" t="s">
        <v>50</v>
      </c>
      <c r="E33" s="80" t="s">
        <v>121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f>+IF(K33*12&lt;=416220.01,0,IF(K33*12&lt;=624329.01,(((K33*12-416220.01)*0.15)/12),IF((K33*12&lt;=867123.01),(31216+0.2*(K33*12-624329.01))/12,((79776+0.25*(K33*12-867123.01))/12))))</f>
        <v>9753.1872916666671</v>
      </c>
      <c r="M33" s="76"/>
      <c r="N33" s="83">
        <v>125</v>
      </c>
      <c r="O33" s="102">
        <f>+N33+I33+H33+G33+L33</f>
        <v>15197.187291666667</v>
      </c>
      <c r="P33" s="77">
        <f>+F33-O33</f>
        <v>74802.812708333338</v>
      </c>
    </row>
    <row r="34" spans="1:60" s="39" customFormat="1" ht="30" customHeight="1" x14ac:dyDescent="0.25">
      <c r="A34" s="199" t="s">
        <v>124</v>
      </c>
      <c r="B34" s="200"/>
      <c r="C34" s="200"/>
      <c r="D34" s="200"/>
      <c r="E34" s="201"/>
      <c r="F34" s="37">
        <f>SUM(F31:F33)</f>
        <v>284000</v>
      </c>
      <c r="G34" s="37">
        <f t="shared" ref="G34:P34" si="10">SUM(G31:G33)</f>
        <v>8150.8</v>
      </c>
      <c r="H34" s="37">
        <f t="shared" si="10"/>
        <v>8633.6</v>
      </c>
      <c r="I34" s="37">
        <f t="shared" si="10"/>
        <v>3430.92</v>
      </c>
      <c r="J34" s="37">
        <f t="shared" si="10"/>
        <v>20215.32</v>
      </c>
      <c r="K34" s="37">
        <f t="shared" si="10"/>
        <v>263784.68</v>
      </c>
      <c r="L34" s="37">
        <f t="shared" si="10"/>
        <v>31694.981874999998</v>
      </c>
      <c r="M34" s="37">
        <f t="shared" si="10"/>
        <v>0</v>
      </c>
      <c r="N34" s="37">
        <f t="shared" si="10"/>
        <v>11810.17</v>
      </c>
      <c r="O34" s="37">
        <f t="shared" si="10"/>
        <v>63720.471875000003</v>
      </c>
      <c r="P34" s="37">
        <f t="shared" si="10"/>
        <v>220279.52812500001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202" t="s">
        <v>152</v>
      </c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</row>
    <row r="37" spans="1:60" s="119" customFormat="1" ht="30" customHeight="1" x14ac:dyDescent="0.25">
      <c r="A37" s="117">
        <f>+A33+1</f>
        <v>18</v>
      </c>
      <c r="B37" s="107" t="s">
        <v>234</v>
      </c>
      <c r="C37" s="117" t="s">
        <v>413</v>
      </c>
      <c r="D37" s="142" t="s">
        <v>177</v>
      </c>
      <c r="E37" s="103" t="s">
        <v>121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6767.59</v>
      </c>
      <c r="O37" s="102">
        <f>+N37+I37+H37+G37+L37</f>
        <v>40970.902291666665</v>
      </c>
      <c r="P37" s="106">
        <f>+F37-O37</f>
        <v>114029.09770833334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52</v>
      </c>
      <c r="C38" s="117" t="s">
        <v>413</v>
      </c>
      <c r="D38" s="103" t="s">
        <v>50</v>
      </c>
      <c r="E38" s="103" t="s">
        <v>121</v>
      </c>
      <c r="F38" s="105">
        <v>100000</v>
      </c>
      <c r="G38" s="105">
        <f>F38*2.87%</f>
        <v>2870</v>
      </c>
      <c r="H38" s="105">
        <f>+F38*3.04%</f>
        <v>3040</v>
      </c>
      <c r="I38" s="105"/>
      <c r="J38" s="76">
        <f>+G38+H38+I38</f>
        <v>5910</v>
      </c>
      <c r="K38" s="76">
        <f>+F38-J38</f>
        <v>94090</v>
      </c>
      <c r="L38" s="76">
        <f>+IF(K38*12&lt;=416220.01,0,IF(K38*12&lt;=624329.01,(((K38*12-416220.01)*0.15)/12),IF((K38*12&lt;=867123.01),(31216+0.2*(K38*12-624329.01))/12,((79776+0.25*(K38*12-867123.01))/12))))</f>
        <v>12105.437291666667</v>
      </c>
      <c r="M38" s="76"/>
      <c r="N38" s="83">
        <v>65</v>
      </c>
      <c r="O38" s="102">
        <f>+N38+I38+H38+G38+L38</f>
        <v>18080.437291666669</v>
      </c>
      <c r="P38" s="106">
        <f>+F38-O38</f>
        <v>81919.562708333338</v>
      </c>
    </row>
    <row r="39" spans="1:60" s="47" customFormat="1" ht="30" customHeight="1" x14ac:dyDescent="0.25">
      <c r="A39" s="117">
        <f>+A38+1</f>
        <v>20</v>
      </c>
      <c r="B39" s="103" t="s">
        <v>235</v>
      </c>
      <c r="C39" s="117" t="s">
        <v>413</v>
      </c>
      <c r="D39" s="104" t="s">
        <v>50</v>
      </c>
      <c r="E39" s="103" t="s">
        <v>120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7" t="s">
        <v>452</v>
      </c>
      <c r="C40" s="36" t="s">
        <v>412</v>
      </c>
      <c r="D40" s="121" t="s">
        <v>144</v>
      </c>
      <c r="E40" s="103" t="s">
        <v>121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f>+IF(K40*12&lt;=416220.01,0,IF(K40*12&lt;=624329.01,(((K40*12-416220.01)*0.15)/12),IF((K40*12&lt;=867123.01),(31216+0.2*(K40*12-624329.01))/12,((79776+0.25*(K40*12-867123.01))/12))))</f>
        <v>5368.4498333333331</v>
      </c>
      <c r="M40" s="76"/>
      <c r="N40" s="83">
        <v>525</v>
      </c>
      <c r="O40" s="102">
        <f>+N40+I40+H40+G40+L40</f>
        <v>10030.449833333332</v>
      </c>
      <c r="P40" s="106">
        <f>F40-O40</f>
        <v>59969.550166666668</v>
      </c>
    </row>
    <row r="41" spans="1:60" s="32" customFormat="1" ht="30" customHeight="1" thickBot="1" x14ac:dyDescent="0.3">
      <c r="A41" s="199" t="s">
        <v>124</v>
      </c>
      <c r="B41" s="200"/>
      <c r="C41" s="200"/>
      <c r="D41" s="200"/>
      <c r="E41" s="201"/>
      <c r="F41" s="37">
        <f>SUM(F37:F40)</f>
        <v>405000</v>
      </c>
      <c r="G41" s="37">
        <f t="shared" ref="G41:P41" si="11">SUM(G37:G40)</f>
        <v>11623.5</v>
      </c>
      <c r="H41" s="37">
        <f t="shared" si="11"/>
        <v>12312</v>
      </c>
      <c r="I41" s="37">
        <f t="shared" si="11"/>
        <v>0</v>
      </c>
      <c r="J41" s="37">
        <f t="shared" si="11"/>
        <v>23935.5</v>
      </c>
      <c r="K41" s="37">
        <f t="shared" si="11"/>
        <v>381064.5</v>
      </c>
      <c r="L41" s="37">
        <f t="shared" si="11"/>
        <v>49917.636708333332</v>
      </c>
      <c r="M41" s="37">
        <f t="shared" si="11"/>
        <v>0</v>
      </c>
      <c r="N41" s="37">
        <f t="shared" si="11"/>
        <v>7482.59</v>
      </c>
      <c r="O41" s="37">
        <f t="shared" si="11"/>
        <v>81335.726708333328</v>
      </c>
      <c r="P41" s="37">
        <f t="shared" si="11"/>
        <v>323664.2732916667</v>
      </c>
    </row>
    <row r="42" spans="1:60" s="85" customFormat="1" ht="30" customHeight="1" thickBot="1" x14ac:dyDescent="0.3">
      <c r="A42" s="202" t="s">
        <v>153</v>
      </c>
      <c r="B42" s="203"/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3"/>
      <c r="Q42" s="40"/>
    </row>
    <row r="43" spans="1:60" s="85" customFormat="1" ht="30" customHeight="1" x14ac:dyDescent="0.25">
      <c r="A43" s="74">
        <f>A40+1</f>
        <v>22</v>
      </c>
      <c r="B43" s="75" t="s">
        <v>249</v>
      </c>
      <c r="C43" s="74" t="s">
        <v>413</v>
      </c>
      <c r="D43" s="82" t="s">
        <v>184</v>
      </c>
      <c r="E43" s="80" t="s">
        <v>121</v>
      </c>
      <c r="F43" s="76">
        <v>130000</v>
      </c>
      <c r="G43" s="81">
        <v>3731</v>
      </c>
      <c r="H43" s="81">
        <v>3952</v>
      </c>
      <c r="I43" s="81">
        <v>1715.46</v>
      </c>
      <c r="J43" s="76">
        <f t="shared" ref="J43:J47" si="12">+G43+H43+I43</f>
        <v>9398.4599999999991</v>
      </c>
      <c r="K43" s="76">
        <f t="shared" ref="K43:K47" si="13">+F43-J43</f>
        <v>120601.54000000001</v>
      </c>
      <c r="L43" s="76">
        <f t="shared" ref="L43:L47" si="14">+IF(K43*12&lt;=416220.01,0,IF(K43*12&lt;=624329.01,(((K43*12-416220.01)*0.15)/12),IF((K43*12&lt;=867123.01),(31216+0.2*(K43*12-624329.01))/12,((79776+0.25*(K43*12-867123.01))/12))))</f>
        <v>18733.322291666667</v>
      </c>
      <c r="M43" s="76"/>
      <c r="N43" s="83">
        <v>25</v>
      </c>
      <c r="O43" s="102">
        <f t="shared" ref="O43:O47" si="15">+N43+I43+H43+G43+L43</f>
        <v>28156.782291666666</v>
      </c>
      <c r="P43" s="77">
        <f t="shared" ref="P43:P47" si="16">+F43-O43</f>
        <v>101843.21770833334</v>
      </c>
      <c r="Q43" s="40"/>
    </row>
    <row r="44" spans="1:60" s="53" customFormat="1" ht="30" customHeight="1" x14ac:dyDescent="0.25">
      <c r="A44" s="74">
        <f>+A43+1</f>
        <v>23</v>
      </c>
      <c r="B44" s="103" t="s">
        <v>236</v>
      </c>
      <c r="C44" s="36" t="s">
        <v>413</v>
      </c>
      <c r="D44" s="104" t="s">
        <v>50</v>
      </c>
      <c r="E44" s="103" t="s">
        <v>120</v>
      </c>
      <c r="F44" s="105">
        <v>90000</v>
      </c>
      <c r="G44" s="102">
        <f>F44*2.87%</f>
        <v>2583</v>
      </c>
      <c r="H44" s="76">
        <f>+F44*3.04%</f>
        <v>2736</v>
      </c>
      <c r="I44" s="81">
        <v>1715.46</v>
      </c>
      <c r="J44" s="76">
        <f t="shared" si="12"/>
        <v>7034.46</v>
      </c>
      <c r="K44" s="76">
        <f t="shared" si="13"/>
        <v>82965.539999999994</v>
      </c>
      <c r="L44" s="76">
        <f t="shared" si="14"/>
        <v>9324.3222916666655</v>
      </c>
      <c r="M44" s="76"/>
      <c r="N44" s="83">
        <v>12267.85</v>
      </c>
      <c r="O44" s="102">
        <f t="shared" si="15"/>
        <v>28626.632291666669</v>
      </c>
      <c r="P44" s="77">
        <f t="shared" si="16"/>
        <v>61373.367708333331</v>
      </c>
      <c r="Q44" s="39"/>
    </row>
    <row r="45" spans="1:60" s="39" customFormat="1" ht="30" customHeight="1" x14ac:dyDescent="0.25">
      <c r="A45" s="74">
        <f>A44+1</f>
        <v>24</v>
      </c>
      <c r="B45" s="103" t="s">
        <v>237</v>
      </c>
      <c r="C45" s="36" t="s">
        <v>413</v>
      </c>
      <c r="D45" s="104" t="s">
        <v>50</v>
      </c>
      <c r="E45" s="103" t="s">
        <v>121</v>
      </c>
      <c r="F45" s="105">
        <v>90000</v>
      </c>
      <c r="G45" s="105">
        <f>F45*2.87%</f>
        <v>2583</v>
      </c>
      <c r="H45" s="81">
        <f>+F45*3.04%</f>
        <v>2736</v>
      </c>
      <c r="I45" s="81"/>
      <c r="J45" s="76">
        <f t="shared" si="12"/>
        <v>5319</v>
      </c>
      <c r="K45" s="76">
        <f t="shared" si="13"/>
        <v>84681</v>
      </c>
      <c r="L45" s="76">
        <f t="shared" si="14"/>
        <v>9753.1872916666671</v>
      </c>
      <c r="M45" s="76"/>
      <c r="N45" s="83">
        <v>7064.51</v>
      </c>
      <c r="O45" s="102">
        <f t="shared" si="15"/>
        <v>22136.697291666667</v>
      </c>
      <c r="P45" s="77">
        <f t="shared" si="16"/>
        <v>67863.302708333329</v>
      </c>
    </row>
    <row r="46" spans="1:60" s="39" customFormat="1" ht="30" customHeight="1" x14ac:dyDescent="0.25">
      <c r="A46" s="74">
        <f>A45+1</f>
        <v>25</v>
      </c>
      <c r="B46" s="107" t="s">
        <v>238</v>
      </c>
      <c r="C46" s="36" t="s">
        <v>413</v>
      </c>
      <c r="D46" s="142" t="s">
        <v>50</v>
      </c>
      <c r="E46" s="107" t="s">
        <v>121</v>
      </c>
      <c r="F46" s="102">
        <v>80000</v>
      </c>
      <c r="G46" s="102">
        <f>F46*2.87%</f>
        <v>2296</v>
      </c>
      <c r="H46" s="76">
        <f>+F46*3.04%</f>
        <v>2432</v>
      </c>
      <c r="I46" s="81">
        <v>1715.46</v>
      </c>
      <c r="J46" s="76">
        <f t="shared" si="12"/>
        <v>6443.46</v>
      </c>
      <c r="K46" s="76">
        <f t="shared" si="13"/>
        <v>73556.539999999994</v>
      </c>
      <c r="L46" s="76">
        <f t="shared" si="14"/>
        <v>6972.0722916666664</v>
      </c>
      <c r="M46" s="76"/>
      <c r="N46" s="77">
        <v>11750.55</v>
      </c>
      <c r="O46" s="102">
        <f t="shared" si="15"/>
        <v>25166.082291666666</v>
      </c>
      <c r="P46" s="77">
        <f t="shared" si="16"/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56</v>
      </c>
      <c r="C47" s="117" t="s">
        <v>413</v>
      </c>
      <c r="D47" s="104" t="s">
        <v>50</v>
      </c>
      <c r="E47" s="103" t="s">
        <v>120</v>
      </c>
      <c r="F47" s="105">
        <v>80000</v>
      </c>
      <c r="G47" s="105">
        <f>F47*2.87%</f>
        <v>2296</v>
      </c>
      <c r="H47" s="105">
        <f>+F47*3.04%</f>
        <v>2432</v>
      </c>
      <c r="I47" s="81"/>
      <c r="J47" s="76">
        <f t="shared" si="12"/>
        <v>4728</v>
      </c>
      <c r="K47" s="76">
        <f t="shared" si="13"/>
        <v>75272</v>
      </c>
      <c r="L47" s="76">
        <f t="shared" si="14"/>
        <v>7400.9372916666662</v>
      </c>
      <c r="M47" s="76"/>
      <c r="N47" s="83">
        <v>4548.07</v>
      </c>
      <c r="O47" s="102">
        <f t="shared" si="15"/>
        <v>16677.007291666665</v>
      </c>
      <c r="P47" s="106">
        <f t="shared" si="16"/>
        <v>63322.992708333331</v>
      </c>
    </row>
    <row r="48" spans="1:60" s="39" customFormat="1" ht="30" customHeight="1" x14ac:dyDescent="0.25">
      <c r="A48" s="199" t="s">
        <v>124</v>
      </c>
      <c r="B48" s="200"/>
      <c r="C48" s="200"/>
      <c r="D48" s="200"/>
      <c r="E48" s="201"/>
      <c r="F48" s="37">
        <f t="shared" ref="F48:P48" si="17">SUM(F43:F47)</f>
        <v>470000</v>
      </c>
      <c r="G48" s="37">
        <f t="shared" si="17"/>
        <v>13489</v>
      </c>
      <c r="H48" s="37">
        <f t="shared" si="17"/>
        <v>14288</v>
      </c>
      <c r="I48" s="37">
        <f t="shared" si="17"/>
        <v>5146.38</v>
      </c>
      <c r="J48" s="37">
        <f t="shared" si="17"/>
        <v>32923.379999999997</v>
      </c>
      <c r="K48" s="37">
        <f t="shared" si="17"/>
        <v>437076.62</v>
      </c>
      <c r="L48" s="37">
        <f t="shared" si="17"/>
        <v>52183.841458333336</v>
      </c>
      <c r="M48" s="37">
        <f t="shared" si="17"/>
        <v>0</v>
      </c>
      <c r="N48" s="37">
        <f t="shared" si="17"/>
        <v>35655.979999999996</v>
      </c>
      <c r="O48" s="37">
        <f t="shared" si="17"/>
        <v>120763.20145833334</v>
      </c>
      <c r="P48" s="37">
        <f t="shared" si="17"/>
        <v>349236.79854166671</v>
      </c>
    </row>
    <row r="49" spans="1:60" s="39" customFormat="1" ht="30" customHeight="1" thickBot="1" x14ac:dyDescent="0.3">
      <c r="A49" s="78"/>
      <c r="B49" s="78"/>
      <c r="C49" s="25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202" t="s">
        <v>454</v>
      </c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40"/>
    </row>
    <row r="51" spans="1:60" s="85" customFormat="1" ht="30" customHeight="1" x14ac:dyDescent="0.25">
      <c r="A51" s="74">
        <f>+A47+1</f>
        <v>27</v>
      </c>
      <c r="B51" s="75" t="s">
        <v>55</v>
      </c>
      <c r="C51" s="74" t="s">
        <v>413</v>
      </c>
      <c r="D51" s="82" t="s">
        <v>178</v>
      </c>
      <c r="E51" s="80" t="s">
        <v>121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99" t="s">
        <v>124</v>
      </c>
      <c r="B52" s="200"/>
      <c r="C52" s="200"/>
      <c r="D52" s="200"/>
      <c r="E52" s="201"/>
      <c r="F52" s="37">
        <f>SUM(F51)</f>
        <v>126500</v>
      </c>
      <c r="G52" s="37">
        <f t="shared" ref="G52:P52" si="18">SUM(G51)</f>
        <v>3630.55</v>
      </c>
      <c r="H52" s="37">
        <f t="shared" si="18"/>
        <v>3845.6</v>
      </c>
      <c r="I52" s="37">
        <f t="shared" si="18"/>
        <v>1715.46</v>
      </c>
      <c r="J52" s="37">
        <f t="shared" si="18"/>
        <v>9191.61</v>
      </c>
      <c r="K52" s="37">
        <f t="shared" si="18"/>
        <v>117308.39</v>
      </c>
      <c r="L52" s="37">
        <f t="shared" si="18"/>
        <v>17910.034791666665</v>
      </c>
      <c r="M52" s="37">
        <f t="shared" si="18"/>
        <v>0</v>
      </c>
      <c r="N52" s="37">
        <f t="shared" si="18"/>
        <v>3875</v>
      </c>
      <c r="O52" s="37">
        <f t="shared" si="18"/>
        <v>30976.644791666666</v>
      </c>
      <c r="P52" s="37">
        <f t="shared" si="18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291" t="s">
        <v>154</v>
      </c>
      <c r="B54" s="292"/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39"/>
    </row>
    <row r="55" spans="1:60" s="53" customFormat="1" ht="30" customHeight="1" x14ac:dyDescent="0.25">
      <c r="A55" s="79">
        <f>+A51+1</f>
        <v>28</v>
      </c>
      <c r="B55" s="103" t="s">
        <v>240</v>
      </c>
      <c r="C55" s="36" t="s">
        <v>413</v>
      </c>
      <c r="D55" s="104" t="s">
        <v>50</v>
      </c>
      <c r="E55" s="103" t="s">
        <v>121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f>+IF(K55*12&lt;=416220.01,0,IF(K55*12&lt;=624329.01,(((K55*12-416220.01)*0.15)/12),IF((K55*12&lt;=867123.01),(31216+0.2*(K55*12-624329.01))/12,((79776+0.25*(K55*12-867123.01))/12))))</f>
        <v>12188.607291666665</v>
      </c>
      <c r="M55" s="76"/>
      <c r="N55" s="83">
        <v>4505.74</v>
      </c>
      <c r="O55" s="102">
        <f>+N55+I55+H55+G55+L55</f>
        <v>26271.667291666665</v>
      </c>
      <c r="P55" s="77">
        <f>+F55-O55</f>
        <v>77728.332708333328</v>
      </c>
      <c r="Q55" s="39"/>
    </row>
    <row r="56" spans="1:60" s="31" customFormat="1" ht="30" customHeight="1" x14ac:dyDescent="0.25">
      <c r="A56" s="79">
        <f>+A55+1</f>
        <v>29</v>
      </c>
      <c r="B56" s="103" t="s">
        <v>241</v>
      </c>
      <c r="C56" s="36" t="s">
        <v>413</v>
      </c>
      <c r="D56" s="104" t="s">
        <v>50</v>
      </c>
      <c r="E56" s="103" t="s">
        <v>121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83">
        <v>7125</v>
      </c>
      <c r="O56" s="102">
        <f>+N56+I56+H56+G56+L56</f>
        <v>23668.812291666669</v>
      </c>
      <c r="P56" s="77">
        <f>+F56-O56</f>
        <v>71331.187708333338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242</v>
      </c>
      <c r="C57" s="36" t="s">
        <v>413</v>
      </c>
      <c r="D57" s="104" t="s">
        <v>50</v>
      </c>
      <c r="E57" s="103" t="s">
        <v>120</v>
      </c>
      <c r="F57" s="105">
        <v>90000</v>
      </c>
      <c r="G57" s="81">
        <f>F57*2.87%</f>
        <v>2583</v>
      </c>
      <c r="H57" s="81">
        <f>+F57*3.04%</f>
        <v>2736</v>
      </c>
      <c r="I57" s="81"/>
      <c r="J57" s="76">
        <f>+G57+H57+I57</f>
        <v>5319</v>
      </c>
      <c r="K57" s="76">
        <f>+F57-J57</f>
        <v>84681</v>
      </c>
      <c r="L57" s="76">
        <f>+IF(K57*12&lt;=416220.01,0,IF(K57*12&lt;=624329.01,(((K57*12-416220.01)*0.15)/12),IF((K57*12&lt;=867123.01),(31216+0.2*(K57*12-624329.01))/12,((79776+0.25*(K57*12-867123.01))/12))))</f>
        <v>9753.1872916666671</v>
      </c>
      <c r="M57" s="76"/>
      <c r="N57" s="83">
        <v>1105</v>
      </c>
      <c r="O57" s="102">
        <f>+N57+I57+H57+G57+L57</f>
        <v>16177.187291666667</v>
      </c>
      <c r="P57" s="77">
        <f>+F57-O57</f>
        <v>73822.812708333338</v>
      </c>
    </row>
    <row r="58" spans="1:60" s="39" customFormat="1" ht="30" customHeight="1" x14ac:dyDescent="0.25">
      <c r="A58" s="79">
        <f>A57+1</f>
        <v>31</v>
      </c>
      <c r="B58" s="103" t="s">
        <v>463</v>
      </c>
      <c r="C58" s="36" t="s">
        <v>413</v>
      </c>
      <c r="D58" s="104" t="s">
        <v>50</v>
      </c>
      <c r="E58" s="103" t="s">
        <v>121</v>
      </c>
      <c r="F58" s="105">
        <v>70000</v>
      </c>
      <c r="G58" s="81">
        <f>F58*2.87%</f>
        <v>2009</v>
      </c>
      <c r="H58" s="81">
        <f>+F58*3.04%</f>
        <v>2128</v>
      </c>
      <c r="I58" s="76">
        <v>3430.92</v>
      </c>
      <c r="J58" s="76">
        <f>+G58+H58+I58</f>
        <v>7567.92</v>
      </c>
      <c r="K58" s="76">
        <f>+F58-J58</f>
        <v>62432.08</v>
      </c>
      <c r="L58" s="76">
        <f>+IF(K58*12&lt;=416220.01,0,IF(K58*12&lt;=624329.01,(((K58*12-416220.01)*0.15)/12),IF((K58*12&lt;=867123.01),(31216+0.2*(K58*12-624329.01))/12,((79776+0.25*(K58*12-867123.01))/12))))</f>
        <v>4682.265833333332</v>
      </c>
      <c r="M58" s="76"/>
      <c r="N58" s="81">
        <v>125</v>
      </c>
      <c r="O58" s="102">
        <f>+N58+I58+H58+G58+L58</f>
        <v>12375.185833333333</v>
      </c>
      <c r="P58" s="81">
        <f>+F58-O58</f>
        <v>57624.814166666663</v>
      </c>
    </row>
    <row r="59" spans="1:60" s="39" customFormat="1" ht="30" customHeight="1" x14ac:dyDescent="0.25">
      <c r="A59" s="79">
        <f>+A58+1</f>
        <v>32</v>
      </c>
      <c r="B59" s="103" t="s">
        <v>179</v>
      </c>
      <c r="C59" s="36" t="s">
        <v>413</v>
      </c>
      <c r="D59" s="104" t="s">
        <v>93</v>
      </c>
      <c r="E59" s="103" t="s">
        <v>121</v>
      </c>
      <c r="F59" s="105">
        <v>60000</v>
      </c>
      <c r="G59" s="81">
        <f>F59*2.87%</f>
        <v>1722</v>
      </c>
      <c r="H59" s="81">
        <f>+F59*3.04%</f>
        <v>1824</v>
      </c>
      <c r="I59" s="81">
        <v>1715.46</v>
      </c>
      <c r="J59" s="76">
        <f>+G59+H59+I59</f>
        <v>5261.46</v>
      </c>
      <c r="K59" s="76">
        <f>+F59-J59</f>
        <v>54738.54</v>
      </c>
      <c r="L59" s="76">
        <f>+IF(K59*12&lt;=416220.01,0,IF(K59*12&lt;=624329.01,(((K59*12-416220.01)*0.15)/12),IF((K59*12&lt;=867123.01),(31216+0.2*(K59*12-624329.01))/12,((79776+0.25*(K59*12-867123.01))/12))))-M59</f>
        <v>3143.5578333333328</v>
      </c>
      <c r="M59" s="76">
        <v>0</v>
      </c>
      <c r="N59" s="81">
        <v>825</v>
      </c>
      <c r="O59" s="102">
        <f>+N59+I59+H59+G59+L59</f>
        <v>9230.0178333333333</v>
      </c>
      <c r="P59" s="77">
        <f>+F59-O59</f>
        <v>50769.982166666668</v>
      </c>
    </row>
    <row r="60" spans="1:60" s="39" customFormat="1" ht="30" customHeight="1" x14ac:dyDescent="0.25">
      <c r="A60" s="199" t="s">
        <v>124</v>
      </c>
      <c r="B60" s="200"/>
      <c r="C60" s="200"/>
      <c r="D60" s="200"/>
      <c r="E60" s="201"/>
      <c r="F60" s="37">
        <f>SUM(F55:F59)</f>
        <v>419000</v>
      </c>
      <c r="G60" s="37">
        <f t="shared" ref="G60:P60" si="19">SUM(G55:G59)</f>
        <v>12025.3</v>
      </c>
      <c r="H60" s="37">
        <f t="shared" si="19"/>
        <v>12737.6</v>
      </c>
      <c r="I60" s="37">
        <f t="shared" si="19"/>
        <v>8577.2999999999993</v>
      </c>
      <c r="J60" s="37">
        <f t="shared" si="19"/>
        <v>33340.199999999997</v>
      </c>
      <c r="K60" s="37">
        <f t="shared" si="19"/>
        <v>385659.8</v>
      </c>
      <c r="L60" s="37">
        <f t="shared" si="19"/>
        <v>40696.930541666661</v>
      </c>
      <c r="M60" s="37">
        <f t="shared" si="19"/>
        <v>0</v>
      </c>
      <c r="N60" s="37">
        <f t="shared" si="19"/>
        <v>13685.74</v>
      </c>
      <c r="O60" s="37">
        <f t="shared" si="19"/>
        <v>87722.870541666663</v>
      </c>
      <c r="P60" s="37">
        <f t="shared" si="19"/>
        <v>331277.12945833331</v>
      </c>
    </row>
    <row r="61" spans="1:60" s="39" customFormat="1" ht="30" customHeight="1" thickBot="1" x14ac:dyDescent="0.3">
      <c r="A61" s="68"/>
      <c r="B61" s="68"/>
      <c r="C61" s="132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</row>
    <row r="62" spans="1:60" s="31" customFormat="1" ht="30" customHeight="1" thickBot="1" x14ac:dyDescent="0.3">
      <c r="A62" s="291" t="s">
        <v>155</v>
      </c>
      <c r="B62" s="292"/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37"/>
      <c r="O62" s="205"/>
      <c r="P62" s="205"/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117">
        <f>+A59+1</f>
        <v>33</v>
      </c>
      <c r="B63" s="107" t="s">
        <v>47</v>
      </c>
      <c r="C63" s="117" t="s">
        <v>413</v>
      </c>
      <c r="D63" s="84" t="s">
        <v>50</v>
      </c>
      <c r="E63" s="107" t="s">
        <v>121</v>
      </c>
      <c r="F63" s="76">
        <v>102000</v>
      </c>
      <c r="G63" s="81">
        <f>F63*2.87%</f>
        <v>2927.4</v>
      </c>
      <c r="H63" s="81">
        <f>+F63*3.04%</f>
        <v>3100.8</v>
      </c>
      <c r="I63" s="76"/>
      <c r="J63" s="76">
        <f>+G63+H63+I63</f>
        <v>6028.2000000000007</v>
      </c>
      <c r="K63" s="76">
        <f>+F63-J63</f>
        <v>95971.8</v>
      </c>
      <c r="L63" s="76">
        <f>+IF(K63*12&lt;=416220.01,0,IF(K63*12&lt;=624329.01,(((K63*12-416220.01)*0.15)/12),IF((K63*12&lt;=867123.01),(31216+0.2*(K63*12-624329.01))/12,((79776+0.25*(K63*12-867123.01))/12))))-M63</f>
        <v>12575.887291666668</v>
      </c>
      <c r="M63" s="76"/>
      <c r="N63" s="76">
        <v>3875</v>
      </c>
      <c r="O63" s="102">
        <f>+N63+I63+H63+G63+L63</f>
        <v>22479.08729166667</v>
      </c>
      <c r="P63" s="77">
        <f>+F63-O63</f>
        <v>79520.91270833333</v>
      </c>
      <c r="Q63" s="40"/>
    </row>
    <row r="64" spans="1:60" s="85" customFormat="1" ht="30" customHeight="1" x14ac:dyDescent="0.25">
      <c r="A64" s="36">
        <f>+A63+1</f>
        <v>34</v>
      </c>
      <c r="B64" s="103" t="s">
        <v>62</v>
      </c>
      <c r="C64" s="36" t="s">
        <v>412</v>
      </c>
      <c r="D64" s="104" t="s">
        <v>50</v>
      </c>
      <c r="E64" s="103" t="s">
        <v>121</v>
      </c>
      <c r="F64" s="105">
        <v>102000</v>
      </c>
      <c r="G64" s="105">
        <f>F64*2.87%</f>
        <v>2927.4</v>
      </c>
      <c r="H64" s="81">
        <f>+F64*3.04%</f>
        <v>3100.8</v>
      </c>
      <c r="I64" s="81"/>
      <c r="J64" s="76">
        <f>+G64+H64+I64</f>
        <v>6028.2000000000007</v>
      </c>
      <c r="K64" s="76">
        <f>+F64-J64</f>
        <v>95971.8</v>
      </c>
      <c r="L64" s="76">
        <f>+IF(K64*12&lt;=416220.01,0,IF(K64*12&lt;=624329.01,(((K64*12-416220.01)*0.15)/12),IF((K64*12&lt;=867123.01),(31216+0.2*(K64*12-624329.01))/12,((79776+0.25*(K64*12-867123.01))/12))))-M64</f>
        <v>12575.887291666668</v>
      </c>
      <c r="M64" s="76"/>
      <c r="N64" s="83">
        <v>65</v>
      </c>
      <c r="O64" s="102">
        <f>+N64+I64+H64+G64+L64</f>
        <v>18669.08729166667</v>
      </c>
      <c r="P64" s="77">
        <f>+F64-O64</f>
        <v>83330.91270833333</v>
      </c>
      <c r="Q64" s="40"/>
    </row>
    <row r="65" spans="1:17" s="39" customFormat="1" ht="30" customHeight="1" x14ac:dyDescent="0.25">
      <c r="A65" s="36">
        <f>+A64+1</f>
        <v>35</v>
      </c>
      <c r="B65" s="103" t="s">
        <v>283</v>
      </c>
      <c r="C65" s="36" t="s">
        <v>413</v>
      </c>
      <c r="D65" s="104" t="s">
        <v>50</v>
      </c>
      <c r="E65" s="103" t="s">
        <v>120</v>
      </c>
      <c r="F65" s="105">
        <v>80000</v>
      </c>
      <c r="G65" s="105">
        <f>F65*2.87%</f>
        <v>2296</v>
      </c>
      <c r="H65" s="81">
        <f>+F65*3.04%</f>
        <v>2432</v>
      </c>
      <c r="I65" s="81"/>
      <c r="J65" s="76">
        <f>+G65+H65+I65</f>
        <v>4728</v>
      </c>
      <c r="K65" s="76">
        <f>+F65-J65</f>
        <v>75272</v>
      </c>
      <c r="L65" s="76">
        <f>+IF(K65*12&lt;=416220.01,0,IF(K65*12&lt;=624329.01,(((K65*12-416220.01)*0.15)/12),IF((K65*12&lt;=867123.01),(31216+0.2*(K65*12-624329.01))/12,((79776+0.25*(K65*12-867123.01))/12))))-M65</f>
        <v>7400.9372916666662</v>
      </c>
      <c r="M65" s="76"/>
      <c r="N65" s="83">
        <v>9895.6</v>
      </c>
      <c r="O65" s="102">
        <f>+N65+I65+H65+G65+L65</f>
        <v>22024.537291666667</v>
      </c>
      <c r="P65" s="77">
        <f>+F65-O65</f>
        <v>57975.462708333333</v>
      </c>
    </row>
    <row r="66" spans="1:17" s="40" customFormat="1" ht="30" customHeight="1" x14ac:dyDescent="0.25">
      <c r="A66" s="199" t="s">
        <v>124</v>
      </c>
      <c r="B66" s="200"/>
      <c r="C66" s="200"/>
      <c r="D66" s="200"/>
      <c r="E66" s="201"/>
      <c r="F66" s="37">
        <f>SUM(F63:F65)</f>
        <v>284000</v>
      </c>
      <c r="G66" s="37">
        <f t="shared" ref="G66:M66" si="20">SUM(G63:G65)</f>
        <v>8150.8</v>
      </c>
      <c r="H66" s="37">
        <f t="shared" si="20"/>
        <v>8633.6</v>
      </c>
      <c r="I66" s="37">
        <f t="shared" si="20"/>
        <v>0</v>
      </c>
      <c r="J66" s="37">
        <f t="shared" si="20"/>
        <v>16784.400000000001</v>
      </c>
      <c r="K66" s="37">
        <f t="shared" si="20"/>
        <v>267215.59999999998</v>
      </c>
      <c r="L66" s="37">
        <f t="shared" si="20"/>
        <v>32552.711875000001</v>
      </c>
      <c r="M66" s="37">
        <f t="shared" si="20"/>
        <v>0</v>
      </c>
      <c r="N66" s="37">
        <f>SUM(N63:N65)</f>
        <v>13835.6</v>
      </c>
      <c r="O66" s="37">
        <f t="shared" ref="O66:P66" si="21">SUM(O63:O65)</f>
        <v>63172.711875000008</v>
      </c>
      <c r="P66" s="37">
        <f t="shared" si="21"/>
        <v>220827.28812499999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6" customFormat="1" ht="30" customHeight="1" thickBot="1" x14ac:dyDescent="0.3">
      <c r="A68" s="291" t="s">
        <v>182</v>
      </c>
      <c r="B68" s="292"/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5"/>
      <c r="O68" s="205"/>
      <c r="P68" s="206"/>
      <c r="Q68" s="47"/>
    </row>
    <row r="69" spans="1:17" s="53" customFormat="1" ht="30" customHeight="1" x14ac:dyDescent="0.25">
      <c r="A69" s="74">
        <f>+A65+1</f>
        <v>36</v>
      </c>
      <c r="B69" s="107" t="s">
        <v>243</v>
      </c>
      <c r="C69" s="117" t="s">
        <v>413</v>
      </c>
      <c r="D69" s="104" t="s">
        <v>244</v>
      </c>
      <c r="E69" s="103" t="s">
        <v>121</v>
      </c>
      <c r="F69" s="102">
        <v>126500</v>
      </c>
      <c r="G69" s="81">
        <f t="shared" ref="G69:G74" si="22">F69*2.87%</f>
        <v>3630.55</v>
      </c>
      <c r="H69" s="81">
        <f t="shared" ref="H69:H74" si="23">+F69*3.04%</f>
        <v>3845.6</v>
      </c>
      <c r="I69" s="81"/>
      <c r="J69" s="76">
        <f t="shared" ref="J69:J74" si="24">+G69+H69+I69</f>
        <v>7476.15</v>
      </c>
      <c r="K69" s="76">
        <f t="shared" ref="K69:K74" si="25">+F69-J69</f>
        <v>119023.85</v>
      </c>
      <c r="L69" s="76">
        <f t="shared" ref="L69:L74" si="26">+IF(K69*12&lt;=416220.01,0,IF(K69*12&lt;=624329.01,(((K69*12-416220.01)*0.15)/12),IF((K69*12&lt;=867123.01),(31216+0.2*(K69*12-624329.01))/12,((79776+0.25*(K69*12-867123.01))/12))))-M69</f>
        <v>18338.89979166667</v>
      </c>
      <c r="M69" s="76"/>
      <c r="N69" s="83">
        <v>25</v>
      </c>
      <c r="O69" s="102">
        <f t="shared" ref="O69:O74" si="27">+N69+I69+H69+G69+L69</f>
        <v>25840.049791666672</v>
      </c>
      <c r="P69" s="77">
        <f t="shared" ref="P69:P74" si="28">+F69-O69</f>
        <v>100659.95020833332</v>
      </c>
      <c r="Q69" s="39"/>
    </row>
    <row r="70" spans="1:17" s="85" customFormat="1" ht="30" customHeight="1" x14ac:dyDescent="0.25">
      <c r="A70" s="117">
        <f>+A69+1</f>
        <v>37</v>
      </c>
      <c r="B70" s="103" t="s">
        <v>59</v>
      </c>
      <c r="C70" s="36" t="s">
        <v>412</v>
      </c>
      <c r="D70" s="104" t="s">
        <v>50</v>
      </c>
      <c r="E70" s="103" t="s">
        <v>121</v>
      </c>
      <c r="F70" s="105">
        <v>102000</v>
      </c>
      <c r="G70" s="105">
        <f t="shared" si="22"/>
        <v>2927.4</v>
      </c>
      <c r="H70" s="105">
        <f t="shared" si="23"/>
        <v>3100.8</v>
      </c>
      <c r="I70" s="81"/>
      <c r="J70" s="76">
        <f t="shared" si="24"/>
        <v>6028.2000000000007</v>
      </c>
      <c r="K70" s="76">
        <f t="shared" si="25"/>
        <v>95971.8</v>
      </c>
      <c r="L70" s="76">
        <f t="shared" si="26"/>
        <v>12575.887291666668</v>
      </c>
      <c r="M70" s="76"/>
      <c r="N70" s="83">
        <v>10125</v>
      </c>
      <c r="O70" s="102">
        <f t="shared" si="27"/>
        <v>28729.087291666667</v>
      </c>
      <c r="P70" s="77">
        <f t="shared" si="28"/>
        <v>73270.91270833333</v>
      </c>
      <c r="Q70" s="40"/>
    </row>
    <row r="71" spans="1:17" s="78" customFormat="1" ht="30" customHeight="1" x14ac:dyDescent="0.25">
      <c r="A71" s="117">
        <f>+A70+1</f>
        <v>38</v>
      </c>
      <c r="B71" s="103" t="s">
        <v>53</v>
      </c>
      <c r="C71" s="36" t="s">
        <v>413</v>
      </c>
      <c r="D71" s="103" t="s">
        <v>50</v>
      </c>
      <c r="E71" s="103" t="s">
        <v>121</v>
      </c>
      <c r="F71" s="105">
        <v>90000</v>
      </c>
      <c r="G71" s="105">
        <f t="shared" si="22"/>
        <v>2583</v>
      </c>
      <c r="H71" s="81">
        <f t="shared" si="23"/>
        <v>2736</v>
      </c>
      <c r="I71" s="81">
        <v>1715.46</v>
      </c>
      <c r="J71" s="76">
        <f t="shared" si="24"/>
        <v>7034.46</v>
      </c>
      <c r="K71" s="76">
        <f t="shared" si="25"/>
        <v>82965.539999999994</v>
      </c>
      <c r="L71" s="76">
        <f t="shared" si="26"/>
        <v>9324.3222916666655</v>
      </c>
      <c r="M71" s="76"/>
      <c r="N71" s="83">
        <v>725</v>
      </c>
      <c r="O71" s="102">
        <f t="shared" si="27"/>
        <v>17083.782291666666</v>
      </c>
      <c r="P71" s="77">
        <f t="shared" si="28"/>
        <v>72916.217708333337</v>
      </c>
      <c r="Q71" s="32"/>
    </row>
    <row r="72" spans="1:17" s="85" customFormat="1" ht="30" customHeight="1" x14ac:dyDescent="0.25">
      <c r="A72" s="117">
        <f>+A71+1</f>
        <v>39</v>
      </c>
      <c r="B72" s="103" t="s">
        <v>54</v>
      </c>
      <c r="C72" s="36" t="s">
        <v>412</v>
      </c>
      <c r="D72" s="121" t="s">
        <v>50</v>
      </c>
      <c r="E72" s="103" t="s">
        <v>120</v>
      </c>
      <c r="F72" s="105">
        <v>90000</v>
      </c>
      <c r="G72" s="105">
        <f t="shared" si="22"/>
        <v>2583</v>
      </c>
      <c r="H72" s="81">
        <f t="shared" si="23"/>
        <v>2736</v>
      </c>
      <c r="I72" s="81">
        <v>1715.46</v>
      </c>
      <c r="J72" s="76">
        <f t="shared" si="24"/>
        <v>7034.46</v>
      </c>
      <c r="K72" s="76">
        <f t="shared" si="25"/>
        <v>82965.539999999994</v>
      </c>
      <c r="L72" s="76">
        <f t="shared" si="26"/>
        <v>9324.3222916666655</v>
      </c>
      <c r="M72" s="76"/>
      <c r="N72" s="83">
        <v>2125</v>
      </c>
      <c r="O72" s="102">
        <f t="shared" si="27"/>
        <v>18483.782291666663</v>
      </c>
      <c r="P72" s="77">
        <f t="shared" si="28"/>
        <v>71516.217708333337</v>
      </c>
      <c r="Q72" s="40"/>
    </row>
    <row r="73" spans="1:17" s="53" customFormat="1" ht="30" customHeight="1" x14ac:dyDescent="0.25">
      <c r="A73" s="117">
        <f>+A72+1</f>
        <v>40</v>
      </c>
      <c r="B73" s="103" t="s">
        <v>67</v>
      </c>
      <c r="C73" s="36" t="s">
        <v>413</v>
      </c>
      <c r="D73" s="104" t="s">
        <v>50</v>
      </c>
      <c r="E73" s="103" t="s">
        <v>121</v>
      </c>
      <c r="F73" s="105">
        <v>90000</v>
      </c>
      <c r="G73" s="105">
        <f t="shared" si="22"/>
        <v>2583</v>
      </c>
      <c r="H73" s="81">
        <f t="shared" si="23"/>
        <v>2736</v>
      </c>
      <c r="I73" s="81"/>
      <c r="J73" s="76">
        <f t="shared" si="24"/>
        <v>5319</v>
      </c>
      <c r="K73" s="76">
        <f t="shared" si="25"/>
        <v>84681</v>
      </c>
      <c r="L73" s="76">
        <f t="shared" si="26"/>
        <v>9753.1872916666671</v>
      </c>
      <c r="M73" s="76"/>
      <c r="N73" s="83">
        <v>1125</v>
      </c>
      <c r="O73" s="102">
        <f t="shared" si="27"/>
        <v>16197.187291666667</v>
      </c>
      <c r="P73" s="77">
        <f t="shared" si="28"/>
        <v>73802.812708333338</v>
      </c>
      <c r="Q73" s="39"/>
    </row>
    <row r="74" spans="1:17" s="39" customFormat="1" ht="30" customHeight="1" x14ac:dyDescent="0.25">
      <c r="A74" s="117">
        <f>+A73+1</f>
        <v>41</v>
      </c>
      <c r="B74" s="103" t="s">
        <v>245</v>
      </c>
      <c r="C74" s="36" t="s">
        <v>412</v>
      </c>
      <c r="D74" s="104" t="s">
        <v>50</v>
      </c>
      <c r="E74" s="103" t="s">
        <v>120</v>
      </c>
      <c r="F74" s="105">
        <v>80000</v>
      </c>
      <c r="G74" s="105">
        <f t="shared" si="22"/>
        <v>2296</v>
      </c>
      <c r="H74" s="81">
        <f t="shared" si="23"/>
        <v>2432</v>
      </c>
      <c r="I74" s="53">
        <v>3430.92</v>
      </c>
      <c r="J74" s="76">
        <f t="shared" si="24"/>
        <v>8158.92</v>
      </c>
      <c r="K74" s="76">
        <f t="shared" si="25"/>
        <v>71841.08</v>
      </c>
      <c r="L74" s="76">
        <f t="shared" si="26"/>
        <v>6564.0658333333331</v>
      </c>
      <c r="M74" s="76"/>
      <c r="N74" s="83">
        <v>2025</v>
      </c>
      <c r="O74" s="102">
        <f t="shared" si="27"/>
        <v>16747.985833333332</v>
      </c>
      <c r="P74" s="77">
        <f t="shared" si="28"/>
        <v>63252.014166666668</v>
      </c>
    </row>
    <row r="75" spans="1:17" s="39" customFormat="1" ht="30" customHeight="1" thickBot="1" x14ac:dyDescent="0.3">
      <c r="A75" s="199" t="s">
        <v>124</v>
      </c>
      <c r="B75" s="200"/>
      <c r="C75" s="200"/>
      <c r="D75" s="200"/>
      <c r="E75" s="201"/>
      <c r="F75" s="37">
        <f>SUM(F69:F74)</f>
        <v>578500</v>
      </c>
      <c r="G75" s="37">
        <f t="shared" ref="G75:P75" si="29">SUM(G69:G74)</f>
        <v>16602.95</v>
      </c>
      <c r="H75" s="37">
        <f t="shared" si="29"/>
        <v>17586.400000000001</v>
      </c>
      <c r="I75" s="37">
        <f>SUM(I69:I74)</f>
        <v>6861.84</v>
      </c>
      <c r="J75" s="37">
        <f t="shared" si="29"/>
        <v>41051.19</v>
      </c>
      <c r="K75" s="37">
        <f t="shared" si="29"/>
        <v>537448.80999999994</v>
      </c>
      <c r="L75" s="37">
        <f t="shared" si="29"/>
        <v>65880.684791666659</v>
      </c>
      <c r="M75" s="37">
        <f t="shared" si="29"/>
        <v>0</v>
      </c>
      <c r="N75" s="37">
        <f t="shared" si="29"/>
        <v>16150</v>
      </c>
      <c r="O75" s="37">
        <f t="shared" si="29"/>
        <v>123081.87479166666</v>
      </c>
      <c r="P75" s="37">
        <f t="shared" si="29"/>
        <v>455418.12520833337</v>
      </c>
    </row>
    <row r="76" spans="1:17" s="53" customFormat="1" ht="30" customHeight="1" thickBot="1" x14ac:dyDescent="0.3">
      <c r="A76" s="291" t="s">
        <v>156</v>
      </c>
      <c r="B76" s="292"/>
      <c r="C76" s="292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37"/>
      <c r="O76" s="205"/>
      <c r="P76" s="205"/>
      <c r="Q76" s="39"/>
    </row>
    <row r="77" spans="1:17" s="53" customFormat="1" ht="30" customHeight="1" x14ac:dyDescent="0.25">
      <c r="A77" s="74">
        <f>+A74+1</f>
        <v>42</v>
      </c>
      <c r="B77" s="75" t="s">
        <v>61</v>
      </c>
      <c r="C77" s="74" t="s">
        <v>413</v>
      </c>
      <c r="D77" s="84" t="s">
        <v>183</v>
      </c>
      <c r="E77" s="80" t="s">
        <v>121</v>
      </c>
      <c r="F77" s="76">
        <v>138000</v>
      </c>
      <c r="G77" s="81">
        <f>F77*2.87%</f>
        <v>3960.6</v>
      </c>
      <c r="H77" s="81">
        <f>+F77*3.04%</f>
        <v>4195.2</v>
      </c>
      <c r="I77" s="76"/>
      <c r="J77" s="76">
        <f>+G77+H77+I77</f>
        <v>8155.7999999999993</v>
      </c>
      <c r="K77" s="76">
        <f>+F77-J77</f>
        <v>129844.2</v>
      </c>
      <c r="L77" s="76">
        <f>+IF(K77*12&lt;=416220.01,0,IF(K77*12&lt;=624329.01,(((K77*12-416220.01)*0.15)/12),IF((K77*12&lt;=867123.01),(31216+0.2*(K77*12-624329.01))/12,((79776+0.25*(K77*12-867123.01))/12))))</f>
        <v>21043.987291666665</v>
      </c>
      <c r="M77" s="76"/>
      <c r="N77" s="76">
        <v>31473.65</v>
      </c>
      <c r="O77" s="102">
        <f>+N77+I77+H77+G77+L77</f>
        <v>60673.437291666662</v>
      </c>
      <c r="P77" s="106">
        <f>+F77-O77</f>
        <v>77326.562708333338</v>
      </c>
      <c r="Q77" s="39"/>
    </row>
    <row r="78" spans="1:17" s="39" customFormat="1" ht="30" customHeight="1" x14ac:dyDescent="0.25">
      <c r="A78" s="79">
        <f>+A77+1</f>
        <v>43</v>
      </c>
      <c r="B78" s="103" t="s">
        <v>60</v>
      </c>
      <c r="C78" s="36" t="s">
        <v>413</v>
      </c>
      <c r="D78" s="104" t="s">
        <v>93</v>
      </c>
      <c r="E78" s="103" t="s">
        <v>120</v>
      </c>
      <c r="F78" s="105">
        <v>60000</v>
      </c>
      <c r="G78" s="105">
        <f>F78*2.87%</f>
        <v>1722</v>
      </c>
      <c r="H78" s="81">
        <f>+F78*3.04%</f>
        <v>1824</v>
      </c>
      <c r="I78" s="81"/>
      <c r="J78" s="76">
        <f>+G78+H78+I78</f>
        <v>3546</v>
      </c>
      <c r="K78" s="76">
        <f>+F78-J78</f>
        <v>56454</v>
      </c>
      <c r="L78" s="76">
        <f>+IF(K78*12&lt;=416220.01,0,IF(K78*12&lt;=624329.01,(((K78*12-416220.01)*0.15)/12),IF((K78*12&lt;=867123.01),(31216+0.2*(K78*12-624329.01))/12,((79776+0.25*(K78*12-867123.01))/12))))-M78</f>
        <v>3486.6498333333329</v>
      </c>
      <c r="M78" s="76"/>
      <c r="N78" s="77">
        <v>125</v>
      </c>
      <c r="O78" s="102">
        <f>+N78+I78+H78+G78+L78</f>
        <v>7157.6498333333329</v>
      </c>
      <c r="P78" s="77">
        <f>+F78-O78</f>
        <v>52842.350166666671</v>
      </c>
    </row>
    <row r="79" spans="1:17" s="40" customFormat="1" ht="30" customHeight="1" x14ac:dyDescent="0.25">
      <c r="A79" s="199" t="s">
        <v>124</v>
      </c>
      <c r="B79" s="200"/>
      <c r="C79" s="200"/>
      <c r="D79" s="200"/>
      <c r="E79" s="201"/>
      <c r="F79" s="37">
        <f>SUM(F77:F78)</f>
        <v>198000</v>
      </c>
      <c r="G79" s="37">
        <f t="shared" ref="G79:P79" si="30">SUM(G77:G78)</f>
        <v>5682.6</v>
      </c>
      <c r="H79" s="37">
        <f t="shared" si="30"/>
        <v>6019.2</v>
      </c>
      <c r="I79" s="37">
        <f t="shared" si="30"/>
        <v>0</v>
      </c>
      <c r="J79" s="37">
        <f t="shared" si="30"/>
        <v>11701.8</v>
      </c>
      <c r="K79" s="37">
        <f t="shared" si="30"/>
        <v>186298.2</v>
      </c>
      <c r="L79" s="37">
        <f t="shared" si="30"/>
        <v>24530.637124999997</v>
      </c>
      <c r="M79" s="37">
        <f t="shared" si="30"/>
        <v>0</v>
      </c>
      <c r="N79" s="37">
        <f t="shared" si="30"/>
        <v>31598.65</v>
      </c>
      <c r="O79" s="37">
        <f t="shared" si="30"/>
        <v>67831.087124999991</v>
      </c>
      <c r="P79" s="37">
        <f t="shared" si="30"/>
        <v>130168.91287500001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91" t="s">
        <v>157</v>
      </c>
      <c r="B81" s="292"/>
      <c r="C81" s="292"/>
      <c r="D81" s="292"/>
      <c r="E81" s="205"/>
      <c r="F81" s="205"/>
      <c r="G81" s="205"/>
      <c r="H81" s="205"/>
      <c r="I81" s="205"/>
      <c r="J81" s="205"/>
      <c r="K81" s="205"/>
      <c r="L81" s="205"/>
      <c r="M81" s="205"/>
      <c r="N81" s="205"/>
      <c r="O81" s="205"/>
      <c r="P81" s="205"/>
    </row>
    <row r="82" spans="1:60" s="39" customFormat="1" ht="30" customHeight="1" x14ac:dyDescent="0.25">
      <c r="A82" s="79">
        <f>+A78+1</f>
        <v>44</v>
      </c>
      <c r="B82" s="103" t="s">
        <v>556</v>
      </c>
      <c r="C82" s="36" t="s">
        <v>413</v>
      </c>
      <c r="D82" s="103" t="s">
        <v>50</v>
      </c>
      <c r="E82" s="103" t="s">
        <v>120</v>
      </c>
      <c r="F82" s="105">
        <v>102000</v>
      </c>
      <c r="G82" s="76">
        <f>F82*2.87%</f>
        <v>2927.4</v>
      </c>
      <c r="H82" s="76">
        <f>+F82*3.04%</f>
        <v>3100.8</v>
      </c>
      <c r="I82" s="81">
        <v>1715.46</v>
      </c>
      <c r="J82" s="76">
        <f>+G82+H82+I82</f>
        <v>7743.6600000000008</v>
      </c>
      <c r="K82" s="76">
        <f>+F82-J82</f>
        <v>94256.34</v>
      </c>
      <c r="L82" s="76">
        <f>+IF(K82*12&lt;=416220.01,0,IF(K82*12&lt;=624329.01,(((K82*12-416220.01)*0.15)/12),IF((K82*12&lt;=867123.01),(31216+0.2*(K82*12-624329.01))/12,((79776+0.25*(K82*12-867123.01))/12))))-M82</f>
        <v>12147.022291666668</v>
      </c>
      <c r="M82" s="76">
        <v>0</v>
      </c>
      <c r="N82" s="77">
        <v>25</v>
      </c>
      <c r="O82" s="102">
        <f>+N82+I82+H82+G82+L82</f>
        <v>19915.682291666668</v>
      </c>
      <c r="P82" s="77">
        <f>+F82-O82</f>
        <v>82084.317708333328</v>
      </c>
    </row>
    <row r="83" spans="1:60" s="39" customFormat="1" ht="30" customHeight="1" x14ac:dyDescent="0.25">
      <c r="A83" s="79">
        <f>+A82+1</f>
        <v>45</v>
      </c>
      <c r="B83" s="103" t="s">
        <v>271</v>
      </c>
      <c r="C83" s="36" t="s">
        <v>413</v>
      </c>
      <c r="D83" s="103" t="s">
        <v>50</v>
      </c>
      <c r="E83" s="103" t="s">
        <v>120</v>
      </c>
      <c r="F83" s="105">
        <v>90000</v>
      </c>
      <c r="G83" s="105">
        <f>F83*2.87%</f>
        <v>2583</v>
      </c>
      <c r="H83" s="81">
        <f>+F83*3.04%</f>
        <v>2736</v>
      </c>
      <c r="I83" s="81">
        <v>1715.46</v>
      </c>
      <c r="J83" s="76">
        <f>+G83+H83+I83</f>
        <v>7034.46</v>
      </c>
      <c r="K83" s="76">
        <f>+F83-J83</f>
        <v>82965.539999999994</v>
      </c>
      <c r="L83" s="76">
        <f>+IF(K83*12&lt;=416220.01,0,IF(K83*12&lt;=624329.01,(((K83*12-416220.01)*0.15)/12),IF((K83*12&lt;=867123.01),(31216+0.2*(K83*12-624329.01))/12,((79776+0.25*(K83*12-867123.01))/12))))-M83</f>
        <v>9324.3222916666655</v>
      </c>
      <c r="M83" s="76"/>
      <c r="N83" s="77">
        <v>6025</v>
      </c>
      <c r="O83" s="102">
        <f>+N83+I83+H83+G83+L83</f>
        <v>22383.782291666663</v>
      </c>
      <c r="P83" s="77">
        <f>+F83-O83</f>
        <v>67616.217708333337</v>
      </c>
    </row>
    <row r="84" spans="1:60" s="39" customFormat="1" ht="30" customHeight="1" x14ac:dyDescent="0.25">
      <c r="A84" s="79">
        <f>+A83+1</f>
        <v>46</v>
      </c>
      <c r="B84" s="103" t="s">
        <v>462</v>
      </c>
      <c r="C84" s="36" t="s">
        <v>412</v>
      </c>
      <c r="D84" s="103" t="s">
        <v>50</v>
      </c>
      <c r="E84" s="103" t="s">
        <v>635</v>
      </c>
      <c r="F84" s="105">
        <v>70000</v>
      </c>
      <c r="G84" s="76">
        <f>F84*2.87%</f>
        <v>2009</v>
      </c>
      <c r="H84" s="76">
        <f>+F84*3.04%</f>
        <v>2128</v>
      </c>
      <c r="I84" s="76"/>
      <c r="J84" s="76">
        <f>+G84+H84+I84</f>
        <v>4137</v>
      </c>
      <c r="K84" s="76">
        <f>+F84-J84</f>
        <v>65863</v>
      </c>
      <c r="L84" s="76">
        <f>+IF(K84*12&lt;=416220.01,0,IF(K84*12&lt;=624329.01,(((K84*12-416220.01)*0.15)/12),IF((K84*12&lt;=867123.01),(31216+0.2*(K84*12-624329.01))/12,((79776+0.25*(K84*12-867123.01))/12))))-M84</f>
        <v>5368.4498333333331</v>
      </c>
      <c r="M84" s="76"/>
      <c r="N84" s="77">
        <v>125</v>
      </c>
      <c r="O84" s="102">
        <f>+N84+I84+H84+G84+L84</f>
        <v>9630.4498333333322</v>
      </c>
      <c r="P84" s="77">
        <f>+F84-O84</f>
        <v>60369.550166666668</v>
      </c>
    </row>
    <row r="85" spans="1:60" s="39" customFormat="1" ht="30" customHeight="1" x14ac:dyDescent="0.25">
      <c r="A85" s="199" t="s">
        <v>124</v>
      </c>
      <c r="B85" s="200"/>
      <c r="C85" s="200"/>
      <c r="D85" s="200"/>
      <c r="E85" s="201"/>
      <c r="F85" s="37">
        <f>SUM(F82:F84)</f>
        <v>262000</v>
      </c>
      <c r="G85" s="37">
        <f t="shared" ref="G85:P85" si="31">SUM(G82:G84)</f>
        <v>7519.4</v>
      </c>
      <c r="H85" s="37">
        <f t="shared" si="31"/>
        <v>7964.8</v>
      </c>
      <c r="I85" s="37">
        <f t="shared" si="31"/>
        <v>3430.92</v>
      </c>
      <c r="J85" s="37">
        <f t="shared" si="31"/>
        <v>18915.120000000003</v>
      </c>
      <c r="K85" s="37">
        <f t="shared" si="31"/>
        <v>243084.88</v>
      </c>
      <c r="L85" s="37">
        <f t="shared" si="31"/>
        <v>26839.794416666664</v>
      </c>
      <c r="M85" s="37">
        <f t="shared" si="31"/>
        <v>0</v>
      </c>
      <c r="N85" s="37">
        <f t="shared" si="31"/>
        <v>6175</v>
      </c>
      <c r="O85" s="37">
        <f t="shared" si="31"/>
        <v>51929.914416666667</v>
      </c>
      <c r="P85" s="37">
        <f t="shared" si="31"/>
        <v>210070.08558333333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91" t="s">
        <v>158</v>
      </c>
      <c r="B87" s="292"/>
      <c r="C87" s="292"/>
      <c r="D87" s="292"/>
      <c r="E87" s="205"/>
      <c r="F87" s="205"/>
      <c r="G87" s="205"/>
      <c r="H87" s="205"/>
      <c r="I87" s="205"/>
      <c r="J87" s="205"/>
      <c r="K87" s="205"/>
      <c r="L87" s="205"/>
      <c r="M87" s="205"/>
      <c r="N87" s="205"/>
      <c r="O87" s="205"/>
      <c r="P87" s="205"/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74">
        <f>A84+1</f>
        <v>47</v>
      </c>
      <c r="B88" s="158" t="s">
        <v>77</v>
      </c>
      <c r="C88" s="159" t="s">
        <v>413</v>
      </c>
      <c r="D88" s="103" t="s">
        <v>50</v>
      </c>
      <c r="E88" s="103" t="s">
        <v>120</v>
      </c>
      <c r="F88" s="160">
        <v>90000</v>
      </c>
      <c r="G88" s="105">
        <f>F88*2.87%</f>
        <v>2583</v>
      </c>
      <c r="H88" s="81">
        <f>+F88*3.04%</f>
        <v>2736</v>
      </c>
      <c r="I88" s="81">
        <v>1715.46</v>
      </c>
      <c r="J88" s="76">
        <f>+G88+H88+I88</f>
        <v>7034.46</v>
      </c>
      <c r="K88" s="76">
        <f>+F88-J88</f>
        <v>82965.539999999994</v>
      </c>
      <c r="L88" s="76">
        <f>+IF(K88*12&lt;=416220.01,0,IF(K88*12&lt;=624329.01,(((K88*12-416220.01)*0.15)/12),IF((K88*12&lt;=867123.01),(31216+0.2*(K88*12-624329.01))/12,((79776+0.25*(K88*12-867123.01))/12))))-M88</f>
        <v>9324.3222916666655</v>
      </c>
      <c r="M88" s="76"/>
      <c r="N88" s="76">
        <v>3295</v>
      </c>
      <c r="O88" s="102">
        <f>+N88+I88+H88+G88+L88</f>
        <v>19653.782291666663</v>
      </c>
      <c r="P88" s="77">
        <f>+F88-O88</f>
        <v>70346.217708333337</v>
      </c>
      <c r="Q88" s="39"/>
    </row>
    <row r="89" spans="1:60" s="53" customFormat="1" ht="30" customHeight="1" x14ac:dyDescent="0.25">
      <c r="A89" s="79">
        <f>+A88+1</f>
        <v>48</v>
      </c>
      <c r="B89" s="103" t="s">
        <v>159</v>
      </c>
      <c r="C89" s="36" t="s">
        <v>413</v>
      </c>
      <c r="D89" s="104" t="s">
        <v>50</v>
      </c>
      <c r="E89" s="103" t="s">
        <v>121</v>
      </c>
      <c r="F89" s="105">
        <v>90000</v>
      </c>
      <c r="G89" s="105">
        <f>F89*2.87%</f>
        <v>2583</v>
      </c>
      <c r="H89" s="81">
        <f>+F89*3.04%</f>
        <v>2736</v>
      </c>
      <c r="I89" s="81">
        <v>1715.46</v>
      </c>
      <c r="J89" s="76">
        <f>+G89+H89+I89</f>
        <v>7034.46</v>
      </c>
      <c r="K89" s="76">
        <f>+F89-J89</f>
        <v>82965.539999999994</v>
      </c>
      <c r="L89" s="76">
        <f>+IF(K89*12&lt;=416220.01,0,IF(K89*12&lt;=624329.01,(((K89*12-416220.01)*0.15)/12),IF((K89*12&lt;=867123.01),(31216+0.2*(K89*12-624329.01))/12,((79776+0.25*(K89*12-867123.01))/12))))-M89</f>
        <v>9324.3222916666655</v>
      </c>
      <c r="M89" s="76"/>
      <c r="N89" s="83">
        <v>4478.07</v>
      </c>
      <c r="O89" s="76">
        <f>+N89+I89+H89+G89+L89</f>
        <v>20836.852291666662</v>
      </c>
      <c r="P89" s="77">
        <f>+F89-O89</f>
        <v>69163.14770833333</v>
      </c>
      <c r="Q89" s="39"/>
    </row>
    <row r="90" spans="1:60" s="39" customFormat="1" ht="30" customHeight="1" x14ac:dyDescent="0.25">
      <c r="A90" s="79">
        <f>A89+1</f>
        <v>49</v>
      </c>
      <c r="B90" s="80" t="s">
        <v>261</v>
      </c>
      <c r="C90" s="79" t="s">
        <v>413</v>
      </c>
      <c r="D90" s="84" t="s">
        <v>50</v>
      </c>
      <c r="E90" s="80" t="s">
        <v>120</v>
      </c>
      <c r="F90" s="81">
        <v>90000</v>
      </c>
      <c r="G90" s="81">
        <f>F90*2.87%</f>
        <v>2583</v>
      </c>
      <c r="H90" s="81">
        <f>+F90*3.04%</f>
        <v>2736</v>
      </c>
      <c r="I90" s="81">
        <v>0</v>
      </c>
      <c r="J90" s="76">
        <f>+G90+H90+I90</f>
        <v>5319</v>
      </c>
      <c r="K90" s="76">
        <f>+F90-J90</f>
        <v>84681</v>
      </c>
      <c r="L90" s="76">
        <f>+IF(K90*12&lt;=416220.01,0,IF(K90*12&lt;=624329.01,(((K90*12-416220.01)*0.15)/12),IF((K90*12&lt;=867123.01),(31216+0.2*(K90*12-624329.01))/12,((79776+0.25*(K90*12-867123.01))/12))))-M90</f>
        <v>9753.1872916666671</v>
      </c>
      <c r="M90" s="76"/>
      <c r="N90" s="83">
        <v>7883.21</v>
      </c>
      <c r="O90" s="102">
        <f>+N90+I90+H90+G90+L90</f>
        <v>22955.397291666668</v>
      </c>
      <c r="P90" s="77">
        <f>+F90-O90</f>
        <v>67044.602708333332</v>
      </c>
    </row>
    <row r="91" spans="1:60" s="39" customFormat="1" ht="30" customHeight="1" x14ac:dyDescent="0.25">
      <c r="A91" s="199" t="s">
        <v>124</v>
      </c>
      <c r="B91" s="200"/>
      <c r="C91" s="200"/>
      <c r="D91" s="200"/>
      <c r="E91" s="201"/>
      <c r="F91" s="37">
        <f>SUM(F88:F90)</f>
        <v>270000</v>
      </c>
      <c r="G91" s="37">
        <f t="shared" ref="G91:P91" si="32">SUM(G88:G90)</f>
        <v>7749</v>
      </c>
      <c r="H91" s="37">
        <f t="shared" si="32"/>
        <v>8208</v>
      </c>
      <c r="I91" s="37">
        <f t="shared" si="32"/>
        <v>3430.92</v>
      </c>
      <c r="J91" s="37">
        <f t="shared" si="32"/>
        <v>19387.919999999998</v>
      </c>
      <c r="K91" s="37">
        <f t="shared" si="32"/>
        <v>250612.08</v>
      </c>
      <c r="L91" s="37">
        <f t="shared" si="32"/>
        <v>28401.831874999996</v>
      </c>
      <c r="M91" s="37">
        <f t="shared" si="32"/>
        <v>0</v>
      </c>
      <c r="N91" s="37">
        <f t="shared" si="32"/>
        <v>15656.279999999999</v>
      </c>
      <c r="O91" s="37">
        <f t="shared" si="32"/>
        <v>63446.031874999993</v>
      </c>
      <c r="P91" s="37">
        <f t="shared" si="32"/>
        <v>206553.96812500001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6" customFormat="1" ht="30" customHeight="1" thickBot="1" x14ac:dyDescent="0.3">
      <c r="A93" s="291" t="s">
        <v>160</v>
      </c>
      <c r="B93" s="292"/>
      <c r="C93" s="292"/>
      <c r="D93" s="292"/>
      <c r="E93" s="205"/>
      <c r="F93" s="205"/>
      <c r="G93" s="205"/>
      <c r="H93" s="205"/>
      <c r="I93" s="205"/>
      <c r="J93" s="205"/>
      <c r="K93" s="205"/>
      <c r="L93" s="205"/>
      <c r="M93" s="205"/>
      <c r="N93" s="205"/>
      <c r="O93" s="205"/>
      <c r="P93" s="205"/>
      <c r="Q93" s="47"/>
    </row>
    <row r="94" spans="1:60" s="53" customFormat="1" ht="30" customHeight="1" x14ac:dyDescent="0.25">
      <c r="A94" s="74">
        <f>+A90+1</f>
        <v>50</v>
      </c>
      <c r="B94" s="103" t="s">
        <v>250</v>
      </c>
      <c r="C94" s="36" t="s">
        <v>413</v>
      </c>
      <c r="D94" s="104" t="s">
        <v>50</v>
      </c>
      <c r="E94" s="103" t="s">
        <v>120</v>
      </c>
      <c r="F94" s="105">
        <v>90000</v>
      </c>
      <c r="G94" s="105">
        <f>F94*2.87%</f>
        <v>2583</v>
      </c>
      <c r="H94" s="105">
        <f>+F94*3.04%</f>
        <v>2736</v>
      </c>
      <c r="I94" s="105"/>
      <c r="J94" s="76">
        <f>+G94+H94+I94</f>
        <v>5319</v>
      </c>
      <c r="K94" s="76">
        <f>+F94-J94</f>
        <v>84681</v>
      </c>
      <c r="L94" s="76">
        <f>+IF(K94*12&lt;=416220.01,0,IF(K94*12&lt;=624329.01,(((K94*12-416220.01)*0.15)/12),IF((K94*12&lt;=867123.01),(31216+0.2*(K94*12-624329.01))/12,((79776+0.25*(K94*12-867123.01))/12))))-M94</f>
        <v>9753.1872916666671</v>
      </c>
      <c r="M94" s="76"/>
      <c r="N94" s="83">
        <v>12650.66</v>
      </c>
      <c r="O94" s="102">
        <f>+N94+I94+H94+G94+L94</f>
        <v>27722.847291666665</v>
      </c>
      <c r="P94" s="77">
        <f>+F94-O94</f>
        <v>62277.152708333335</v>
      </c>
      <c r="Q94" s="39"/>
    </row>
    <row r="95" spans="1:60" s="85" customFormat="1" ht="30" customHeight="1" x14ac:dyDescent="0.25">
      <c r="A95" s="79">
        <f>+A94+1</f>
        <v>51</v>
      </c>
      <c r="B95" s="80" t="s">
        <v>248</v>
      </c>
      <c r="C95" s="79" t="s">
        <v>413</v>
      </c>
      <c r="D95" s="84" t="s">
        <v>50</v>
      </c>
      <c r="E95" s="80" t="s">
        <v>120</v>
      </c>
      <c r="F95" s="81">
        <v>85000</v>
      </c>
      <c r="G95" s="81">
        <v>2439.5</v>
      </c>
      <c r="H95" s="81">
        <v>2584</v>
      </c>
      <c r="I95" s="81"/>
      <c r="J95" s="76">
        <f>+G95+H95+I95</f>
        <v>5023.5</v>
      </c>
      <c r="K95" s="76">
        <f>+F95-J95</f>
        <v>79976.5</v>
      </c>
      <c r="L95" s="76">
        <f>+IF(K95*12&lt;=416220.01,0,IF(K95*12&lt;=624329.01,(((K95*12-416220.01)*0.15)/12),IF((K95*12&lt;=867123.01),(31216+0.2*(K95*12-624329.01))/12,((79776+0.25*(K95*12-867123.01))/12))))-M95</f>
        <v>8577.0622916666671</v>
      </c>
      <c r="M95" s="76"/>
      <c r="N95" s="83">
        <v>2044.96</v>
      </c>
      <c r="O95" s="102">
        <f>+N95+I95+H95+G95+L95</f>
        <v>15645.522291666668</v>
      </c>
      <c r="P95" s="77">
        <f>+F95-O95</f>
        <v>69354.477708333332</v>
      </c>
      <c r="Q95" s="40"/>
    </row>
    <row r="96" spans="1:60" s="39" customFormat="1" ht="30" customHeight="1" x14ac:dyDescent="0.25">
      <c r="A96" s="74">
        <f>+A95+1</f>
        <v>52</v>
      </c>
      <c r="B96" s="103" t="s">
        <v>79</v>
      </c>
      <c r="C96" s="36" t="s">
        <v>412</v>
      </c>
      <c r="D96" s="104" t="s">
        <v>50</v>
      </c>
      <c r="E96" s="103" t="s">
        <v>120</v>
      </c>
      <c r="F96" s="105">
        <v>80000</v>
      </c>
      <c r="G96" s="105">
        <f>F96*2.87%</f>
        <v>2296</v>
      </c>
      <c r="H96" s="105">
        <f>+F96*3.04%</f>
        <v>2432</v>
      </c>
      <c r="I96" s="105"/>
      <c r="J96" s="76">
        <f>+G96+H96+I96</f>
        <v>4728</v>
      </c>
      <c r="K96" s="76">
        <f>+F96-J96</f>
        <v>75272</v>
      </c>
      <c r="L96" s="76">
        <f>+IF(K96*12&lt;=416220.01,0,IF(K96*12&lt;=624329.01,(((K96*12-416220.01)*0.15)/12),IF((K96*12&lt;=867123.01),(31216+0.2*(K96*12-624329.01))/12,((79776+0.25*(K96*12-867123.01))/12))))-M96</f>
        <v>7400.9372916666662</v>
      </c>
      <c r="M96" s="76"/>
      <c r="N96" s="83">
        <v>2273</v>
      </c>
      <c r="O96" s="102">
        <f>+N96+I96+H96+G96+L96</f>
        <v>14401.937291666665</v>
      </c>
      <c r="P96" s="77">
        <f>+F96-O96</f>
        <v>65598.062708333338</v>
      </c>
    </row>
    <row r="97" spans="1:60" ht="30" customHeight="1" x14ac:dyDescent="0.25">
      <c r="A97" s="74">
        <f>+A96+1</f>
        <v>53</v>
      </c>
      <c r="B97" s="103" t="s">
        <v>88</v>
      </c>
      <c r="C97" s="36" t="s">
        <v>413</v>
      </c>
      <c r="D97" s="104" t="s">
        <v>50</v>
      </c>
      <c r="E97" s="103" t="s">
        <v>121</v>
      </c>
      <c r="F97" s="160">
        <v>80000</v>
      </c>
      <c r="G97" s="105">
        <f>F97*2.87%</f>
        <v>2296</v>
      </c>
      <c r="H97" s="105">
        <f>+F97*3.04%</f>
        <v>2432</v>
      </c>
      <c r="I97" s="81">
        <v>1715.46</v>
      </c>
      <c r="J97" s="76">
        <f>+G97+H97+I97</f>
        <v>6443.46</v>
      </c>
      <c r="K97" s="76">
        <f>+F97-J97</f>
        <v>73556.539999999994</v>
      </c>
      <c r="L97" s="76">
        <f>+IF(K97*12&lt;=416220.01,0,IF(K97*12&lt;=624329.01,(((K97*12-416220.01)*0.15)/12),IF((K97*12&lt;=867123.01),(31216+0.2*(K97*12-624329.01))/12,((79776+0.25*(K97*12-867123.01))/12))))-M97</f>
        <v>6972.0722916666664</v>
      </c>
      <c r="M97" s="76"/>
      <c r="N97" s="83">
        <v>11784.45</v>
      </c>
      <c r="O97" s="102">
        <f>+N97+I97+H97+G97+L97</f>
        <v>25199.982291666667</v>
      </c>
      <c r="P97" s="77">
        <f>+F97-O97</f>
        <v>54800.017708333333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199" t="s">
        <v>124</v>
      </c>
      <c r="B98" s="200"/>
      <c r="C98" s="200"/>
      <c r="D98" s="200"/>
      <c r="E98" s="201"/>
      <c r="F98" s="37">
        <f>SUM(F94:F97)</f>
        <v>335000</v>
      </c>
      <c r="G98" s="37">
        <f t="shared" ref="G98:P98" si="33">SUM(G94:G97)</f>
        <v>9614.5</v>
      </c>
      <c r="H98" s="37">
        <f t="shared" si="33"/>
        <v>10184</v>
      </c>
      <c r="I98" s="37">
        <f t="shared" si="33"/>
        <v>1715.46</v>
      </c>
      <c r="J98" s="37">
        <f t="shared" si="33"/>
        <v>21513.96</v>
      </c>
      <c r="K98" s="37">
        <f t="shared" si="33"/>
        <v>313486.03999999998</v>
      </c>
      <c r="L98" s="37">
        <f t="shared" si="33"/>
        <v>32703.259166666667</v>
      </c>
      <c r="M98" s="37">
        <f t="shared" si="33"/>
        <v>0</v>
      </c>
      <c r="N98" s="37">
        <f t="shared" si="33"/>
        <v>28753.07</v>
      </c>
      <c r="O98" s="37">
        <f t="shared" si="33"/>
        <v>82970.289166666655</v>
      </c>
      <c r="P98" s="37">
        <f t="shared" si="33"/>
        <v>252029.71083333335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91" t="s">
        <v>161</v>
      </c>
      <c r="B100" s="292"/>
      <c r="C100" s="292"/>
      <c r="D100" s="292"/>
      <c r="E100" s="292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39"/>
    </row>
    <row r="101" spans="1:60" s="39" customFormat="1" ht="30" customHeight="1" x14ac:dyDescent="0.25">
      <c r="A101" s="79">
        <f>+A97+1</f>
        <v>54</v>
      </c>
      <c r="B101" s="80" t="s">
        <v>51</v>
      </c>
      <c r="C101" s="79" t="s">
        <v>413</v>
      </c>
      <c r="D101" s="84" t="s">
        <v>50</v>
      </c>
      <c r="E101" s="80" t="s">
        <v>120</v>
      </c>
      <c r="F101" s="81">
        <v>102000</v>
      </c>
      <c r="G101" s="81">
        <f>F101*2.87%</f>
        <v>2927.4</v>
      </c>
      <c r="H101" s="81">
        <f>+F101*3.04%</f>
        <v>3100.8</v>
      </c>
      <c r="I101" s="81"/>
      <c r="J101" s="76">
        <f>+G101+H101+I101</f>
        <v>6028.2000000000007</v>
      </c>
      <c r="K101" s="76">
        <f>+F101-J101</f>
        <v>95971.8</v>
      </c>
      <c r="L101" s="76">
        <f>+IF(K101*12&lt;=416220.01,0,IF(K101*12&lt;=624329.01,(((K101*12-416220.01)*0.15)/12),IF((K101*12&lt;=867123.01),(31216+0.2*(K101*12-624329.01))/12,((79776+0.25*(K101*12-867123.01))/12))))-M101</f>
        <v>12575.887291666668</v>
      </c>
      <c r="M101" s="76"/>
      <c r="N101" s="83">
        <v>3225</v>
      </c>
      <c r="O101" s="102">
        <f>+N101+I101+H101+G101+L101</f>
        <v>21829.08729166667</v>
      </c>
      <c r="P101" s="77">
        <f>+F101-O101</f>
        <v>80170.91270833333</v>
      </c>
    </row>
    <row r="102" spans="1:60" s="53" customFormat="1" ht="30" customHeight="1" thickBot="1" x14ac:dyDescent="0.3">
      <c r="A102" s="199" t="s">
        <v>124</v>
      </c>
      <c r="B102" s="200"/>
      <c r="C102" s="200"/>
      <c r="D102" s="200"/>
      <c r="E102" s="201"/>
      <c r="F102" s="37">
        <f>SUM(F101)</f>
        <v>102000</v>
      </c>
      <c r="G102" s="37">
        <f t="shared" ref="G102:P102" si="34">SUM(G101)</f>
        <v>2927.4</v>
      </c>
      <c r="H102" s="37">
        <f t="shared" si="34"/>
        <v>3100.8</v>
      </c>
      <c r="I102" s="37">
        <f t="shared" si="34"/>
        <v>0</v>
      </c>
      <c r="J102" s="37">
        <f t="shared" si="34"/>
        <v>6028.2000000000007</v>
      </c>
      <c r="K102" s="37">
        <f t="shared" si="34"/>
        <v>95971.8</v>
      </c>
      <c r="L102" s="37">
        <f t="shared" si="34"/>
        <v>12575.887291666668</v>
      </c>
      <c r="M102" s="37">
        <f t="shared" si="34"/>
        <v>0</v>
      </c>
      <c r="N102" s="37">
        <f t="shared" si="34"/>
        <v>3225</v>
      </c>
      <c r="O102" s="37">
        <f t="shared" si="34"/>
        <v>21829.08729166667</v>
      </c>
      <c r="P102" s="37">
        <f t="shared" si="34"/>
        <v>80170.91270833333</v>
      </c>
      <c r="Q102" s="39"/>
    </row>
    <row r="103" spans="1:60" s="53" customFormat="1" ht="30" customHeight="1" thickBot="1" x14ac:dyDescent="0.3">
      <c r="A103" s="291" t="s">
        <v>162</v>
      </c>
      <c r="B103" s="292"/>
      <c r="C103" s="292"/>
      <c r="D103" s="292"/>
      <c r="E103" s="292"/>
      <c r="F103" s="205"/>
      <c r="G103" s="205"/>
      <c r="H103" s="205"/>
      <c r="I103" s="205"/>
      <c r="J103" s="205"/>
      <c r="K103" s="205"/>
      <c r="L103" s="205"/>
      <c r="M103" s="205"/>
      <c r="N103" s="205"/>
      <c r="O103" s="205"/>
      <c r="P103" s="205"/>
      <c r="Q103" s="39"/>
    </row>
    <row r="104" spans="1:60" s="39" customFormat="1" ht="30" customHeight="1" x14ac:dyDescent="0.25">
      <c r="A104" s="74">
        <f>A101+1</f>
        <v>55</v>
      </c>
      <c r="B104" s="75" t="s">
        <v>64</v>
      </c>
      <c r="C104" s="74" t="s">
        <v>413</v>
      </c>
      <c r="D104" s="87" t="s">
        <v>185</v>
      </c>
      <c r="E104" s="80" t="s">
        <v>121</v>
      </c>
      <c r="F104" s="76">
        <v>155250</v>
      </c>
      <c r="G104" s="76">
        <v>4455.6750000000002</v>
      </c>
      <c r="H104" s="81">
        <f>+F104*3.04%</f>
        <v>4719.6000000000004</v>
      </c>
      <c r="I104" s="81">
        <v>1715.46</v>
      </c>
      <c r="J104" s="76">
        <f>+G104+H104+I104</f>
        <v>10890.735000000001</v>
      </c>
      <c r="K104" s="76">
        <f>+F104-J104</f>
        <v>144359.26500000001</v>
      </c>
      <c r="L104" s="76">
        <f>+IF(K104*12&lt;=416220.01,0,IF(K104*12&lt;=624329.01,(((K104*12-416220.01)*0.15)/12),IF((K104*12&lt;=867123.01),(31216+0.2*(K104*12-624329.01))/12,((79776+0.25*(K104*12-867123.01))/12))))-M104</f>
        <v>24672.753541666669</v>
      </c>
      <c r="M104" s="76"/>
      <c r="N104" s="83">
        <v>10125</v>
      </c>
      <c r="O104" s="102">
        <f>+N104+I104+H104+G104+L104</f>
        <v>45688.488541666666</v>
      </c>
      <c r="P104" s="77">
        <f>+F104-O104</f>
        <v>109561.51145833333</v>
      </c>
    </row>
    <row r="105" spans="1:60" customFormat="1" ht="30" customHeight="1" x14ac:dyDescent="0.25">
      <c r="A105" s="79">
        <f>A104+1</f>
        <v>56</v>
      </c>
      <c r="B105" s="103" t="s">
        <v>252</v>
      </c>
      <c r="C105" s="36" t="s">
        <v>413</v>
      </c>
      <c r="D105" s="103" t="s">
        <v>65</v>
      </c>
      <c r="E105" s="103" t="s">
        <v>121</v>
      </c>
      <c r="F105" s="105">
        <v>60000</v>
      </c>
      <c r="G105" s="81">
        <f>F105*2.87%</f>
        <v>1722</v>
      </c>
      <c r="H105" s="81">
        <f>+F105*3.04%</f>
        <v>1824</v>
      </c>
      <c r="I105" s="81"/>
      <c r="J105" s="76">
        <f>+G105+H105+I105</f>
        <v>3546</v>
      </c>
      <c r="K105" s="76">
        <f>+F105-J105</f>
        <v>56454</v>
      </c>
      <c r="L105" s="76">
        <f>+IF(K105*12&lt;=416220.01,0,IF(K105*12&lt;=624329.01,(((K105*12-416220.01)*0.15)/12),IF((K105*12&lt;=867123.01),(31216+0.2*(K105*12-624329.01))/12,((79776+0.25*(K105*12-867123.01))/12))))-M105</f>
        <v>3486.6498333333329</v>
      </c>
      <c r="M105" s="76"/>
      <c r="N105" s="77">
        <v>125</v>
      </c>
      <c r="O105" s="102">
        <f>+N105+I105+H105+G105+L105</f>
        <v>7157.6498333333329</v>
      </c>
      <c r="P105" s="77">
        <f>+F105-O105</f>
        <v>52842.350166666671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x14ac:dyDescent="0.25">
      <c r="A106" s="199" t="s">
        <v>124</v>
      </c>
      <c r="B106" s="200"/>
      <c r="C106" s="200"/>
      <c r="D106" s="200"/>
      <c r="E106" s="201"/>
      <c r="F106" s="37">
        <f>SUM(F104:F105)</f>
        <v>215250</v>
      </c>
      <c r="G106" s="37">
        <f t="shared" ref="G106:P106" si="35">SUM(G104:G105)</f>
        <v>6177.6750000000002</v>
      </c>
      <c r="H106" s="37">
        <f t="shared" si="35"/>
        <v>6543.6</v>
      </c>
      <c r="I106" s="37">
        <f t="shared" si="35"/>
        <v>1715.46</v>
      </c>
      <c r="J106" s="37">
        <f t="shared" si="35"/>
        <v>14436.735000000001</v>
      </c>
      <c r="K106" s="37">
        <f t="shared" si="35"/>
        <v>200813.26500000001</v>
      </c>
      <c r="L106" s="37">
        <f t="shared" si="35"/>
        <v>28159.403375000002</v>
      </c>
      <c r="M106" s="37">
        <f t="shared" si="35"/>
        <v>0</v>
      </c>
      <c r="N106" s="37">
        <f t="shared" si="35"/>
        <v>10250</v>
      </c>
      <c r="O106" s="37">
        <f t="shared" si="35"/>
        <v>52846.138374999995</v>
      </c>
      <c r="P106" s="37">
        <f t="shared" si="35"/>
        <v>162403.86162500002</v>
      </c>
    </row>
    <row r="107" spans="1:60" s="85" customFormat="1" ht="30" customHeight="1" thickBot="1" x14ac:dyDescent="0.3">
      <c r="A107" s="78"/>
      <c r="B107" s="78"/>
      <c r="C107" s="257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40"/>
    </row>
    <row r="108" spans="1:60" s="53" customFormat="1" ht="30" customHeight="1" thickBot="1" x14ac:dyDescent="0.3">
      <c r="A108" s="291" t="s">
        <v>164</v>
      </c>
      <c r="B108" s="292"/>
      <c r="C108" s="292"/>
      <c r="D108" s="292"/>
      <c r="E108" s="292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39"/>
    </row>
    <row r="109" spans="1:60" s="53" customFormat="1" ht="30" customHeight="1" x14ac:dyDescent="0.25">
      <c r="A109" s="74">
        <f>+A105+1</f>
        <v>57</v>
      </c>
      <c r="B109" s="107" t="s">
        <v>253</v>
      </c>
      <c r="C109" s="117" t="s">
        <v>413</v>
      </c>
      <c r="D109" s="118" t="s">
        <v>254</v>
      </c>
      <c r="E109" s="107" t="s">
        <v>120</v>
      </c>
      <c r="F109" s="102">
        <v>155000</v>
      </c>
      <c r="G109" s="105">
        <f>F109*2.87%</f>
        <v>4448.5</v>
      </c>
      <c r="H109" s="105">
        <f>+F109*3.04%</f>
        <v>4712</v>
      </c>
      <c r="I109" s="102"/>
      <c r="J109" s="76">
        <f>+G109+H109+I109</f>
        <v>9160.5</v>
      </c>
      <c r="K109" s="76">
        <f>+F109-J109</f>
        <v>145839.5</v>
      </c>
      <c r="L109" s="76">
        <f>+IF(K109*12&lt;=416220.01,0,IF(K109*12&lt;=624329.01,(((K109*12-416220.01)*0.15)/12),IF((K109*12&lt;=867123.01),(31216+0.2*(K109*12-624329.01))/12,((79776+0.25*(K109*12-867123.01))/12))))-M109</f>
        <v>25042.812291666665</v>
      </c>
      <c r="M109" s="76"/>
      <c r="N109" s="83">
        <v>1125</v>
      </c>
      <c r="O109" s="102">
        <f>+N109+I109+H109+G109+L109</f>
        <v>35328.312291666662</v>
      </c>
      <c r="P109" s="77">
        <f>+F109-O109</f>
        <v>119671.68770833334</v>
      </c>
      <c r="Q109" s="39"/>
    </row>
    <row r="110" spans="1:60" s="53" customFormat="1" ht="30" customHeight="1" x14ac:dyDescent="0.25">
      <c r="A110" s="74">
        <f>+A109+1</f>
        <v>58</v>
      </c>
      <c r="B110" s="103" t="s">
        <v>255</v>
      </c>
      <c r="C110" s="36" t="s">
        <v>413</v>
      </c>
      <c r="D110" s="104" t="s">
        <v>50</v>
      </c>
      <c r="E110" s="103" t="s">
        <v>120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76">
        <f>+G110+H110+I110</f>
        <v>5319</v>
      </c>
      <c r="K110" s="76">
        <f>+F110-J110</f>
        <v>84681</v>
      </c>
      <c r="L110" s="76">
        <f>+IF(K110*12&lt;=416220.01,0,IF(K110*12&lt;=624329.01,(((K110*12-416220.01)*0.15)/12),IF((K110*12&lt;=867123.01),(31216+0.2*(K110*12-624329.01))/12,((79776+0.25*(K110*12-867123.01))/12))))-M110</f>
        <v>9753.1872916666671</v>
      </c>
      <c r="M110" s="76"/>
      <c r="N110" s="83">
        <v>125</v>
      </c>
      <c r="O110" s="102">
        <f>+N110+I110+H110+G110+L110</f>
        <v>15197.187291666667</v>
      </c>
      <c r="P110" s="77">
        <f>+F110-O110</f>
        <v>74802.812708333338</v>
      </c>
      <c r="Q110" s="39"/>
    </row>
    <row r="111" spans="1:60" s="53" customFormat="1" ht="30" customHeight="1" x14ac:dyDescent="0.25">
      <c r="A111" s="79">
        <f>+A110+1</f>
        <v>59</v>
      </c>
      <c r="B111" s="80" t="s">
        <v>251</v>
      </c>
      <c r="C111" s="79" t="s">
        <v>412</v>
      </c>
      <c r="D111" s="84" t="s">
        <v>50</v>
      </c>
      <c r="E111" s="80" t="s">
        <v>120</v>
      </c>
      <c r="F111" s="81">
        <v>90000</v>
      </c>
      <c r="G111" s="81">
        <f>F111*2.87%</f>
        <v>2583</v>
      </c>
      <c r="H111" s="81">
        <f>+F111*3.04%</f>
        <v>2736</v>
      </c>
      <c r="I111" s="81"/>
      <c r="J111" s="76">
        <f>+G111+H111+I111</f>
        <v>5319</v>
      </c>
      <c r="K111" s="76">
        <f>+F111-J111</f>
        <v>84681</v>
      </c>
      <c r="L111" s="76">
        <f>+IF(K111*12&lt;=416220.01,0,IF(K111*12&lt;=624329.01,(((K111*12-416220.01)*0.15)/12),IF((K111*12&lt;=867123.01),(31216+0.2*(K111*12-624329.01))/12,((79776+0.25*(K111*12-867123.01))/12))))-M111</f>
        <v>9753.1872916666671</v>
      </c>
      <c r="M111" s="76"/>
      <c r="N111" s="83">
        <v>11082.03</v>
      </c>
      <c r="O111" s="102">
        <f>+N111+I111+H111+G111+L111</f>
        <v>26154.217291666668</v>
      </c>
      <c r="P111" s="77">
        <f>+F111-O111</f>
        <v>63845.782708333332</v>
      </c>
      <c r="Q111" s="39"/>
    </row>
    <row r="112" spans="1:60" s="47" customFormat="1" ht="30" customHeight="1" x14ac:dyDescent="0.25">
      <c r="A112" s="74">
        <f>+A111+1</f>
        <v>60</v>
      </c>
      <c r="B112" s="103" t="s">
        <v>68</v>
      </c>
      <c r="C112" s="36" t="s">
        <v>412</v>
      </c>
      <c r="D112" s="104" t="s">
        <v>50</v>
      </c>
      <c r="E112" s="103" t="s">
        <v>120</v>
      </c>
      <c r="F112" s="105">
        <v>80000</v>
      </c>
      <c r="G112" s="105">
        <f>F112*2.87%</f>
        <v>2296</v>
      </c>
      <c r="H112" s="105">
        <f>+F112*3.04%</f>
        <v>2432</v>
      </c>
      <c r="I112" s="81">
        <v>1715.46</v>
      </c>
      <c r="J112" s="76">
        <f>+G112+H112+I112</f>
        <v>6443.46</v>
      </c>
      <c r="K112" s="76">
        <f>+F112-J112</f>
        <v>73556.539999999994</v>
      </c>
      <c r="L112" s="76">
        <f>+IF(K112*12&lt;=416220.01,0,IF(K112*12&lt;=624329.01,(((K112*12-416220.01)*0.15)/12),IF((K112*12&lt;=867123.01),(31216+0.2*(K112*12-624329.01))/12,((79776+0.25*(K112*12-867123.01))/12))))-M112</f>
        <v>6972.0722916666664</v>
      </c>
      <c r="M112" s="76"/>
      <c r="N112" s="83">
        <v>15964.04</v>
      </c>
      <c r="O112" s="102">
        <f>+N112+I112+H112+G112+L112</f>
        <v>29379.572291666667</v>
      </c>
      <c r="P112" s="77">
        <f>+F112-O112</f>
        <v>50620.427708333329</v>
      </c>
    </row>
    <row r="113" spans="1:17" s="39" customFormat="1" ht="30" customHeight="1" x14ac:dyDescent="0.25">
      <c r="A113" s="79">
        <f>+A112+1</f>
        <v>61</v>
      </c>
      <c r="B113" s="103" t="s">
        <v>138</v>
      </c>
      <c r="C113" s="36" t="s">
        <v>413</v>
      </c>
      <c r="D113" s="104" t="s">
        <v>50</v>
      </c>
      <c r="E113" s="103" t="s">
        <v>120</v>
      </c>
      <c r="F113" s="105">
        <v>80000</v>
      </c>
      <c r="G113" s="105">
        <f>F113*2.87%</f>
        <v>2296</v>
      </c>
      <c r="H113" s="105">
        <f>+F113*3.04%</f>
        <v>2432</v>
      </c>
      <c r="I113" s="105"/>
      <c r="J113" s="76">
        <f>+G113+H113+I113</f>
        <v>4728</v>
      </c>
      <c r="K113" s="76">
        <f>+F113-J113</f>
        <v>75272</v>
      </c>
      <c r="L113" s="76">
        <f>+IF(K113*12&lt;=416220.01,0,IF(K113*12&lt;=624329.01,(((K113*12-416220.01)*0.15)/12),IF((K113*12&lt;=867123.01),(31216+0.2*(K113*12-624329.01))/12,((79776+0.25*(K113*12-867123.01))/12))))-M113</f>
        <v>7400.9372916666662</v>
      </c>
      <c r="M113" s="76"/>
      <c r="N113" s="83">
        <v>25</v>
      </c>
      <c r="O113" s="102">
        <f>+N113+I113+H113+G113+L113</f>
        <v>12153.937291666665</v>
      </c>
      <c r="P113" s="77">
        <f>+F113-O113</f>
        <v>67846.062708333338</v>
      </c>
    </row>
    <row r="114" spans="1:17" s="39" customFormat="1" ht="30" customHeight="1" x14ac:dyDescent="0.25">
      <c r="A114" s="36"/>
      <c r="B114" s="46"/>
      <c r="C114" s="133"/>
      <c r="D114" s="199" t="s">
        <v>124</v>
      </c>
      <c r="E114" s="201"/>
      <c r="F114" s="37">
        <f>SUM(F109:F113)</f>
        <v>495000</v>
      </c>
      <c r="G114" s="37">
        <f t="shared" ref="G114:P114" si="36">SUM(G109:G113)</f>
        <v>14206.5</v>
      </c>
      <c r="H114" s="37">
        <f t="shared" si="36"/>
        <v>15048</v>
      </c>
      <c r="I114" s="37">
        <f t="shared" si="36"/>
        <v>1715.46</v>
      </c>
      <c r="J114" s="37">
        <f t="shared" si="36"/>
        <v>30969.96</v>
      </c>
      <c r="K114" s="37">
        <f t="shared" si="36"/>
        <v>464030.04</v>
      </c>
      <c r="L114" s="37">
        <f t="shared" si="36"/>
        <v>58922.196458333332</v>
      </c>
      <c r="M114" s="37">
        <f t="shared" si="36"/>
        <v>0</v>
      </c>
      <c r="N114" s="37">
        <f t="shared" si="36"/>
        <v>28321.07</v>
      </c>
      <c r="O114" s="37">
        <f t="shared" si="36"/>
        <v>118213.22645833333</v>
      </c>
      <c r="P114" s="37">
        <f t="shared" si="36"/>
        <v>376786.77354166668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91" t="s">
        <v>165</v>
      </c>
      <c r="B116" s="292"/>
      <c r="C116" s="292"/>
      <c r="D116" s="292"/>
      <c r="E116" s="292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</row>
    <row r="117" spans="1:17" s="39" customFormat="1" ht="30" customHeight="1" x14ac:dyDescent="0.25">
      <c r="A117" s="79">
        <f>+A113+1</f>
        <v>62</v>
      </c>
      <c r="B117" s="103" t="s">
        <v>625</v>
      </c>
      <c r="C117" s="36" t="s">
        <v>412</v>
      </c>
      <c r="D117" s="104" t="s">
        <v>626</v>
      </c>
      <c r="E117" s="80" t="s">
        <v>121</v>
      </c>
      <c r="F117" s="81">
        <v>190000</v>
      </c>
      <c r="G117" s="81">
        <f>F117*2.87%</f>
        <v>5453</v>
      </c>
      <c r="H117" s="81">
        <v>5685.41</v>
      </c>
      <c r="I117" s="81"/>
      <c r="J117" s="76">
        <f>+G117+H117+I117</f>
        <v>11138.41</v>
      </c>
      <c r="K117" s="76">
        <f>+F117-J117</f>
        <v>178861.59</v>
      </c>
      <c r="L117" s="76">
        <f>+IF(K117*12&lt;=416220.01,0,IF(K117*12&lt;=624329.01,(((K117*12-416220.01)*0.15)/12),IF((K117*12&lt;=867123.01),(31216+0.2*(K117*12-624329.01))/12,((79776+0.25*(K117*12-867123.01))/12))))-M117</f>
        <v>33298.334791666668</v>
      </c>
      <c r="M117" s="76"/>
      <c r="N117" s="83">
        <v>25</v>
      </c>
      <c r="O117" s="102">
        <f>+N117+I117+H117+G117+L117</f>
        <v>44461.744791666672</v>
      </c>
      <c r="P117" s="77">
        <f>+F117-O117</f>
        <v>145538.25520833331</v>
      </c>
    </row>
    <row r="118" spans="1:17" s="39" customFormat="1" ht="30" customHeight="1" x14ac:dyDescent="0.25">
      <c r="A118" s="79">
        <f>+A117+1</f>
        <v>63</v>
      </c>
      <c r="B118" s="108" t="s">
        <v>74</v>
      </c>
      <c r="C118" s="166" t="s">
        <v>412</v>
      </c>
      <c r="D118" s="193" t="s">
        <v>549</v>
      </c>
      <c r="E118" s="103" t="s">
        <v>121</v>
      </c>
      <c r="F118" s="105">
        <v>110000</v>
      </c>
      <c r="G118" s="105">
        <f>F118*2.87%</f>
        <v>3157</v>
      </c>
      <c r="H118" s="81">
        <f>+F118*3.04%</f>
        <v>3344</v>
      </c>
      <c r="I118" s="81">
        <v>1715.46</v>
      </c>
      <c r="J118" s="76">
        <f>+G118+H118+I118</f>
        <v>8216.4599999999991</v>
      </c>
      <c r="K118" s="76">
        <f>+F118-J118</f>
        <v>101783.54000000001</v>
      </c>
      <c r="L118" s="76">
        <f>+IF(K118*12&lt;=416220.01,0,IF(K118*12&lt;=624329.01,(((K118*12-416220.01)*0.15)/12),IF((K118*12&lt;=867123.01),(31216+0.2*(K118*12-624329.01))/12,((79776+0.25*(K118*12-867123.01))/12))))-M118</f>
        <v>14028.822291666665</v>
      </c>
      <c r="M118" s="76"/>
      <c r="N118" s="83">
        <v>5025</v>
      </c>
      <c r="O118" s="102">
        <f>+N118+I118+H118+G118+L118</f>
        <v>27270.282291666663</v>
      </c>
      <c r="P118" s="77">
        <f>+F118-O118</f>
        <v>82729.717708333337</v>
      </c>
    </row>
    <row r="119" spans="1:17" s="39" customFormat="1" ht="30" customHeight="1" x14ac:dyDescent="0.25">
      <c r="A119" s="79">
        <f>+A118+1</f>
        <v>64</v>
      </c>
      <c r="B119" s="103" t="s">
        <v>69</v>
      </c>
      <c r="C119" s="36" t="s">
        <v>413</v>
      </c>
      <c r="D119" s="104" t="s">
        <v>93</v>
      </c>
      <c r="E119" s="103" t="s">
        <v>121</v>
      </c>
      <c r="F119" s="105">
        <v>60000</v>
      </c>
      <c r="G119" s="105">
        <f>F119*2.87%</f>
        <v>1722</v>
      </c>
      <c r="H119" s="81">
        <f>+F119*3.04%</f>
        <v>1824</v>
      </c>
      <c r="I119" s="81">
        <v>3430.92</v>
      </c>
      <c r="J119" s="76">
        <f>+G119+H119+I119</f>
        <v>6976.92</v>
      </c>
      <c r="K119" s="76">
        <f>+F119-J119</f>
        <v>53023.08</v>
      </c>
      <c r="L119" s="76">
        <f>+IF(K119*12&lt;=416220.01,0,IF(K119*12&lt;=624329.01,(((K119*12-416220.01)*0.15)/12),IF((K119*12&lt;=867123.01),(31216+0.2*(K119*12-624329.01))/12,((79776+0.25*(K119*12-867123.01))/12))))-M119</f>
        <v>2800.4658333333323</v>
      </c>
      <c r="M119" s="76"/>
      <c r="N119" s="83">
        <v>1025</v>
      </c>
      <c r="O119" s="102">
        <f>+N119+I119+H119+G119+L119</f>
        <v>10802.385833333332</v>
      </c>
      <c r="P119" s="77">
        <f>+F119-O119</f>
        <v>49197.614166666666</v>
      </c>
    </row>
    <row r="120" spans="1:17" s="39" customFormat="1" ht="30" customHeight="1" x14ac:dyDescent="0.25">
      <c r="A120" s="199" t="s">
        <v>124</v>
      </c>
      <c r="B120" s="200"/>
      <c r="C120" s="200"/>
      <c r="D120" s="200"/>
      <c r="E120" s="201"/>
      <c r="F120" s="37">
        <f>SUM(F117:F119)</f>
        <v>360000</v>
      </c>
      <c r="G120" s="37">
        <f t="shared" ref="G120:P120" si="37">SUM(G117:G119)</f>
        <v>10332</v>
      </c>
      <c r="H120" s="37">
        <f t="shared" si="37"/>
        <v>10853.41</v>
      </c>
      <c r="I120" s="37">
        <f t="shared" si="37"/>
        <v>5146.38</v>
      </c>
      <c r="J120" s="37">
        <f t="shared" si="37"/>
        <v>26331.79</v>
      </c>
      <c r="K120" s="37">
        <f t="shared" si="37"/>
        <v>333668.21000000002</v>
      </c>
      <c r="L120" s="37">
        <f t="shared" si="37"/>
        <v>50127.622916666667</v>
      </c>
      <c r="M120" s="37">
        <f t="shared" si="37"/>
        <v>0</v>
      </c>
      <c r="N120" s="37">
        <f t="shared" si="37"/>
        <v>6075</v>
      </c>
      <c r="O120" s="37">
        <f t="shared" si="37"/>
        <v>82534.412916666668</v>
      </c>
      <c r="P120" s="37">
        <f t="shared" si="37"/>
        <v>277465.58708333329</v>
      </c>
    </row>
    <row r="121" spans="1:17" s="53" customFormat="1" ht="30" customHeight="1" thickBot="1" x14ac:dyDescent="0.3">
      <c r="A121" s="41"/>
      <c r="B121" s="48"/>
      <c r="C121" s="134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5" customFormat="1" ht="30" customHeight="1" thickBot="1" x14ac:dyDescent="0.3">
      <c r="A122" s="291" t="s">
        <v>166</v>
      </c>
      <c r="B122" s="292"/>
      <c r="C122" s="292"/>
      <c r="D122" s="292"/>
      <c r="E122" s="292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40"/>
    </row>
    <row r="123" spans="1:17" s="53" customFormat="1" ht="30" customHeight="1" x14ac:dyDescent="0.25">
      <c r="A123" s="79">
        <f>+A119+1</f>
        <v>65</v>
      </c>
      <c r="B123" s="103" t="s">
        <v>257</v>
      </c>
      <c r="C123" s="36" t="s">
        <v>413</v>
      </c>
      <c r="D123" s="104" t="s">
        <v>50</v>
      </c>
      <c r="E123" s="103" t="s">
        <v>121</v>
      </c>
      <c r="F123" s="105">
        <v>90000</v>
      </c>
      <c r="G123" s="81">
        <f>F123*2.87%</f>
        <v>2583</v>
      </c>
      <c r="H123" s="81">
        <f>+F123*3.04%</f>
        <v>2736</v>
      </c>
      <c r="I123" s="81"/>
      <c r="J123" s="76">
        <f>+G123+H123+I123</f>
        <v>5319</v>
      </c>
      <c r="K123" s="76">
        <f>+F123-J123</f>
        <v>84681</v>
      </c>
      <c r="L123" s="76">
        <f>+IF(K123*12&lt;=416220.01,0,IF(K123*12&lt;=624329.01,(((K123*12-416220.01)*0.15)/12),IF((K123*12&lt;=867123.01),(31216+0.2*(K123*12-624329.01))/12,((79776+0.25*(K123*12-867123.01))/12))))-M123</f>
        <v>9753.1872916666671</v>
      </c>
      <c r="M123" s="76"/>
      <c r="N123" s="83">
        <v>8955.34</v>
      </c>
      <c r="O123" s="102">
        <f>+N123+I123+H123+G123+L123</f>
        <v>24027.527291666665</v>
      </c>
      <c r="P123" s="77">
        <f>+F123-O123</f>
        <v>65972.472708333342</v>
      </c>
      <c r="Q123" s="39"/>
    </row>
    <row r="124" spans="1:17" s="39" customFormat="1" ht="30" customHeight="1" x14ac:dyDescent="0.25">
      <c r="A124" s="79">
        <f>+A123+1</f>
        <v>66</v>
      </c>
      <c r="B124" s="107" t="s">
        <v>63</v>
      </c>
      <c r="C124" s="117" t="s">
        <v>413</v>
      </c>
      <c r="D124" s="104" t="s">
        <v>50</v>
      </c>
      <c r="E124" s="103" t="s">
        <v>120</v>
      </c>
      <c r="F124" s="102">
        <v>80000</v>
      </c>
      <c r="G124" s="76">
        <f>F124*2.87%</f>
        <v>2296</v>
      </c>
      <c r="H124" s="76">
        <f>+F124*3.04%</f>
        <v>2432</v>
      </c>
      <c r="I124" s="76"/>
      <c r="J124" s="76">
        <f>+G124+H124+I124</f>
        <v>4728</v>
      </c>
      <c r="K124" s="76">
        <f>+F124-J124</f>
        <v>75272</v>
      </c>
      <c r="L124" s="76">
        <f t="shared" ref="L124:L126" si="38">+IF(K124*12&lt;=416220.01,0,IF(K124*12&lt;=624329.01,(((K124*12-416220.01)*0.15)/12),IF((K124*12&lt;=867123.01),(31216+0.2*(K124*12-624329.01))/12,((79776+0.25*(K124*12-867123.01))/12))))-M124</f>
        <v>7400.9372916666662</v>
      </c>
      <c r="M124" s="76"/>
      <c r="N124" s="83">
        <v>12502.85</v>
      </c>
      <c r="O124" s="102">
        <f>+N124+I124+H124+G124+L124</f>
        <v>24631.787291666664</v>
      </c>
      <c r="P124" s="77">
        <f>+F124-O124</f>
        <v>55368.212708333333</v>
      </c>
    </row>
    <row r="125" spans="1:17" s="47" customFormat="1" ht="30" customHeight="1" x14ac:dyDescent="0.25">
      <c r="A125" s="79">
        <f>+A124+1</f>
        <v>67</v>
      </c>
      <c r="B125" s="103" t="s">
        <v>258</v>
      </c>
      <c r="C125" s="36" t="s">
        <v>412</v>
      </c>
      <c r="D125" s="104" t="s">
        <v>50</v>
      </c>
      <c r="E125" s="103" t="s">
        <v>120</v>
      </c>
      <c r="F125" s="105">
        <v>80000</v>
      </c>
      <c r="G125" s="81">
        <f>F125*2.87%</f>
        <v>2296</v>
      </c>
      <c r="H125" s="81">
        <f>+F125*3.04%</f>
        <v>2432</v>
      </c>
      <c r="I125" s="81"/>
      <c r="J125" s="76">
        <f>+G125+H125+I125</f>
        <v>4728</v>
      </c>
      <c r="K125" s="76">
        <f>+F125-J125</f>
        <v>75272</v>
      </c>
      <c r="L125" s="76">
        <f t="shared" si="38"/>
        <v>7400.9372916666662</v>
      </c>
      <c r="M125" s="76"/>
      <c r="N125" s="83">
        <v>7329.15</v>
      </c>
      <c r="O125" s="102">
        <f>+N125+I125+H125+G125+L125</f>
        <v>19458.087291666667</v>
      </c>
      <c r="P125" s="77">
        <f>+F125-O125</f>
        <v>60541.91270833333</v>
      </c>
    </row>
    <row r="126" spans="1:17" s="39" customFormat="1" ht="30" customHeight="1" x14ac:dyDescent="0.25">
      <c r="A126" s="79">
        <f>+A125+1</f>
        <v>68</v>
      </c>
      <c r="B126" s="103" t="s">
        <v>266</v>
      </c>
      <c r="C126" s="36" t="s">
        <v>412</v>
      </c>
      <c r="D126" s="104" t="s">
        <v>50</v>
      </c>
      <c r="E126" s="103" t="s">
        <v>120</v>
      </c>
      <c r="F126" s="105">
        <v>80000</v>
      </c>
      <c r="G126" s="81">
        <f>F126*2.87%</f>
        <v>2296</v>
      </c>
      <c r="H126" s="81">
        <f>+F126*3.04%</f>
        <v>2432</v>
      </c>
      <c r="I126" s="81"/>
      <c r="J126" s="76">
        <f>+G126+H126+I126</f>
        <v>4728</v>
      </c>
      <c r="K126" s="76">
        <f>+F126-J126</f>
        <v>75272</v>
      </c>
      <c r="L126" s="76">
        <f t="shared" si="38"/>
        <v>7400.9372916666662</v>
      </c>
      <c r="M126" s="76"/>
      <c r="N126" s="83">
        <v>25</v>
      </c>
      <c r="O126" s="102">
        <f>+N126+I126+H126+G126+L126</f>
        <v>12153.937291666665</v>
      </c>
      <c r="P126" s="77">
        <f>+F126-O126</f>
        <v>67846.062708333338</v>
      </c>
    </row>
    <row r="127" spans="1:17" s="53" customFormat="1" ht="30" customHeight="1" thickBot="1" x14ac:dyDescent="0.3">
      <c r="A127" s="199" t="s">
        <v>124</v>
      </c>
      <c r="B127" s="200"/>
      <c r="C127" s="200"/>
      <c r="D127" s="200"/>
      <c r="E127" s="201"/>
      <c r="F127" s="37">
        <f>SUM(F123:F126)</f>
        <v>330000</v>
      </c>
      <c r="G127" s="37">
        <f t="shared" ref="G127:P127" si="39">SUM(G123:G126)</f>
        <v>9471</v>
      </c>
      <c r="H127" s="37">
        <f t="shared" si="39"/>
        <v>10032</v>
      </c>
      <c r="I127" s="37">
        <f t="shared" si="39"/>
        <v>0</v>
      </c>
      <c r="J127" s="37">
        <f t="shared" si="39"/>
        <v>19503</v>
      </c>
      <c r="K127" s="37">
        <f t="shared" si="39"/>
        <v>310497</v>
      </c>
      <c r="L127" s="37">
        <f t="shared" si="39"/>
        <v>31955.999166666665</v>
      </c>
      <c r="M127" s="37">
        <f t="shared" si="39"/>
        <v>0</v>
      </c>
      <c r="N127" s="37">
        <f t="shared" si="39"/>
        <v>28812.340000000004</v>
      </c>
      <c r="O127" s="37">
        <f t="shared" si="39"/>
        <v>80271.339166666658</v>
      </c>
      <c r="P127" s="37">
        <f t="shared" si="39"/>
        <v>249728.66083333336</v>
      </c>
      <c r="Q127" s="39"/>
    </row>
    <row r="128" spans="1:17" s="53" customFormat="1" ht="30" customHeight="1" thickBot="1" x14ac:dyDescent="0.3">
      <c r="A128" s="291" t="s">
        <v>167</v>
      </c>
      <c r="B128" s="292"/>
      <c r="C128" s="292"/>
      <c r="D128" s="292"/>
      <c r="E128" s="292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/>
      <c r="P128" s="205"/>
      <c r="Q128" s="39"/>
    </row>
    <row r="129" spans="1:60" s="53" customFormat="1" ht="30" customHeight="1" x14ac:dyDescent="0.25">
      <c r="A129" s="36">
        <f>+A126+1</f>
        <v>69</v>
      </c>
      <c r="B129" s="103" t="s">
        <v>497</v>
      </c>
      <c r="C129" s="36" t="s">
        <v>412</v>
      </c>
      <c r="D129" s="104" t="s">
        <v>50</v>
      </c>
      <c r="E129" s="103" t="s">
        <v>121</v>
      </c>
      <c r="F129" s="105">
        <v>90000</v>
      </c>
      <c r="G129" s="105">
        <f>F129*2.87%</f>
        <v>2583</v>
      </c>
      <c r="H129" s="81">
        <f>+F129*3.04%</f>
        <v>2736</v>
      </c>
      <c r="I129" s="81"/>
      <c r="J129" s="76">
        <f>+G129+H129+I129</f>
        <v>5319</v>
      </c>
      <c r="K129" s="76">
        <f>+F129-J129</f>
        <v>84681</v>
      </c>
      <c r="L129" s="76">
        <f t="shared" ref="L129:L132" si="40">+IF(K129*12&lt;=416220.01,0,IF(K129*12&lt;=624329.01,(((K129*12-416220.01)*0.15)/12),IF((K129*12&lt;=867123.01),(31216+0.2*(K129*12-624329.01))/12,((79776+0.25*(K129*12-867123.01))/12))))-M129</f>
        <v>9753.1872916666671</v>
      </c>
      <c r="M129" s="76"/>
      <c r="N129" s="76">
        <v>18722.96</v>
      </c>
      <c r="O129" s="102">
        <f>+N129+I129+H129+G129+L129</f>
        <v>33795.147291666668</v>
      </c>
      <c r="P129" s="77">
        <f>+F129-O129</f>
        <v>56204.852708333332</v>
      </c>
      <c r="Q129" s="39"/>
    </row>
    <row r="130" spans="1:60" s="39" customFormat="1" ht="30" customHeight="1" x14ac:dyDescent="0.25">
      <c r="A130" s="167">
        <f>+A129+1</f>
        <v>70</v>
      </c>
      <c r="B130" s="103" t="s">
        <v>645</v>
      </c>
      <c r="C130" s="36" t="s">
        <v>413</v>
      </c>
      <c r="D130" s="104" t="s">
        <v>50</v>
      </c>
      <c r="E130" s="103" t="s">
        <v>121</v>
      </c>
      <c r="F130" s="105">
        <v>90000</v>
      </c>
      <c r="G130" s="105">
        <f>F130*2.87%</f>
        <v>2583</v>
      </c>
      <c r="H130" s="81">
        <f>+F130*3.04%</f>
        <v>2736</v>
      </c>
      <c r="I130" s="81"/>
      <c r="J130" s="76">
        <f t="shared" ref="J130" si="41">+G130+H130+I130</f>
        <v>5319</v>
      </c>
      <c r="K130" s="76">
        <f t="shared" ref="K130" si="42">+F130-J130</f>
        <v>84681</v>
      </c>
      <c r="L130" s="76">
        <f t="shared" ref="L130" si="43">+IF(K130*12&lt;=416220.01,0,IF(K130*12&lt;=624329.01,(((K130*12-416220.01)*0.15)/12),IF((K130*12&lt;=867123.01),(31216+0.2*(K130*12-624329.01))/12,((79776+0.25*(K130*12-867123.01))/12))))-M130</f>
        <v>9753.1872916666671</v>
      </c>
      <c r="M130" s="76"/>
      <c r="N130" s="83">
        <v>10035.34</v>
      </c>
      <c r="O130" s="102">
        <v>25107.53</v>
      </c>
      <c r="P130" s="77">
        <v>64892.47</v>
      </c>
    </row>
    <row r="131" spans="1:60" s="47" customFormat="1" ht="30" customHeight="1" x14ac:dyDescent="0.25">
      <c r="A131" s="36">
        <f>+A130+1</f>
        <v>71</v>
      </c>
      <c r="B131" s="103" t="s">
        <v>260</v>
      </c>
      <c r="C131" s="36" t="s">
        <v>413</v>
      </c>
      <c r="D131" s="104" t="s">
        <v>50</v>
      </c>
      <c r="E131" s="103" t="s">
        <v>121</v>
      </c>
      <c r="F131" s="105">
        <v>85000</v>
      </c>
      <c r="G131" s="105">
        <f>F131*2.87%</f>
        <v>2439.5</v>
      </c>
      <c r="H131" s="81">
        <f>+F131*3.04%</f>
        <v>2584</v>
      </c>
      <c r="I131" s="81"/>
      <c r="J131" s="76">
        <f>+G131+H131+I131</f>
        <v>5023.5</v>
      </c>
      <c r="K131" s="76">
        <f>+F131-J131</f>
        <v>79976.5</v>
      </c>
      <c r="L131" s="76">
        <f t="shared" si="40"/>
        <v>8577.0622916666671</v>
      </c>
      <c r="M131" s="76"/>
      <c r="N131" s="83">
        <v>1044</v>
      </c>
      <c r="O131" s="102">
        <f>+N131+I131+H131+G131+L131</f>
        <v>14644.562291666667</v>
      </c>
      <c r="P131" s="77">
        <f>+F131-O131</f>
        <v>70355.437708333338</v>
      </c>
    </row>
    <row r="132" spans="1:60" ht="30" customHeight="1" x14ac:dyDescent="0.25">
      <c r="A132" s="36">
        <f>+A131+1</f>
        <v>72</v>
      </c>
      <c r="B132" s="103" t="s">
        <v>192</v>
      </c>
      <c r="C132" s="36" t="s">
        <v>412</v>
      </c>
      <c r="D132" s="104" t="s">
        <v>50</v>
      </c>
      <c r="E132" s="103" t="s">
        <v>121</v>
      </c>
      <c r="F132" s="105">
        <v>80000</v>
      </c>
      <c r="G132" s="81">
        <v>2296</v>
      </c>
      <c r="H132" s="81">
        <v>2432</v>
      </c>
      <c r="I132" s="81">
        <v>3430.92</v>
      </c>
      <c r="J132" s="76">
        <f>+G132+H132+I132</f>
        <v>8158.92</v>
      </c>
      <c r="K132" s="76">
        <f>+F132-J132</f>
        <v>71841.08</v>
      </c>
      <c r="L132" s="76">
        <f t="shared" si="40"/>
        <v>6564.0658333333331</v>
      </c>
      <c r="M132" s="76"/>
      <c r="N132" s="83">
        <v>41038.06</v>
      </c>
      <c r="O132" s="102">
        <f>+N132+I132+H132+G132+L132</f>
        <v>55761.04583333333</v>
      </c>
      <c r="P132" s="77">
        <f>+F132-O132</f>
        <v>24238.95416666667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199" t="s">
        <v>124</v>
      </c>
      <c r="B133" s="200"/>
      <c r="C133" s="200"/>
      <c r="D133" s="200"/>
      <c r="E133" s="201"/>
      <c r="F133" s="37">
        <f>SUM(F129:F132)</f>
        <v>345000</v>
      </c>
      <c r="G133" s="37">
        <f t="shared" ref="G133:P133" si="44">SUM(G129:G132)</f>
        <v>9901.5</v>
      </c>
      <c r="H133" s="37">
        <f t="shared" si="44"/>
        <v>10488</v>
      </c>
      <c r="I133" s="37">
        <f t="shared" si="44"/>
        <v>3430.92</v>
      </c>
      <c r="J133" s="37">
        <f t="shared" si="44"/>
        <v>23820.42</v>
      </c>
      <c r="K133" s="37">
        <f t="shared" si="44"/>
        <v>321179.58</v>
      </c>
      <c r="L133" s="37">
        <f t="shared" si="44"/>
        <v>34647.502708333333</v>
      </c>
      <c r="M133" s="37">
        <f t="shared" si="44"/>
        <v>0</v>
      </c>
      <c r="N133" s="37">
        <f t="shared" si="44"/>
        <v>70840.36</v>
      </c>
      <c r="O133" s="37">
        <f t="shared" si="44"/>
        <v>129308.28541666665</v>
      </c>
      <c r="P133" s="37">
        <f t="shared" si="44"/>
        <v>215691.71458333335</v>
      </c>
      <c r="Q133" s="78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91" t="s">
        <v>168</v>
      </c>
      <c r="B135" s="292"/>
      <c r="C135" s="292"/>
      <c r="D135" s="292"/>
      <c r="E135" s="292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</row>
    <row r="136" spans="1:60" s="53" customFormat="1" ht="30" customHeight="1" x14ac:dyDescent="0.25">
      <c r="A136" s="79">
        <f>+A132+1</f>
        <v>73</v>
      </c>
      <c r="B136" s="80" t="s">
        <v>101</v>
      </c>
      <c r="C136" s="79" t="s">
        <v>413</v>
      </c>
      <c r="D136" s="84" t="s">
        <v>50</v>
      </c>
      <c r="E136" s="80" t="s">
        <v>120</v>
      </c>
      <c r="F136" s="81">
        <v>90000</v>
      </c>
      <c r="G136" s="81">
        <f t="shared" ref="G136:G141" si="45">F136*2.87%</f>
        <v>2583</v>
      </c>
      <c r="H136" s="81">
        <f t="shared" ref="H136:H141" si="46">+F136*3.04%</f>
        <v>2736</v>
      </c>
      <c r="I136" s="81"/>
      <c r="J136" s="76">
        <f t="shared" ref="J136:J201" si="47">+G136+H136+I136</f>
        <v>5319</v>
      </c>
      <c r="K136" s="76">
        <f>+F136-J136</f>
        <v>84681</v>
      </c>
      <c r="L136" s="76">
        <f>+IF(K136*12&lt;=416220.01,0,IF(K136*12&lt;=624329.01,(((K136*12-416220.01)*0.15)/12),IF((K136*12&lt;=867123.01),(31216+0.2*(K136*12-624329.01))/12,((79776+0.25*(K136*12-867123.01))/12))))-M136</f>
        <v>9753.1872916666671</v>
      </c>
      <c r="M136" s="76"/>
      <c r="N136" s="83">
        <v>65</v>
      </c>
      <c r="O136" s="76">
        <f>+N136+I136+H136+G136+L136</f>
        <v>15137.187291666667</v>
      </c>
      <c r="P136" s="77">
        <f t="shared" ref="P136:P141" si="48">+F136-O136</f>
        <v>74862.812708333338</v>
      </c>
      <c r="Q136" s="39"/>
    </row>
    <row r="137" spans="1:60" s="53" customFormat="1" ht="30" customHeight="1" x14ac:dyDescent="0.25">
      <c r="A137" s="79">
        <f>+A136+1</f>
        <v>74</v>
      </c>
      <c r="B137" s="103" t="s">
        <v>58</v>
      </c>
      <c r="C137" s="36" t="s">
        <v>413</v>
      </c>
      <c r="D137" s="104" t="s">
        <v>50</v>
      </c>
      <c r="E137" s="103" t="s">
        <v>121</v>
      </c>
      <c r="F137" s="105">
        <v>90000</v>
      </c>
      <c r="G137" s="81">
        <f t="shared" si="45"/>
        <v>2583</v>
      </c>
      <c r="H137" s="81">
        <f t="shared" si="46"/>
        <v>2736</v>
      </c>
      <c r="I137" s="81">
        <v>3430.92</v>
      </c>
      <c r="J137" s="76">
        <f t="shared" si="47"/>
        <v>8749.92</v>
      </c>
      <c r="K137" s="76">
        <f>+F137-J137</f>
        <v>81250.080000000002</v>
      </c>
      <c r="L137" s="76">
        <f t="shared" ref="L137:L141" si="49">+IF(K137*12&lt;=416220.01,0,IF(K137*12&lt;=624329.01,(((K137*12-416220.01)*0.15)/12),IF((K137*12&lt;=867123.01),(31216+0.2*(K137*12-624329.01))/12,((79776+0.25*(K137*12-867123.01))/12))))-M137</f>
        <v>8895.4572916666657</v>
      </c>
      <c r="M137" s="76"/>
      <c r="N137" s="83">
        <v>2125</v>
      </c>
      <c r="O137" s="76">
        <f t="shared" ref="O137:O201" si="50">+N137+I137+H137+G137+L137</f>
        <v>19770.377291666664</v>
      </c>
      <c r="P137" s="77">
        <f t="shared" si="48"/>
        <v>70229.622708333336</v>
      </c>
      <c r="Q137" s="39"/>
    </row>
    <row r="138" spans="1:60" s="53" customFormat="1" ht="30" customHeight="1" x14ac:dyDescent="0.25">
      <c r="A138" s="36">
        <f>+A137+1</f>
        <v>75</v>
      </c>
      <c r="B138" s="103" t="s">
        <v>5</v>
      </c>
      <c r="C138" s="36" t="s">
        <v>413</v>
      </c>
      <c r="D138" s="104" t="s">
        <v>50</v>
      </c>
      <c r="E138" s="103" t="s">
        <v>121</v>
      </c>
      <c r="F138" s="105">
        <v>90000</v>
      </c>
      <c r="G138" s="81">
        <f t="shared" si="45"/>
        <v>2583</v>
      </c>
      <c r="H138" s="81">
        <f t="shared" si="46"/>
        <v>2736</v>
      </c>
      <c r="I138" s="81"/>
      <c r="J138" s="76">
        <f t="shared" si="47"/>
        <v>5319</v>
      </c>
      <c r="K138" s="76">
        <f>+F138-J138</f>
        <v>84681</v>
      </c>
      <c r="L138" s="76">
        <f t="shared" si="49"/>
        <v>9753.1872916666671</v>
      </c>
      <c r="M138" s="76"/>
      <c r="N138" s="77">
        <v>20929.900000000001</v>
      </c>
      <c r="O138" s="76">
        <f t="shared" si="50"/>
        <v>36002.08729166667</v>
      </c>
      <c r="P138" s="77">
        <f t="shared" si="48"/>
        <v>53997.91270833333</v>
      </c>
      <c r="Q138" s="39"/>
    </row>
    <row r="139" spans="1:60" ht="30" customHeight="1" x14ac:dyDescent="0.25">
      <c r="A139" s="79">
        <f>+A138+1</f>
        <v>76</v>
      </c>
      <c r="B139" s="103" t="s">
        <v>262</v>
      </c>
      <c r="C139" s="36" t="s">
        <v>413</v>
      </c>
      <c r="D139" s="104" t="s">
        <v>50</v>
      </c>
      <c r="E139" s="103" t="s">
        <v>120</v>
      </c>
      <c r="F139" s="105">
        <v>80000</v>
      </c>
      <c r="G139" s="81">
        <f t="shared" si="45"/>
        <v>2296</v>
      </c>
      <c r="H139" s="81">
        <f t="shared" si="46"/>
        <v>2432</v>
      </c>
      <c r="I139" s="81"/>
      <c r="J139" s="76">
        <f t="shared" si="47"/>
        <v>4728</v>
      </c>
      <c r="K139" s="76">
        <f>+F139-J139</f>
        <v>75272</v>
      </c>
      <c r="L139" s="76">
        <f t="shared" si="49"/>
        <v>7400.9372916666662</v>
      </c>
      <c r="M139" s="76"/>
      <c r="N139" s="83">
        <v>105</v>
      </c>
      <c r="O139" s="76">
        <f t="shared" si="50"/>
        <v>12233.937291666665</v>
      </c>
      <c r="P139" s="77">
        <f t="shared" si="48"/>
        <v>67766.062708333338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79">
        <f>+A139+1</f>
        <v>77</v>
      </c>
      <c r="B140" s="103" t="s">
        <v>263</v>
      </c>
      <c r="C140" s="36" t="s">
        <v>412</v>
      </c>
      <c r="D140" s="104" t="s">
        <v>50</v>
      </c>
      <c r="E140" s="103" t="s">
        <v>120</v>
      </c>
      <c r="F140" s="105">
        <v>80000</v>
      </c>
      <c r="G140" s="81">
        <f t="shared" si="45"/>
        <v>2296</v>
      </c>
      <c r="H140" s="81">
        <f t="shared" si="46"/>
        <v>2432</v>
      </c>
      <c r="I140" s="81">
        <v>3430.92</v>
      </c>
      <c r="J140" s="76">
        <f t="shared" si="47"/>
        <v>8158.92</v>
      </c>
      <c r="K140" s="76">
        <f t="shared" ref="K140:K205" si="51">+F140-J140</f>
        <v>71841.08</v>
      </c>
      <c r="L140" s="76">
        <f t="shared" si="49"/>
        <v>6564.0658333333331</v>
      </c>
      <c r="M140" s="76"/>
      <c r="N140" s="83">
        <v>25</v>
      </c>
      <c r="O140" s="76">
        <f t="shared" si="50"/>
        <v>14747.985833333332</v>
      </c>
      <c r="P140" s="77">
        <f t="shared" si="48"/>
        <v>65252.014166666668</v>
      </c>
    </row>
    <row r="141" spans="1:60" s="53" customFormat="1" ht="30" customHeight="1" x14ac:dyDescent="0.25">
      <c r="A141" s="79">
        <f>+A140+1</f>
        <v>78</v>
      </c>
      <c r="B141" s="103" t="s">
        <v>264</v>
      </c>
      <c r="C141" s="36" t="s">
        <v>413</v>
      </c>
      <c r="D141" s="104" t="s">
        <v>50</v>
      </c>
      <c r="E141" s="103" t="s">
        <v>121</v>
      </c>
      <c r="F141" s="105">
        <v>80000</v>
      </c>
      <c r="G141" s="81">
        <f t="shared" si="45"/>
        <v>2296</v>
      </c>
      <c r="H141" s="81">
        <f t="shared" si="46"/>
        <v>2432</v>
      </c>
      <c r="I141" s="81">
        <v>1715.46</v>
      </c>
      <c r="J141" s="76">
        <f t="shared" si="47"/>
        <v>6443.46</v>
      </c>
      <c r="K141" s="76">
        <f t="shared" si="51"/>
        <v>73556.539999999994</v>
      </c>
      <c r="L141" s="76">
        <f t="shared" si="49"/>
        <v>6972.0722916666664</v>
      </c>
      <c r="M141" s="76"/>
      <c r="N141" s="83">
        <v>3025</v>
      </c>
      <c r="O141" s="76">
        <f t="shared" si="50"/>
        <v>16440.532291666666</v>
      </c>
      <c r="P141" s="77">
        <f t="shared" si="48"/>
        <v>63559.467708333337</v>
      </c>
      <c r="Q141" s="39"/>
    </row>
    <row r="142" spans="1:60" s="86" customFormat="1" ht="30" customHeight="1" x14ac:dyDescent="0.25">
      <c r="A142" s="199" t="s">
        <v>124</v>
      </c>
      <c r="B142" s="200"/>
      <c r="C142" s="200"/>
      <c r="D142" s="200"/>
      <c r="E142" s="201"/>
      <c r="F142" s="37">
        <f>SUM(F136:F141)</f>
        <v>510000</v>
      </c>
      <c r="G142" s="37">
        <f t="shared" ref="G142:P142" si="52">SUM(G136:G141)</f>
        <v>14637</v>
      </c>
      <c r="H142" s="37">
        <f t="shared" si="52"/>
        <v>15504</v>
      </c>
      <c r="I142" s="37">
        <f t="shared" si="52"/>
        <v>8577.2999999999993</v>
      </c>
      <c r="J142" s="37">
        <f t="shared" si="52"/>
        <v>38718.299999999996</v>
      </c>
      <c r="K142" s="37">
        <f t="shared" si="52"/>
        <v>471281.7</v>
      </c>
      <c r="L142" s="37">
        <f t="shared" si="52"/>
        <v>49338.90729166667</v>
      </c>
      <c r="M142" s="37">
        <f t="shared" si="52"/>
        <v>0</v>
      </c>
      <c r="N142" s="37">
        <f t="shared" si="52"/>
        <v>26274.9</v>
      </c>
      <c r="O142" s="37">
        <f t="shared" si="52"/>
        <v>114332.10729166667</v>
      </c>
      <c r="P142" s="37">
        <f t="shared" si="52"/>
        <v>395667.89270833338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91" t="s">
        <v>169</v>
      </c>
      <c r="B144" s="292"/>
      <c r="C144" s="292"/>
      <c r="D144" s="292"/>
      <c r="E144" s="292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79">
        <f>+A141+1</f>
        <v>79</v>
      </c>
      <c r="B145" s="80" t="s">
        <v>265</v>
      </c>
      <c r="C145" s="79" t="s">
        <v>413</v>
      </c>
      <c r="D145" s="84" t="s">
        <v>50</v>
      </c>
      <c r="E145" s="80" t="s">
        <v>121</v>
      </c>
      <c r="F145" s="81">
        <v>90000</v>
      </c>
      <c r="G145" s="81">
        <f>F145*2.87%</f>
        <v>2583</v>
      </c>
      <c r="H145" s="81">
        <f>+F145*3.04%</f>
        <v>2736</v>
      </c>
      <c r="I145" s="81">
        <v>1715.46</v>
      </c>
      <c r="J145" s="76">
        <f t="shared" si="47"/>
        <v>7034.46</v>
      </c>
      <c r="K145" s="76">
        <f t="shared" si="51"/>
        <v>82965.539999999994</v>
      </c>
      <c r="L145" s="76">
        <f>+IF(K145*12&lt;=416220.01,0,IF(K145*12&lt;=624329.01,(((K145*12-416220.01)*0.15)/12),IF((K145*12&lt;=867123.01),(31216+0.2*(K145*12-624329.01))/12,((79776+0.25*(K145*12-867123.01))/12))))-M145</f>
        <v>9324.3222916666655</v>
      </c>
      <c r="M145" s="76"/>
      <c r="N145" s="83">
        <v>25</v>
      </c>
      <c r="O145" s="102">
        <f t="shared" si="50"/>
        <v>16383.782291666666</v>
      </c>
      <c r="P145" s="77">
        <f>+F145-O145</f>
        <v>73616.217708333337</v>
      </c>
    </row>
    <row r="146" spans="1:60" s="53" customFormat="1" ht="30" customHeight="1" x14ac:dyDescent="0.25">
      <c r="A146" s="79">
        <f>+A145+1</f>
        <v>80</v>
      </c>
      <c r="B146" s="103" t="s">
        <v>186</v>
      </c>
      <c r="C146" s="36" t="s">
        <v>412</v>
      </c>
      <c r="D146" s="103" t="s">
        <v>50</v>
      </c>
      <c r="E146" s="103" t="s">
        <v>120</v>
      </c>
      <c r="F146" s="105">
        <v>90000</v>
      </c>
      <c r="G146" s="81">
        <f>F146*2.87%</f>
        <v>2583</v>
      </c>
      <c r="H146" s="81">
        <f>+F146*3.04%</f>
        <v>2736</v>
      </c>
      <c r="I146" s="81"/>
      <c r="J146" s="76">
        <f t="shared" si="47"/>
        <v>5319</v>
      </c>
      <c r="K146" s="76">
        <f t="shared" si="51"/>
        <v>84681</v>
      </c>
      <c r="L146" s="76">
        <f>+IF(K146*12&lt;=416220.01,0,IF(K146*12&lt;=624329.01,(((K146*12-416220.01)*0.15)/12),IF((K146*12&lt;=867123.01),(31216+0.2*(K146*12-624329.01))/12,((79776+0.25*(K146*12-867123.01))/12))))-M146</f>
        <v>9753.1872916666671</v>
      </c>
      <c r="M146" s="76"/>
      <c r="N146" s="83">
        <v>25</v>
      </c>
      <c r="O146" s="102">
        <f t="shared" si="50"/>
        <v>15097.187291666667</v>
      </c>
      <c r="P146" s="77">
        <f>+F146-O146</f>
        <v>74902.812708333338</v>
      </c>
      <c r="Q146" s="39"/>
    </row>
    <row r="147" spans="1:60" s="53" customFormat="1" ht="30" customHeight="1" x14ac:dyDescent="0.25">
      <c r="A147" s="199" t="s">
        <v>124</v>
      </c>
      <c r="B147" s="200"/>
      <c r="C147" s="200"/>
      <c r="D147" s="200"/>
      <c r="E147" s="201"/>
      <c r="F147" s="37">
        <f>SUM(F145:F146)</f>
        <v>180000</v>
      </c>
      <c r="G147" s="37">
        <f t="shared" ref="G147:P147" si="53">SUM(G145:G146)</f>
        <v>5166</v>
      </c>
      <c r="H147" s="37">
        <f t="shared" si="53"/>
        <v>5472</v>
      </c>
      <c r="I147" s="37">
        <f t="shared" si="53"/>
        <v>1715.46</v>
      </c>
      <c r="J147" s="37">
        <f t="shared" si="53"/>
        <v>12353.46</v>
      </c>
      <c r="K147" s="37">
        <f t="shared" si="53"/>
        <v>167646.53999999998</v>
      </c>
      <c r="L147" s="37">
        <f t="shared" si="53"/>
        <v>19077.509583333333</v>
      </c>
      <c r="M147" s="37">
        <f t="shared" si="53"/>
        <v>0</v>
      </c>
      <c r="N147" s="37">
        <f t="shared" si="53"/>
        <v>50</v>
      </c>
      <c r="O147" s="37">
        <f t="shared" si="53"/>
        <v>31480.969583333332</v>
      </c>
      <c r="P147" s="37">
        <f t="shared" si="53"/>
        <v>148519.03041666668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91" t="s">
        <v>170</v>
      </c>
      <c r="B149" s="292"/>
      <c r="C149" s="292"/>
      <c r="D149" s="292"/>
      <c r="E149" s="292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39"/>
    </row>
    <row r="150" spans="1:60" s="53" customFormat="1" ht="30" customHeight="1" x14ac:dyDescent="0.25">
      <c r="A150" s="74">
        <f>+A146+1</f>
        <v>81</v>
      </c>
      <c r="B150" s="107" t="s">
        <v>267</v>
      </c>
      <c r="C150" s="117" t="s">
        <v>412</v>
      </c>
      <c r="D150" s="118" t="s">
        <v>268</v>
      </c>
      <c r="E150" s="103" t="s">
        <v>121</v>
      </c>
      <c r="F150" s="102">
        <v>126500</v>
      </c>
      <c r="G150" s="81">
        <v>3630.55</v>
      </c>
      <c r="H150" s="81">
        <v>3845.6</v>
      </c>
      <c r="I150" s="81">
        <v>1715.46</v>
      </c>
      <c r="J150" s="76">
        <f t="shared" si="47"/>
        <v>9191.61</v>
      </c>
      <c r="K150" s="76">
        <f t="shared" si="51"/>
        <v>117308.39</v>
      </c>
      <c r="L150" s="76">
        <f>+IF(K150*12&lt;=416220.01,0,IF(K150*12&lt;=624329.01,(((K150*12-416220.01)*0.15)/12),IF((K150*12&lt;=867123.01),(31216+0.2*(K150*12-624329.01))/12,((79776+0.25*(K150*12-867123.01))/12))))-M150</f>
        <v>17910.034791666665</v>
      </c>
      <c r="M150" s="76"/>
      <c r="N150" s="83">
        <v>1125</v>
      </c>
      <c r="O150" s="102">
        <f t="shared" si="50"/>
        <v>28226.644791666666</v>
      </c>
      <c r="P150" s="77">
        <f>+F150-O150</f>
        <v>98273.355208333334</v>
      </c>
      <c r="Q150" s="39"/>
    </row>
    <row r="151" spans="1:60" s="47" customFormat="1" ht="30" customHeight="1" x14ac:dyDescent="0.25">
      <c r="A151" s="79">
        <f>A150+1</f>
        <v>82</v>
      </c>
      <c r="B151" s="103" t="s">
        <v>269</v>
      </c>
      <c r="C151" s="36" t="s">
        <v>413</v>
      </c>
      <c r="D151" s="104" t="s">
        <v>50</v>
      </c>
      <c r="E151" s="103" t="s">
        <v>121</v>
      </c>
      <c r="F151" s="105">
        <v>90000</v>
      </c>
      <c r="G151" s="105">
        <f>F151*2.87%</f>
        <v>2583</v>
      </c>
      <c r="H151" s="81">
        <f>+F151*3.04%</f>
        <v>2736</v>
      </c>
      <c r="I151" s="81"/>
      <c r="J151" s="76">
        <f t="shared" si="47"/>
        <v>5319</v>
      </c>
      <c r="K151" s="76">
        <f t="shared" si="51"/>
        <v>84681</v>
      </c>
      <c r="L151" s="76">
        <f t="shared" ref="L151:L154" si="54">+IF(K151*12&lt;=416220.01,0,IF(K151*12&lt;=624329.01,(((K151*12-416220.01)*0.15)/12),IF((K151*12&lt;=867123.01),(31216+0.2*(K151*12-624329.01))/12,((79776+0.25*(K151*12-867123.01))/12))))-M151</f>
        <v>9753.1872916666671</v>
      </c>
      <c r="M151" s="76"/>
      <c r="N151" s="83">
        <v>25</v>
      </c>
      <c r="O151" s="102">
        <f t="shared" si="50"/>
        <v>15097.187291666667</v>
      </c>
      <c r="P151" s="77">
        <f>+F151-O151</f>
        <v>74902.812708333338</v>
      </c>
    </row>
    <row r="152" spans="1:60" ht="30" customHeight="1" x14ac:dyDescent="0.25">
      <c r="A152" s="79">
        <f>+A151+1</f>
        <v>83</v>
      </c>
      <c r="B152" s="103" t="s">
        <v>270</v>
      </c>
      <c r="C152" s="36" t="s">
        <v>413</v>
      </c>
      <c r="D152" s="104" t="s">
        <v>50</v>
      </c>
      <c r="E152" s="103" t="s">
        <v>121</v>
      </c>
      <c r="F152" s="105">
        <v>90000</v>
      </c>
      <c r="G152" s="105">
        <f>F152*2.87%</f>
        <v>2583</v>
      </c>
      <c r="H152" s="81">
        <f>+F152*3.04%</f>
        <v>2736</v>
      </c>
      <c r="I152" s="81"/>
      <c r="J152" s="76">
        <f t="shared" si="47"/>
        <v>5319</v>
      </c>
      <c r="K152" s="76">
        <f t="shared" si="51"/>
        <v>84681</v>
      </c>
      <c r="L152" s="76">
        <f t="shared" si="54"/>
        <v>9753.1872916666671</v>
      </c>
      <c r="M152" s="76"/>
      <c r="N152" s="83">
        <v>1125</v>
      </c>
      <c r="O152" s="102">
        <f t="shared" si="50"/>
        <v>16197.187291666667</v>
      </c>
      <c r="P152" s="77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4">
        <f>+A152+1</f>
        <v>84</v>
      </c>
      <c r="B153" s="103" t="s">
        <v>139</v>
      </c>
      <c r="C153" s="36" t="s">
        <v>413</v>
      </c>
      <c r="D153" s="104" t="s">
        <v>50</v>
      </c>
      <c r="E153" s="103" t="s">
        <v>121</v>
      </c>
      <c r="F153" s="105">
        <v>80000</v>
      </c>
      <c r="G153" s="105">
        <f>F153*2.87%</f>
        <v>2296</v>
      </c>
      <c r="H153" s="81">
        <f>+F153*3.04%</f>
        <v>2432</v>
      </c>
      <c r="I153" s="81"/>
      <c r="J153" s="76">
        <f t="shared" si="47"/>
        <v>4728</v>
      </c>
      <c r="K153" s="76">
        <f t="shared" si="51"/>
        <v>75272</v>
      </c>
      <c r="L153" s="76">
        <f t="shared" si="54"/>
        <v>7400.9372916666662</v>
      </c>
      <c r="M153" s="76"/>
      <c r="N153" s="83">
        <v>1025</v>
      </c>
      <c r="O153" s="102">
        <f t="shared" si="50"/>
        <v>13153.937291666665</v>
      </c>
      <c r="P153" s="77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79">
        <f>+A153+1</f>
        <v>85</v>
      </c>
      <c r="B154" s="103" t="s">
        <v>70</v>
      </c>
      <c r="C154" s="36" t="s">
        <v>412</v>
      </c>
      <c r="D154" s="104" t="s">
        <v>50</v>
      </c>
      <c r="E154" s="103" t="s">
        <v>121</v>
      </c>
      <c r="F154" s="105">
        <v>80000</v>
      </c>
      <c r="G154" s="105">
        <f>F154*2.87%</f>
        <v>2296</v>
      </c>
      <c r="H154" s="81">
        <f>+F154*3.04%</f>
        <v>2432</v>
      </c>
      <c r="I154" s="81">
        <v>0</v>
      </c>
      <c r="J154" s="76">
        <f t="shared" si="47"/>
        <v>4728</v>
      </c>
      <c r="K154" s="76">
        <f t="shared" si="51"/>
        <v>75272</v>
      </c>
      <c r="L154" s="76">
        <f t="shared" si="54"/>
        <v>7400.9372916666662</v>
      </c>
      <c r="M154" s="76"/>
      <c r="N154" s="83">
        <v>1525</v>
      </c>
      <c r="O154" s="102">
        <f t="shared" si="50"/>
        <v>13653.937291666665</v>
      </c>
      <c r="P154" s="77">
        <f>+F154-O154</f>
        <v>66346.062708333338</v>
      </c>
      <c r="Q154" s="39"/>
    </row>
    <row r="155" spans="1:60" s="47" customFormat="1" ht="30" customHeight="1" x14ac:dyDescent="0.25">
      <c r="A155" s="199" t="s">
        <v>124</v>
      </c>
      <c r="B155" s="200"/>
      <c r="C155" s="200"/>
      <c r="D155" s="200"/>
      <c r="E155" s="201"/>
      <c r="F155" s="37">
        <f>SUM(F150:F154)</f>
        <v>466500</v>
      </c>
      <c r="G155" s="37">
        <f t="shared" ref="G155:P155" si="55">SUM(G150:G154)</f>
        <v>13388.55</v>
      </c>
      <c r="H155" s="37">
        <f t="shared" si="55"/>
        <v>14181.6</v>
      </c>
      <c r="I155" s="37">
        <f t="shared" si="55"/>
        <v>1715.46</v>
      </c>
      <c r="J155" s="37">
        <f t="shared" si="55"/>
        <v>29285.61</v>
      </c>
      <c r="K155" s="37">
        <f t="shared" si="55"/>
        <v>437214.39</v>
      </c>
      <c r="L155" s="37">
        <f t="shared" si="55"/>
        <v>52218.283958333341</v>
      </c>
      <c r="M155" s="37">
        <f t="shared" si="55"/>
        <v>0</v>
      </c>
      <c r="N155" s="37">
        <f t="shared" si="55"/>
        <v>4825</v>
      </c>
      <c r="O155" s="37">
        <f t="shared" si="55"/>
        <v>86328.893958333327</v>
      </c>
      <c r="P155" s="37">
        <f t="shared" si="55"/>
        <v>380171.1060416667</v>
      </c>
    </row>
    <row r="156" spans="1:60" s="47" customFormat="1" ht="30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30" customHeight="1" thickBot="1" x14ac:dyDescent="0.3">
      <c r="A157" s="202" t="s">
        <v>171</v>
      </c>
      <c r="B157" s="203"/>
      <c r="C157" s="203"/>
      <c r="D157" s="20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x14ac:dyDescent="0.25">
      <c r="A158" s="79">
        <f>+A154+1</f>
        <v>86</v>
      </c>
      <c r="B158" s="103" t="s">
        <v>71</v>
      </c>
      <c r="C158" s="36" t="s">
        <v>413</v>
      </c>
      <c r="D158" s="104" t="s">
        <v>197</v>
      </c>
      <c r="E158" s="103" t="s">
        <v>121</v>
      </c>
      <c r="F158" s="105">
        <v>148500</v>
      </c>
      <c r="G158" s="81">
        <v>4261.95</v>
      </c>
      <c r="H158" s="81">
        <v>4514.3999999999996</v>
      </c>
      <c r="I158" s="81"/>
      <c r="J158" s="76">
        <f t="shared" si="47"/>
        <v>8776.3499999999985</v>
      </c>
      <c r="K158" s="76">
        <f t="shared" si="51"/>
        <v>139723.65</v>
      </c>
      <c r="L158" s="76">
        <f>+IF(K158*12&lt;=416220.01,0,IF(K158*12&lt;=624329.01,(((K158*12-416220.01)*0.15)/12),IF((K158*12&lt;=867123.01),(31216+0.2*(K158*12-624329.01))/12,((79776+0.25*(K158*12-867123.01))/12))))-M158</f>
        <v>23513.849791666664</v>
      </c>
      <c r="M158" s="76"/>
      <c r="N158" s="83">
        <v>9778.73</v>
      </c>
      <c r="O158" s="102">
        <f t="shared" si="50"/>
        <v>42068.929791666662</v>
      </c>
      <c r="P158" s="83">
        <f>+F158-O158</f>
        <v>106431.07020833335</v>
      </c>
    </row>
    <row r="159" spans="1:60" s="53" customFormat="1" ht="30" customHeight="1" x14ac:dyDescent="0.25">
      <c r="A159" s="36">
        <f>+A158+1</f>
        <v>87</v>
      </c>
      <c r="B159" s="103" t="s">
        <v>450</v>
      </c>
      <c r="C159" s="36" t="s">
        <v>413</v>
      </c>
      <c r="D159" s="104" t="s">
        <v>65</v>
      </c>
      <c r="E159" s="103" t="s">
        <v>224</v>
      </c>
      <c r="F159" s="105">
        <v>50000</v>
      </c>
      <c r="G159" s="81">
        <f>+F159*2.87%</f>
        <v>1435</v>
      </c>
      <c r="H159" s="81">
        <f>+F159*3.04%</f>
        <v>1520</v>
      </c>
      <c r="I159" s="81"/>
      <c r="J159" s="76">
        <f t="shared" si="47"/>
        <v>2955</v>
      </c>
      <c r="K159" s="76">
        <f t="shared" si="51"/>
        <v>47045</v>
      </c>
      <c r="L159" s="76">
        <f>+IF(K159*12&lt;=416220.01,0,IF(K159*12&lt;=624329.01,(((K159*12-416220.01)*0.15)/12),IF((K159*12&lt;=867123.01),(31216+0.2*(K159*12-624329.01))/12,((79776+0.25*(K159*12-867123.01))/12))))-M159</f>
        <v>1853.9998749999997</v>
      </c>
      <c r="M159" s="76">
        <v>0</v>
      </c>
      <c r="N159" s="83">
        <v>25</v>
      </c>
      <c r="O159" s="102">
        <f t="shared" si="50"/>
        <v>4833.9998749999995</v>
      </c>
      <c r="P159" s="83">
        <f>+F159-O159</f>
        <v>45166.000124999999</v>
      </c>
      <c r="Q159" s="39"/>
    </row>
    <row r="160" spans="1:60" s="53" customFormat="1" ht="30" customHeight="1" x14ac:dyDescent="0.25">
      <c r="A160" s="199" t="s">
        <v>124</v>
      </c>
      <c r="B160" s="200"/>
      <c r="C160" s="200"/>
      <c r="D160" s="200"/>
      <c r="E160" s="201"/>
      <c r="F160" s="37">
        <f>SUM(F158:F159)</f>
        <v>198500</v>
      </c>
      <c r="G160" s="37">
        <f t="shared" ref="G160:P160" si="56">SUM(G158:G159)</f>
        <v>5696.95</v>
      </c>
      <c r="H160" s="37">
        <f t="shared" si="56"/>
        <v>6034.4</v>
      </c>
      <c r="I160" s="37">
        <f t="shared" si="56"/>
        <v>0</v>
      </c>
      <c r="J160" s="37">
        <f t="shared" si="56"/>
        <v>11731.349999999999</v>
      </c>
      <c r="K160" s="37">
        <f t="shared" si="56"/>
        <v>186768.65</v>
      </c>
      <c r="L160" s="37">
        <f t="shared" si="56"/>
        <v>25367.849666666665</v>
      </c>
      <c r="M160" s="37">
        <f t="shared" si="56"/>
        <v>0</v>
      </c>
      <c r="N160" s="37">
        <f t="shared" si="56"/>
        <v>9803.73</v>
      </c>
      <c r="O160" s="37">
        <f t="shared" si="56"/>
        <v>46902.929666666663</v>
      </c>
      <c r="P160" s="37">
        <f t="shared" si="56"/>
        <v>151597.07033333334</v>
      </c>
      <c r="Q160" s="78"/>
    </row>
    <row r="161" spans="1:60" s="47" customFormat="1" ht="30" customHeight="1" thickBot="1" x14ac:dyDescent="0.3">
      <c r="A161" s="213"/>
      <c r="B161" s="213"/>
      <c r="C161" s="213"/>
      <c r="D161" s="213"/>
      <c r="E161" s="213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30" customHeight="1" thickBot="1" x14ac:dyDescent="0.3">
      <c r="A162" s="202" t="s">
        <v>608</v>
      </c>
      <c r="B162" s="203"/>
      <c r="C162" s="203"/>
      <c r="D162" s="203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x14ac:dyDescent="0.25">
      <c r="A163" s="74">
        <f>+A159+1</f>
        <v>88</v>
      </c>
      <c r="B163" s="103" t="s">
        <v>49</v>
      </c>
      <c r="C163" s="36" t="s">
        <v>413</v>
      </c>
      <c r="D163" s="103" t="s">
        <v>50</v>
      </c>
      <c r="E163" s="103" t="s">
        <v>194</v>
      </c>
      <c r="F163" s="105">
        <v>90000</v>
      </c>
      <c r="G163" s="81">
        <f>+F163*2.87%</f>
        <v>2583</v>
      </c>
      <c r="H163" s="81">
        <f>+F163*3.04%</f>
        <v>2736</v>
      </c>
      <c r="I163" s="81"/>
      <c r="J163" s="76">
        <f t="shared" ref="J163" si="57">+G163+H163+I163</f>
        <v>5319</v>
      </c>
      <c r="K163" s="76">
        <f t="shared" ref="K163" si="58">+F163-J163</f>
        <v>84681</v>
      </c>
      <c r="L163" s="76">
        <f>+IF(K163*12&lt;=416220.01,0,IF(K163*12&lt;=624329.01,(((K163*12-416220.01)*0.15)/12),IF((K163*12&lt;=867123.01),(31216+0.2*(K163*12-624329.01))/12,((79776+0.25*(K163*12-867123.01))/12))))-M163</f>
        <v>9753.1872916666671</v>
      </c>
      <c r="M163" s="76"/>
      <c r="N163" s="83">
        <v>25</v>
      </c>
      <c r="O163" s="102">
        <f t="shared" ref="O163" si="59">+N163+I163+H163+G163+L163</f>
        <v>15097.187291666667</v>
      </c>
      <c r="P163" s="83">
        <f>+F163-O163</f>
        <v>74902.812708333338</v>
      </c>
      <c r="Q163" s="39"/>
    </row>
    <row r="164" spans="1:60" s="53" customFormat="1" ht="30" customHeight="1" x14ac:dyDescent="0.25">
      <c r="A164" s="199" t="s">
        <v>124</v>
      </c>
      <c r="B164" s="200"/>
      <c r="C164" s="200"/>
      <c r="D164" s="200"/>
      <c r="E164" s="201"/>
      <c r="F164" s="37">
        <f>SUM(F163)</f>
        <v>90000</v>
      </c>
      <c r="G164" s="37">
        <f t="shared" ref="G164:P164" si="60">SUM(G163)</f>
        <v>2583</v>
      </c>
      <c r="H164" s="37">
        <f t="shared" si="60"/>
        <v>2736</v>
      </c>
      <c r="I164" s="37">
        <f t="shared" si="60"/>
        <v>0</v>
      </c>
      <c r="J164" s="37">
        <f t="shared" si="60"/>
        <v>5319</v>
      </c>
      <c r="K164" s="37">
        <f t="shared" si="60"/>
        <v>84681</v>
      </c>
      <c r="L164" s="37">
        <f t="shared" si="60"/>
        <v>9753.1872916666671</v>
      </c>
      <c r="M164" s="37">
        <f t="shared" si="60"/>
        <v>0</v>
      </c>
      <c r="N164" s="37">
        <f t="shared" si="60"/>
        <v>25</v>
      </c>
      <c r="O164" s="37">
        <f t="shared" si="60"/>
        <v>15097.187291666667</v>
      </c>
      <c r="P164" s="37">
        <f t="shared" si="60"/>
        <v>74902.812708333338</v>
      </c>
      <c r="Q164" s="39"/>
    </row>
    <row r="165" spans="1:60" s="53" customFormat="1" ht="30" customHeight="1" thickBot="1" x14ac:dyDescent="0.3">
      <c r="A165" s="78"/>
      <c r="B165" s="78"/>
      <c r="C165" s="257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39"/>
    </row>
    <row r="166" spans="1:60" s="31" customFormat="1" ht="30" customHeight="1" thickBot="1" x14ac:dyDescent="0.3">
      <c r="A166" s="291" t="s">
        <v>172</v>
      </c>
      <c r="B166" s="292"/>
      <c r="C166" s="292"/>
      <c r="D166" s="292"/>
      <c r="E166" s="292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9">
        <f>+A163+1</f>
        <v>89</v>
      </c>
      <c r="B167" s="103" t="s">
        <v>187</v>
      </c>
      <c r="C167" s="36" t="s">
        <v>413</v>
      </c>
      <c r="D167" s="104" t="s">
        <v>50</v>
      </c>
      <c r="E167" s="103" t="s">
        <v>121</v>
      </c>
      <c r="F167" s="105">
        <v>100000</v>
      </c>
      <c r="G167" s="105">
        <f>F167*2.87%</f>
        <v>2870</v>
      </c>
      <c r="H167" s="81">
        <f>+F167*3.04%</f>
        <v>3040</v>
      </c>
      <c r="I167" s="81">
        <v>3430.92</v>
      </c>
      <c r="J167" s="76">
        <f t="shared" si="47"/>
        <v>9340.92</v>
      </c>
      <c r="K167" s="76">
        <f>+F167-J167</f>
        <v>90659.08</v>
      </c>
      <c r="L167" s="76">
        <f>+IF(K167*12&lt;=416220.01,0,IF(K167*12&lt;=624329.01,(((K167*12-416220.01)*0.15)/12),IF((K167*12&lt;=867123.01),(31216+0.2*(K167*12-624329.01))/12,((79776+0.25*(K167*12-867123.01))/12))))-M167</f>
        <v>11247.707291666666</v>
      </c>
      <c r="M167" s="76"/>
      <c r="N167" s="83">
        <v>25</v>
      </c>
      <c r="O167" s="102">
        <f t="shared" si="50"/>
        <v>20613.627291666664</v>
      </c>
      <c r="P167" s="77">
        <f>+F167-O167</f>
        <v>79386.372708333336</v>
      </c>
    </row>
    <row r="168" spans="1:60" s="39" customFormat="1" ht="30" customHeight="1" x14ac:dyDescent="0.25">
      <c r="A168" s="79">
        <f>+A167+1</f>
        <v>90</v>
      </c>
      <c r="B168" s="103" t="s">
        <v>272</v>
      </c>
      <c r="C168" s="36" t="s">
        <v>413</v>
      </c>
      <c r="D168" s="104" t="s">
        <v>50</v>
      </c>
      <c r="E168" s="103" t="s">
        <v>121</v>
      </c>
      <c r="F168" s="105">
        <v>95000</v>
      </c>
      <c r="G168" s="105">
        <f>F168*2.87%</f>
        <v>2726.5</v>
      </c>
      <c r="H168" s="81">
        <f>+F168*3.04%</f>
        <v>2888</v>
      </c>
      <c r="I168" s="81"/>
      <c r="J168" s="76">
        <f t="shared" si="47"/>
        <v>5614.5</v>
      </c>
      <c r="K168" s="76">
        <f t="shared" si="51"/>
        <v>89385.5</v>
      </c>
      <c r="L168" s="76">
        <f t="shared" ref="L168:L170" si="61">+IF(K168*12&lt;=416220.01,0,IF(K168*12&lt;=624329.01,(((K168*12-416220.01)*0.15)/12),IF((K168*12&lt;=867123.01),(31216+0.2*(K168*12-624329.01))/12,((79776+0.25*(K168*12-867123.01))/12))))-M168</f>
        <v>10929.312291666667</v>
      </c>
      <c r="M168" s="76"/>
      <c r="N168" s="83">
        <v>105</v>
      </c>
      <c r="O168" s="102">
        <f t="shared" si="50"/>
        <v>16648.812291666669</v>
      </c>
      <c r="P168" s="77">
        <f>+F168-O168</f>
        <v>78351.187708333338</v>
      </c>
    </row>
    <row r="169" spans="1:60" s="39" customFormat="1" ht="30" customHeight="1" x14ac:dyDescent="0.25">
      <c r="A169" s="79">
        <f>+A168+1</f>
        <v>91</v>
      </c>
      <c r="B169" s="103" t="s">
        <v>273</v>
      </c>
      <c r="C169" s="36" t="s">
        <v>412</v>
      </c>
      <c r="D169" s="104" t="s">
        <v>50</v>
      </c>
      <c r="E169" s="103" t="s">
        <v>121</v>
      </c>
      <c r="F169" s="105">
        <v>90000</v>
      </c>
      <c r="G169" s="105">
        <f>F169*2.87%</f>
        <v>2583</v>
      </c>
      <c r="H169" s="81">
        <f>F169*3.04%</f>
        <v>2736</v>
      </c>
      <c r="I169" s="81"/>
      <c r="J169" s="76">
        <f t="shared" si="47"/>
        <v>5319</v>
      </c>
      <c r="K169" s="76">
        <f t="shared" si="51"/>
        <v>84681</v>
      </c>
      <c r="L169" s="76">
        <f t="shared" si="61"/>
        <v>9753.1872916666671</v>
      </c>
      <c r="M169" s="76"/>
      <c r="N169" s="83">
        <v>65</v>
      </c>
      <c r="O169" s="102">
        <f t="shared" si="50"/>
        <v>15137.187291666667</v>
      </c>
      <c r="P169" s="77">
        <f>+F169-O169</f>
        <v>74862.812708333338</v>
      </c>
    </row>
    <row r="170" spans="1:60" s="39" customFormat="1" ht="30" customHeight="1" x14ac:dyDescent="0.25">
      <c r="A170" s="74">
        <f>+A169+1</f>
        <v>92</v>
      </c>
      <c r="B170" s="103" t="s">
        <v>46</v>
      </c>
      <c r="C170" s="36" t="s">
        <v>412</v>
      </c>
      <c r="D170" s="103" t="s">
        <v>50</v>
      </c>
      <c r="E170" s="103" t="s">
        <v>120</v>
      </c>
      <c r="F170" s="105">
        <v>80000</v>
      </c>
      <c r="G170" s="105">
        <f>F170*2.87%</f>
        <v>2296</v>
      </c>
      <c r="H170" s="81">
        <f>+F170*3.04%</f>
        <v>2432</v>
      </c>
      <c r="I170" s="81">
        <v>1715.46</v>
      </c>
      <c r="J170" s="76">
        <f t="shared" si="47"/>
        <v>6443.46</v>
      </c>
      <c r="K170" s="76">
        <f t="shared" si="51"/>
        <v>73556.539999999994</v>
      </c>
      <c r="L170" s="76">
        <f t="shared" si="61"/>
        <v>6972.0722916666664</v>
      </c>
      <c r="M170" s="76"/>
      <c r="N170" s="83">
        <v>1205</v>
      </c>
      <c r="O170" s="102">
        <f t="shared" si="50"/>
        <v>14620.532291666666</v>
      </c>
      <c r="P170" s="77">
        <f>+F170-O170</f>
        <v>65379.467708333337</v>
      </c>
    </row>
    <row r="171" spans="1:60" s="53" customFormat="1" ht="30" customHeight="1" x14ac:dyDescent="0.25">
      <c r="A171" s="199" t="s">
        <v>124</v>
      </c>
      <c r="B171" s="200"/>
      <c r="C171" s="200"/>
      <c r="D171" s="200"/>
      <c r="E171" s="201"/>
      <c r="F171" s="37">
        <f>SUM(F167:F170)</f>
        <v>365000</v>
      </c>
      <c r="G171" s="37">
        <f t="shared" ref="G171:P171" si="62">SUM(G167:G170)</f>
        <v>10475.5</v>
      </c>
      <c r="H171" s="37">
        <f t="shared" si="62"/>
        <v>11096</v>
      </c>
      <c r="I171" s="37">
        <f t="shared" si="62"/>
        <v>5146.38</v>
      </c>
      <c r="J171" s="37">
        <f t="shared" si="62"/>
        <v>26717.879999999997</v>
      </c>
      <c r="K171" s="37">
        <f t="shared" si="62"/>
        <v>338282.12</v>
      </c>
      <c r="L171" s="37">
        <f t="shared" si="62"/>
        <v>38902.279166666667</v>
      </c>
      <c r="M171" s="37">
        <f t="shared" si="62"/>
        <v>0</v>
      </c>
      <c r="N171" s="37">
        <f t="shared" si="62"/>
        <v>1400</v>
      </c>
      <c r="O171" s="37">
        <f t="shared" si="62"/>
        <v>67020.159166666665</v>
      </c>
      <c r="P171" s="37">
        <f t="shared" si="62"/>
        <v>297979.84083333332</v>
      </c>
      <c r="Q171" s="39"/>
    </row>
    <row r="172" spans="1:60" s="39" customFormat="1" ht="30" customHeight="1" thickBot="1" x14ac:dyDescent="0.3">
      <c r="A172" s="213"/>
      <c r="B172" s="213"/>
      <c r="C172" s="213"/>
      <c r="D172" s="213"/>
      <c r="E172" s="213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2" t="s">
        <v>286</v>
      </c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</row>
    <row r="174" spans="1:60" s="47" customFormat="1" ht="30" customHeight="1" thickBot="1" x14ac:dyDescent="0.3">
      <c r="A174" s="202" t="s">
        <v>287</v>
      </c>
      <c r="B174" s="203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</row>
    <row r="175" spans="1:60" s="47" customFormat="1" ht="30" customHeight="1" x14ac:dyDescent="0.25">
      <c r="A175" s="79">
        <f>+A170+1</f>
        <v>93</v>
      </c>
      <c r="B175" s="103" t="s">
        <v>275</v>
      </c>
      <c r="C175" s="36" t="s">
        <v>413</v>
      </c>
      <c r="D175" s="121" t="s">
        <v>551</v>
      </c>
      <c r="E175" s="103" t="s">
        <v>120</v>
      </c>
      <c r="F175" s="105">
        <v>120000</v>
      </c>
      <c r="G175" s="105">
        <f>F175*2.87%</f>
        <v>3444</v>
      </c>
      <c r="H175" s="81">
        <f>+F175*3.04%</f>
        <v>3648</v>
      </c>
      <c r="I175" s="81"/>
      <c r="J175" s="76">
        <f t="shared" si="47"/>
        <v>7092</v>
      </c>
      <c r="K175" s="76">
        <f t="shared" si="51"/>
        <v>112908</v>
      </c>
      <c r="L175" s="76">
        <f>+IF(K175*12&lt;=416220.01,0,IF(K175*12&lt;=624329.01,(((K175*12-416220.01)*0.15)/12),IF((K175*12&lt;=867123.01),(31216+0.2*(K175*12-624329.01))/12,((79776+0.25*(K175*12-867123.01))/12))))-M175</f>
        <v>16809.937291666665</v>
      </c>
      <c r="M175" s="76"/>
      <c r="N175" s="83">
        <v>25</v>
      </c>
      <c r="O175" s="102">
        <f t="shared" si="50"/>
        <v>23926.937291666665</v>
      </c>
      <c r="P175" s="83">
        <f>+F175-O175</f>
        <v>96073.062708333338</v>
      </c>
    </row>
    <row r="176" spans="1:60" s="53" customFormat="1" ht="30" customHeight="1" x14ac:dyDescent="0.25">
      <c r="A176" s="151">
        <f>+A175+1</f>
        <v>94</v>
      </c>
      <c r="B176" s="287" t="s">
        <v>550</v>
      </c>
      <c r="C176" s="166" t="s">
        <v>413</v>
      </c>
      <c r="D176" s="121" t="s">
        <v>274</v>
      </c>
      <c r="E176" s="103" t="s">
        <v>120</v>
      </c>
      <c r="F176" s="105">
        <v>90000</v>
      </c>
      <c r="G176" s="105">
        <f>F176*2.87%</f>
        <v>2583</v>
      </c>
      <c r="H176" s="81">
        <f>+F176*3.04%</f>
        <v>2736</v>
      </c>
      <c r="I176" s="81"/>
      <c r="J176" s="76">
        <f t="shared" si="47"/>
        <v>5319</v>
      </c>
      <c r="K176" s="76">
        <f t="shared" si="51"/>
        <v>84681</v>
      </c>
      <c r="L176" s="76">
        <f>+IF(K176*12&lt;=416220.01,0,IF(K176*12&lt;=624329.01,(((K176*12-416220.01)*0.15)/12),IF((K176*12&lt;=867123.01),(31216+0.2*(K176*12-624329.01))/12,((79776+0.25*(K176*12-867123.01))/12))))-M176</f>
        <v>9753.1872916666671</v>
      </c>
      <c r="M176" s="76"/>
      <c r="N176" s="83">
        <v>25</v>
      </c>
      <c r="O176" s="102">
        <f t="shared" si="50"/>
        <v>15097.187291666667</v>
      </c>
      <c r="P176" s="83">
        <f>+F176-O176</f>
        <v>74902.812708333338</v>
      </c>
      <c r="Q176" s="39"/>
    </row>
    <row r="177" spans="1:17" s="39" customFormat="1" ht="30" customHeight="1" x14ac:dyDescent="0.25">
      <c r="A177" s="199" t="s">
        <v>124</v>
      </c>
      <c r="B177" s="200"/>
      <c r="C177" s="200"/>
      <c r="D177" s="200"/>
      <c r="E177" s="201"/>
      <c r="F177" s="37">
        <f>SUM(F175:F176)</f>
        <v>210000</v>
      </c>
      <c r="G177" s="37">
        <f t="shared" ref="G177:P177" si="63">SUM(G175:G176)</f>
        <v>6027</v>
      </c>
      <c r="H177" s="37">
        <f t="shared" si="63"/>
        <v>6384</v>
      </c>
      <c r="I177" s="37">
        <f t="shared" si="63"/>
        <v>0</v>
      </c>
      <c r="J177" s="37">
        <f t="shared" si="63"/>
        <v>12411</v>
      </c>
      <c r="K177" s="37">
        <f t="shared" si="63"/>
        <v>197589</v>
      </c>
      <c r="L177" s="37">
        <f t="shared" si="63"/>
        <v>26563.124583333331</v>
      </c>
      <c r="M177" s="37">
        <f t="shared" si="63"/>
        <v>0</v>
      </c>
      <c r="N177" s="37">
        <f t="shared" si="63"/>
        <v>50</v>
      </c>
      <c r="O177" s="37">
        <f t="shared" si="63"/>
        <v>39024.124583333331</v>
      </c>
      <c r="P177" s="37">
        <f t="shared" si="63"/>
        <v>170975.87541666668</v>
      </c>
    </row>
    <row r="178" spans="1:17" s="39" customFormat="1" ht="30" customHeight="1" thickBot="1" x14ac:dyDescent="0.3">
      <c r="C178" s="41"/>
    </row>
    <row r="179" spans="1:17" s="53" customFormat="1" ht="30" customHeight="1" thickBot="1" x14ac:dyDescent="0.3">
      <c r="A179" s="202" t="s">
        <v>89</v>
      </c>
      <c r="B179" s="203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39"/>
    </row>
    <row r="180" spans="1:17" s="53" customFormat="1" ht="30" customHeight="1" x14ac:dyDescent="0.25">
      <c r="A180" s="79">
        <f>+A176+1</f>
        <v>95</v>
      </c>
      <c r="B180" s="103" t="s">
        <v>76</v>
      </c>
      <c r="C180" s="36" t="s">
        <v>412</v>
      </c>
      <c r="D180" s="121" t="s">
        <v>552</v>
      </c>
      <c r="E180" s="103" t="s">
        <v>120</v>
      </c>
      <c r="F180" s="102">
        <v>120000</v>
      </c>
      <c r="G180" s="76">
        <f>F180*2.87%</f>
        <v>3444</v>
      </c>
      <c r="H180" s="76">
        <f>+F180*3.04%</f>
        <v>3648</v>
      </c>
      <c r="I180" s="76"/>
      <c r="J180" s="76">
        <f t="shared" si="47"/>
        <v>7092</v>
      </c>
      <c r="K180" s="76">
        <f t="shared" si="51"/>
        <v>112908</v>
      </c>
      <c r="L180" s="76">
        <f>+IF(K180*12&lt;=416220.01,0,IF(K180*12&lt;=624329.01,(((K180*12-416220.01)*0.15)/12),IF((K180*12&lt;=867123.01),(31216+0.2*(K180*12-624329.01))/12,((79776+0.25*(K180*12-867123.01))/12))))-M180</f>
        <v>16809.937291666665</v>
      </c>
      <c r="M180" s="76"/>
      <c r="N180" s="83">
        <v>125</v>
      </c>
      <c r="O180" s="102">
        <f t="shared" si="50"/>
        <v>24026.937291666665</v>
      </c>
      <c r="P180" s="83">
        <f>+F180-O180</f>
        <v>95973.062708333338</v>
      </c>
      <c r="Q180" s="39"/>
    </row>
    <row r="181" spans="1:17" s="53" customFormat="1" ht="30" customHeight="1" thickBot="1" x14ac:dyDescent="0.3">
      <c r="A181" s="199" t="s">
        <v>124</v>
      </c>
      <c r="B181" s="200"/>
      <c r="C181" s="200"/>
      <c r="D181" s="200"/>
      <c r="E181" s="201"/>
      <c r="F181" s="37">
        <f>SUM(F180)</f>
        <v>120000</v>
      </c>
      <c r="G181" s="37">
        <f t="shared" ref="G181:P181" si="64">SUM(G180)</f>
        <v>3444</v>
      </c>
      <c r="H181" s="37">
        <f t="shared" si="64"/>
        <v>3648</v>
      </c>
      <c r="I181" s="37">
        <f t="shared" si="64"/>
        <v>0</v>
      </c>
      <c r="J181" s="37">
        <f t="shared" si="64"/>
        <v>7092</v>
      </c>
      <c r="K181" s="37">
        <f t="shared" si="64"/>
        <v>112908</v>
      </c>
      <c r="L181" s="37">
        <f t="shared" si="64"/>
        <v>16809.937291666665</v>
      </c>
      <c r="M181" s="37">
        <f t="shared" si="64"/>
        <v>0</v>
      </c>
      <c r="N181" s="37">
        <f t="shared" si="64"/>
        <v>125</v>
      </c>
      <c r="O181" s="37">
        <f t="shared" si="64"/>
        <v>24026.937291666665</v>
      </c>
      <c r="P181" s="37">
        <f t="shared" si="64"/>
        <v>95973.062708333338</v>
      </c>
      <c r="Q181" s="39"/>
    </row>
    <row r="182" spans="1:17" s="39" customFormat="1" ht="30" customHeight="1" thickBot="1" x14ac:dyDescent="0.3">
      <c r="A182" s="202" t="s">
        <v>90</v>
      </c>
      <c r="B182" s="203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</row>
    <row r="183" spans="1:17" s="39" customFormat="1" ht="30" customHeight="1" x14ac:dyDescent="0.25">
      <c r="A183" s="74">
        <f>+A180+1</f>
        <v>96</v>
      </c>
      <c r="B183" s="107" t="s">
        <v>276</v>
      </c>
      <c r="C183" s="117" t="s">
        <v>413</v>
      </c>
      <c r="D183" s="118" t="s">
        <v>455</v>
      </c>
      <c r="E183" s="103" t="s">
        <v>121</v>
      </c>
      <c r="F183" s="102">
        <v>170500</v>
      </c>
      <c r="G183" s="81">
        <v>4893.3500000000004</v>
      </c>
      <c r="H183" s="102">
        <f>+F183*3.04%</f>
        <v>5183.2</v>
      </c>
      <c r="I183" s="81">
        <v>1715.46</v>
      </c>
      <c r="J183" s="76">
        <f t="shared" si="47"/>
        <v>11792.009999999998</v>
      </c>
      <c r="K183" s="76">
        <f>+F183-J183</f>
        <v>158707.99</v>
      </c>
      <c r="L183" s="76">
        <f>+IF(K183*12&lt;=416220.01,0,IF(K183*12&lt;=624329.01,(((K183*12-416220.01)*0.15)/12),IF((K183*12&lt;=867123.01),(31216+0.2*(K183*12-624329.01))/12,((79776+0.25*(K183*12-867123.01))/12))))-M183</f>
        <v>28259.934791666663</v>
      </c>
      <c r="M183" s="76"/>
      <c r="N183" s="83">
        <v>25</v>
      </c>
      <c r="O183" s="102">
        <f t="shared" si="50"/>
        <v>40076.944791666661</v>
      </c>
      <c r="P183" s="83">
        <f>+F183-O183</f>
        <v>130423.05520833333</v>
      </c>
    </row>
    <row r="184" spans="1:17" s="53" customFormat="1" ht="30" customHeight="1" x14ac:dyDescent="0.25">
      <c r="A184" s="74">
        <f>+A183+1</f>
        <v>97</v>
      </c>
      <c r="B184" s="107" t="s">
        <v>13</v>
      </c>
      <c r="C184" s="117" t="s">
        <v>413</v>
      </c>
      <c r="D184" s="142" t="s">
        <v>106</v>
      </c>
      <c r="E184" s="107" t="s">
        <v>194</v>
      </c>
      <c r="F184" s="102">
        <v>135000</v>
      </c>
      <c r="G184" s="102">
        <f>F184*2.87%</f>
        <v>3874.5</v>
      </c>
      <c r="H184" s="102">
        <f>+F184*3.04%</f>
        <v>4104</v>
      </c>
      <c r="I184" s="102"/>
      <c r="J184" s="76">
        <f t="shared" si="47"/>
        <v>7978.5</v>
      </c>
      <c r="K184" s="76">
        <f>+F184-J184</f>
        <v>127021.5</v>
      </c>
      <c r="L184" s="76">
        <f>+IF(K184*12&lt;=416220.01,0,IF(K184*12&lt;=624329.01,(((K184*12-416220.01)*0.15)/12),IF((K184*12&lt;=867123.01),(31216+0.2*(K184*12-624329.01))/12,((79776+0.25*(K184*12-867123.01))/12))))-M184</f>
        <v>20338.312291666665</v>
      </c>
      <c r="M184" s="76"/>
      <c r="N184" s="77">
        <v>25</v>
      </c>
      <c r="O184" s="102">
        <f t="shared" si="50"/>
        <v>28341.812291666665</v>
      </c>
      <c r="P184" s="106">
        <f>+F184-O184</f>
        <v>106658.18770833334</v>
      </c>
      <c r="Q184" s="39"/>
    </row>
    <row r="185" spans="1:17" s="53" customFormat="1" ht="30" customHeight="1" x14ac:dyDescent="0.25">
      <c r="A185" s="74">
        <f>+A184+1</f>
        <v>98</v>
      </c>
      <c r="B185" s="103" t="s">
        <v>14</v>
      </c>
      <c r="C185" s="117" t="s">
        <v>413</v>
      </c>
      <c r="D185" s="118" t="s">
        <v>528</v>
      </c>
      <c r="E185" s="103" t="s">
        <v>120</v>
      </c>
      <c r="F185" s="105">
        <v>110000</v>
      </c>
      <c r="G185" s="105">
        <f>F185*2.87%</f>
        <v>3157</v>
      </c>
      <c r="H185" s="81">
        <f>+F185*3.04%</f>
        <v>3344</v>
      </c>
      <c r="I185" s="81"/>
      <c r="J185" s="76">
        <f>+G185+H185+I185</f>
        <v>6501</v>
      </c>
      <c r="K185" s="76">
        <f>+F185-J185</f>
        <v>103499</v>
      </c>
      <c r="L185" s="76">
        <f>+IF(K185*12&lt;=416220.01,0,IF(K185*12&lt;=624329.01,(((K185*12-416220.01)*0.15)/12),IF((K185*12&lt;=867123.01),(31216+0.2*(K185*12-624329.01))/12,((79776+0.25*(K185*12-867123.01))/12))))-M185</f>
        <v>14457.687291666667</v>
      </c>
      <c r="M185" s="76"/>
      <c r="N185" s="77">
        <v>3775</v>
      </c>
      <c r="O185" s="102">
        <f>+N185+I185+H185+G185+L185</f>
        <v>24733.687291666669</v>
      </c>
      <c r="P185" s="77">
        <f>+F185-O185</f>
        <v>85266.312708333338</v>
      </c>
      <c r="Q185" s="39"/>
    </row>
    <row r="186" spans="1:17" s="53" customFormat="1" ht="30" customHeight="1" x14ac:dyDescent="0.25">
      <c r="A186" s="199" t="s">
        <v>124</v>
      </c>
      <c r="B186" s="200"/>
      <c r="C186" s="200"/>
      <c r="D186" s="200"/>
      <c r="E186" s="201"/>
      <c r="F186" s="37">
        <f>SUM(F183:F185)</f>
        <v>415500</v>
      </c>
      <c r="G186" s="37">
        <f t="shared" ref="G186:P186" si="65">SUM(G183:G185)</f>
        <v>11924.85</v>
      </c>
      <c r="H186" s="37">
        <f t="shared" si="65"/>
        <v>12631.2</v>
      </c>
      <c r="I186" s="37">
        <f t="shared" si="65"/>
        <v>1715.46</v>
      </c>
      <c r="J186" s="37">
        <f t="shared" si="65"/>
        <v>26271.51</v>
      </c>
      <c r="K186" s="37">
        <f t="shared" si="65"/>
        <v>389228.49</v>
      </c>
      <c r="L186" s="37">
        <f t="shared" si="65"/>
        <v>63055.934374999997</v>
      </c>
      <c r="M186" s="37">
        <f t="shared" si="65"/>
        <v>0</v>
      </c>
      <c r="N186" s="37">
        <f t="shared" si="65"/>
        <v>3825</v>
      </c>
      <c r="O186" s="37">
        <f t="shared" si="65"/>
        <v>93152.444374999992</v>
      </c>
      <c r="P186" s="37">
        <f t="shared" si="65"/>
        <v>322347.55562500004</v>
      </c>
      <c r="Q186" s="39"/>
    </row>
    <row r="187" spans="1:17" s="53" customFormat="1" ht="30" customHeight="1" thickBot="1" x14ac:dyDescent="0.3">
      <c r="A187" s="50"/>
      <c r="B187" s="50"/>
      <c r="C187" s="50"/>
      <c r="D187" s="50"/>
      <c r="E187" s="50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39"/>
    </row>
    <row r="188" spans="1:17" s="39" customFormat="1" ht="30" customHeight="1" thickBot="1" x14ac:dyDescent="0.3">
      <c r="A188" s="202" t="s">
        <v>285</v>
      </c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</row>
    <row r="189" spans="1:17" s="39" customFormat="1" ht="30" customHeight="1" x14ac:dyDescent="0.25">
      <c r="A189" s="74">
        <f>+A185+1</f>
        <v>99</v>
      </c>
      <c r="B189" s="80" t="s">
        <v>57</v>
      </c>
      <c r="C189" s="79" t="s">
        <v>413</v>
      </c>
      <c r="D189" s="84" t="s">
        <v>526</v>
      </c>
      <c r="E189" s="80" t="s">
        <v>120</v>
      </c>
      <c r="F189" s="81">
        <v>115000</v>
      </c>
      <c r="G189" s="81">
        <f>F189*2.87%</f>
        <v>3300.5</v>
      </c>
      <c r="H189" s="81">
        <f>+F189*3.04%</f>
        <v>3496</v>
      </c>
      <c r="I189" s="81">
        <v>1715.46</v>
      </c>
      <c r="J189" s="76">
        <f t="shared" si="47"/>
        <v>8511.9599999999991</v>
      </c>
      <c r="K189" s="76">
        <f t="shared" si="51"/>
        <v>106488.04000000001</v>
      </c>
      <c r="L189" s="76">
        <f t="shared" ref="L189:L192" si="66">+IF(K189*12&lt;=416220.01,0,IF(K189*12&lt;=624329.01,(((K189*12-416220.01)*0.15)/12),IF((K189*12&lt;=867123.01),(31216+0.2*(K189*12-624329.01))/12,((79776+0.25*(K189*12-867123.01))/12))))-M189</f>
        <v>15204.947291666665</v>
      </c>
      <c r="M189" s="76"/>
      <c r="N189" s="83">
        <v>25</v>
      </c>
      <c r="O189" s="102">
        <f t="shared" si="50"/>
        <v>23741.907291666663</v>
      </c>
      <c r="P189" s="77">
        <f>+F189-O189</f>
        <v>91258.092708333337</v>
      </c>
    </row>
    <row r="190" spans="1:17" s="39" customFormat="1" ht="30" customHeight="1" x14ac:dyDescent="0.25">
      <c r="A190" s="74">
        <f>+A189+1</f>
        <v>100</v>
      </c>
      <c r="B190" s="236" t="s">
        <v>281</v>
      </c>
      <c r="C190" s="163" t="s">
        <v>413</v>
      </c>
      <c r="D190" s="104" t="s">
        <v>280</v>
      </c>
      <c r="E190" s="164" t="s">
        <v>121</v>
      </c>
      <c r="F190" s="105">
        <v>90000</v>
      </c>
      <c r="G190" s="105">
        <f>F190*2.87%</f>
        <v>2583</v>
      </c>
      <c r="H190" s="81">
        <f>+F190*3.04%</f>
        <v>2736</v>
      </c>
      <c r="I190" s="81"/>
      <c r="J190" s="76">
        <f>+G190+H190+I190</f>
        <v>5319</v>
      </c>
      <c r="K190" s="76">
        <f>+F190-J190</f>
        <v>84681</v>
      </c>
      <c r="L190" s="76">
        <f>+IF(K190*12&lt;=416220.01,0,IF(K190*12&lt;=624329.01,(((K190*12-416220.01)*0.15)/12),IF((K190*12&lt;=867123.01),(31216+0.2*(K190*12-624329.01))/12,((79776+0.25*(K190*12-867123.01))/12))))-M190</f>
        <v>9753.1872916666671</v>
      </c>
      <c r="M190" s="76"/>
      <c r="N190" s="83">
        <v>25</v>
      </c>
      <c r="O190" s="102">
        <f>+N190+I190+H190+G190+L190</f>
        <v>15097.187291666667</v>
      </c>
      <c r="P190" s="77">
        <f>+F190-O190</f>
        <v>74902.812708333338</v>
      </c>
    </row>
    <row r="191" spans="1:17" s="53" customFormat="1" ht="30" customHeight="1" x14ac:dyDescent="0.25">
      <c r="A191" s="74">
        <f>+A190+1</f>
        <v>101</v>
      </c>
      <c r="B191" s="80" t="s">
        <v>247</v>
      </c>
      <c r="C191" s="79" t="s">
        <v>413</v>
      </c>
      <c r="D191" s="84" t="s">
        <v>50</v>
      </c>
      <c r="E191" s="80" t="s">
        <v>120</v>
      </c>
      <c r="F191" s="81">
        <v>85000</v>
      </c>
      <c r="G191" s="81">
        <f>F191*2.87%</f>
        <v>2439.5</v>
      </c>
      <c r="H191" s="81">
        <f>+F191*3.04%</f>
        <v>2584</v>
      </c>
      <c r="I191" s="81"/>
      <c r="J191" s="76">
        <f t="shared" si="47"/>
        <v>5023.5</v>
      </c>
      <c r="K191" s="76">
        <f t="shared" si="51"/>
        <v>79976.5</v>
      </c>
      <c r="L191" s="76">
        <f t="shared" si="66"/>
        <v>8577.0622916666671</v>
      </c>
      <c r="M191" s="76"/>
      <c r="N191" s="83">
        <v>7625</v>
      </c>
      <c r="O191" s="102">
        <f t="shared" si="50"/>
        <v>21225.562291666669</v>
      </c>
      <c r="P191" s="77">
        <f>+F191-O191</f>
        <v>63774.437708333331</v>
      </c>
      <c r="Q191" s="39"/>
    </row>
    <row r="192" spans="1:17" s="53" customFormat="1" ht="30" customHeight="1" x14ac:dyDescent="0.25">
      <c r="A192" s="74">
        <f>+A191+1</f>
        <v>102</v>
      </c>
      <c r="B192" s="103" t="s">
        <v>278</v>
      </c>
      <c r="C192" s="36" t="s">
        <v>413</v>
      </c>
      <c r="D192" s="103" t="s">
        <v>65</v>
      </c>
      <c r="E192" s="103" t="s">
        <v>121</v>
      </c>
      <c r="F192" s="105">
        <v>50000</v>
      </c>
      <c r="G192" s="81">
        <f>F192*2.87%</f>
        <v>1435</v>
      </c>
      <c r="H192" s="81">
        <f>+F192*3.04%</f>
        <v>1520</v>
      </c>
      <c r="I192" s="81">
        <v>1715.46</v>
      </c>
      <c r="J192" s="76">
        <f t="shared" si="47"/>
        <v>4670.46</v>
      </c>
      <c r="K192" s="76">
        <f t="shared" si="51"/>
        <v>45329.54</v>
      </c>
      <c r="L192" s="76">
        <f t="shared" si="66"/>
        <v>1596.6808749999998</v>
      </c>
      <c r="M192" s="76"/>
      <c r="N192" s="77">
        <v>17596.330000000002</v>
      </c>
      <c r="O192" s="102">
        <f t="shared" si="50"/>
        <v>23863.470874999999</v>
      </c>
      <c r="P192" s="83">
        <f>+F192-O192</f>
        <v>26136.529125000001</v>
      </c>
      <c r="Q192" s="39"/>
    </row>
    <row r="193" spans="1:17" s="86" customFormat="1" ht="30" customHeight="1" x14ac:dyDescent="0.25">
      <c r="A193" s="199" t="s">
        <v>124</v>
      </c>
      <c r="B193" s="200"/>
      <c r="C193" s="200"/>
      <c r="D193" s="200"/>
      <c r="E193" s="201"/>
      <c r="F193" s="37">
        <f>SUM(F189:F192)</f>
        <v>340000</v>
      </c>
      <c r="G193" s="37">
        <f t="shared" ref="G193:P193" si="67">SUM(G189:G192)</f>
        <v>9758</v>
      </c>
      <c r="H193" s="37">
        <f t="shared" si="67"/>
        <v>10336</v>
      </c>
      <c r="I193" s="37">
        <f t="shared" si="67"/>
        <v>3430.92</v>
      </c>
      <c r="J193" s="37">
        <f t="shared" si="67"/>
        <v>23524.92</v>
      </c>
      <c r="K193" s="37">
        <f t="shared" si="67"/>
        <v>316475.08</v>
      </c>
      <c r="L193" s="37">
        <f t="shared" si="67"/>
        <v>35131.87775</v>
      </c>
      <c r="M193" s="37">
        <f t="shared" si="67"/>
        <v>0</v>
      </c>
      <c r="N193" s="37">
        <f t="shared" si="67"/>
        <v>25271.33</v>
      </c>
      <c r="O193" s="37">
        <f t="shared" si="67"/>
        <v>83928.12775</v>
      </c>
      <c r="P193" s="37">
        <f t="shared" si="67"/>
        <v>256071.87225000001</v>
      </c>
      <c r="Q193" s="47"/>
    </row>
    <row r="194" spans="1:17" s="53" customFormat="1" ht="30" customHeight="1" thickBot="1" x14ac:dyDescent="0.3">
      <c r="A194" s="41"/>
      <c r="B194" s="48"/>
      <c r="C194" s="134"/>
      <c r="D194" s="48"/>
      <c r="E194" s="48"/>
      <c r="F194" s="4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</row>
    <row r="195" spans="1:17" s="39" customFormat="1" ht="30" customHeight="1" thickBot="1" x14ac:dyDescent="0.3">
      <c r="A195" s="202" t="s">
        <v>91</v>
      </c>
      <c r="B195" s="203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</row>
    <row r="196" spans="1:17" s="53" customFormat="1" ht="30" customHeight="1" x14ac:dyDescent="0.25">
      <c r="A196" s="79">
        <f>+A192+1</f>
        <v>103</v>
      </c>
      <c r="B196" s="107" t="s">
        <v>73</v>
      </c>
      <c r="C196" s="117" t="s">
        <v>413</v>
      </c>
      <c r="D196" s="118" t="s">
        <v>553</v>
      </c>
      <c r="E196" s="107" t="s">
        <v>120</v>
      </c>
      <c r="F196" s="105">
        <v>110000</v>
      </c>
      <c r="G196" s="81">
        <f t="shared" ref="G196:G199" si="68">F196*2.87%</f>
        <v>3157</v>
      </c>
      <c r="H196" s="81">
        <f t="shared" ref="H196:H199" si="69">+F196*3.04%</f>
        <v>3344</v>
      </c>
      <c r="I196" s="81"/>
      <c r="J196" s="76">
        <f t="shared" si="47"/>
        <v>6501</v>
      </c>
      <c r="K196" s="76">
        <f t="shared" si="51"/>
        <v>103499</v>
      </c>
      <c r="L196" s="76">
        <f>+IF(K196*12&lt;=416220.01,0,IF(K196*12&lt;=624329.01,(((K196*12-416220.01)*0.15)/12),IF((K196*12&lt;=867123.01),(31216+0.2*(K196*12-624329.01))/12,((79776+0.25*(K196*12-867123.01))/12))))-M196</f>
        <v>14457.687291666667</v>
      </c>
      <c r="M196" s="76"/>
      <c r="N196" s="77">
        <v>10025</v>
      </c>
      <c r="O196" s="102">
        <f t="shared" si="50"/>
        <v>30983.687291666669</v>
      </c>
      <c r="P196" s="77">
        <f t="shared" ref="P196:P201" si="70">+F196-O196</f>
        <v>79016.312708333338</v>
      </c>
      <c r="Q196" s="39"/>
    </row>
    <row r="197" spans="1:17" s="39" customFormat="1" ht="30" customHeight="1" x14ac:dyDescent="0.25">
      <c r="A197" s="79">
        <f>+A196+1</f>
        <v>104</v>
      </c>
      <c r="B197" s="103" t="s">
        <v>72</v>
      </c>
      <c r="C197" s="36" t="s">
        <v>413</v>
      </c>
      <c r="D197" s="104" t="s">
        <v>553</v>
      </c>
      <c r="E197" s="103" t="s">
        <v>120</v>
      </c>
      <c r="F197" s="105">
        <v>110000</v>
      </c>
      <c r="G197" s="81">
        <f>F197*2.87%</f>
        <v>3157</v>
      </c>
      <c r="H197" s="81">
        <f>+F197*3.04%</f>
        <v>3344</v>
      </c>
      <c r="I197" s="81"/>
      <c r="J197" s="76">
        <f>+G197+H197+I197</f>
        <v>6501</v>
      </c>
      <c r="K197" s="76">
        <f>+F197-J197</f>
        <v>103499</v>
      </c>
      <c r="L197" s="76">
        <f>+IF(K197*12&lt;=416220.01,0,IF(K197*12&lt;=624329.01,(((K197*12-416220.01)*0.15)/12),IF((K197*12&lt;=867123.01),(31216+0.2*(K197*12-624329.01))/12,((79776+0.25*(K197*12-867123.01))/12))))-M197</f>
        <v>14457.687291666667</v>
      </c>
      <c r="M197" s="76"/>
      <c r="N197" s="83">
        <v>5413.99</v>
      </c>
      <c r="O197" s="102">
        <f>+N197+I197+H197+G197+L197</f>
        <v>26372.677291666667</v>
      </c>
      <c r="P197" s="77">
        <f>+F197-O197</f>
        <v>83627.322708333333</v>
      </c>
    </row>
    <row r="198" spans="1:17" s="39" customFormat="1" ht="30" customHeight="1" x14ac:dyDescent="0.25">
      <c r="A198" s="79">
        <f>+A197+1</f>
        <v>105</v>
      </c>
      <c r="B198" s="103" t="s">
        <v>85</v>
      </c>
      <c r="C198" s="36" t="s">
        <v>413</v>
      </c>
      <c r="D198" s="104" t="s">
        <v>282</v>
      </c>
      <c r="E198" s="103" t="s">
        <v>120</v>
      </c>
      <c r="F198" s="105">
        <v>90000</v>
      </c>
      <c r="G198" s="81">
        <f t="shared" si="68"/>
        <v>2583</v>
      </c>
      <c r="H198" s="81">
        <f t="shared" si="69"/>
        <v>2736</v>
      </c>
      <c r="I198" s="81">
        <v>3430.92</v>
      </c>
      <c r="J198" s="76">
        <f t="shared" si="47"/>
        <v>8749.92</v>
      </c>
      <c r="K198" s="76">
        <f t="shared" si="51"/>
        <v>81250.080000000002</v>
      </c>
      <c r="L198" s="76">
        <f t="shared" ref="L198:L201" si="71">+IF(K198*12&lt;=416220.01,0,IF(K198*12&lt;=624329.01,(((K198*12-416220.01)*0.15)/12),IF((K198*12&lt;=867123.01),(31216+0.2*(K198*12-624329.01))/12,((79776+0.25*(K198*12-867123.01))/12))))-M198</f>
        <v>8895.4572916666657</v>
      </c>
      <c r="M198" s="76"/>
      <c r="N198" s="83">
        <v>25</v>
      </c>
      <c r="O198" s="102">
        <f t="shared" si="50"/>
        <v>17670.377291666664</v>
      </c>
      <c r="P198" s="77">
        <f t="shared" si="70"/>
        <v>72329.622708333336</v>
      </c>
    </row>
    <row r="199" spans="1:17" s="53" customFormat="1" ht="30" customHeight="1" x14ac:dyDescent="0.25">
      <c r="A199" s="79">
        <f>+A198+1</f>
        <v>106</v>
      </c>
      <c r="B199" s="103" t="s">
        <v>256</v>
      </c>
      <c r="C199" s="36" t="s">
        <v>413</v>
      </c>
      <c r="D199" s="104" t="s">
        <v>282</v>
      </c>
      <c r="E199" s="103" t="s">
        <v>120</v>
      </c>
      <c r="F199" s="105">
        <v>80000</v>
      </c>
      <c r="G199" s="81">
        <f t="shared" si="68"/>
        <v>2296</v>
      </c>
      <c r="H199" s="81">
        <f t="shared" si="69"/>
        <v>2432</v>
      </c>
      <c r="I199" s="81"/>
      <c r="J199" s="76">
        <f t="shared" si="47"/>
        <v>4728</v>
      </c>
      <c r="K199" s="76">
        <f t="shared" si="51"/>
        <v>75272</v>
      </c>
      <c r="L199" s="76">
        <f t="shared" si="71"/>
        <v>7400.9372916666662</v>
      </c>
      <c r="M199" s="76"/>
      <c r="N199" s="83">
        <v>25</v>
      </c>
      <c r="O199" s="102">
        <f t="shared" si="50"/>
        <v>12153.937291666665</v>
      </c>
      <c r="P199" s="77">
        <f t="shared" si="70"/>
        <v>67846.062708333338</v>
      </c>
      <c r="Q199" s="39"/>
    </row>
    <row r="200" spans="1:17" s="39" customFormat="1" ht="30" customHeight="1" x14ac:dyDescent="0.25">
      <c r="A200" s="74">
        <f t="shared" ref="A200" si="72">+A199+1</f>
        <v>107</v>
      </c>
      <c r="B200" s="161" t="s">
        <v>279</v>
      </c>
      <c r="C200" s="162" t="s">
        <v>413</v>
      </c>
      <c r="D200" s="104" t="s">
        <v>282</v>
      </c>
      <c r="E200" s="103" t="s">
        <v>120</v>
      </c>
      <c r="F200" s="105">
        <v>80000</v>
      </c>
      <c r="G200" s="105">
        <f>F200*2.87%</f>
        <v>2296</v>
      </c>
      <c r="H200" s="81">
        <f>+F200*3.04%</f>
        <v>2432</v>
      </c>
      <c r="I200" s="81">
        <v>3430.92</v>
      </c>
      <c r="J200" s="76">
        <f t="shared" si="47"/>
        <v>8158.92</v>
      </c>
      <c r="K200" s="76">
        <f t="shared" si="51"/>
        <v>71841.08</v>
      </c>
      <c r="L200" s="76">
        <f t="shared" si="71"/>
        <v>6564.0658333333331</v>
      </c>
      <c r="M200" s="76"/>
      <c r="N200" s="83">
        <v>25</v>
      </c>
      <c r="O200" s="102">
        <f t="shared" si="50"/>
        <v>14747.985833333332</v>
      </c>
      <c r="P200" s="77">
        <f t="shared" si="70"/>
        <v>65252.014166666668</v>
      </c>
    </row>
    <row r="201" spans="1:17" s="39" customFormat="1" ht="30" customHeight="1" x14ac:dyDescent="0.25">
      <c r="A201" s="117">
        <f>+A200+1</f>
        <v>108</v>
      </c>
      <c r="B201" s="103" t="s">
        <v>136</v>
      </c>
      <c r="C201" s="36" t="s">
        <v>413</v>
      </c>
      <c r="D201" s="103" t="s">
        <v>65</v>
      </c>
      <c r="E201" s="103" t="s">
        <v>224</v>
      </c>
      <c r="F201" s="105">
        <v>45000</v>
      </c>
      <c r="G201" s="105">
        <f>F201*2.87%</f>
        <v>1291.5</v>
      </c>
      <c r="H201" s="105">
        <f>+F201*3.04%</f>
        <v>1368</v>
      </c>
      <c r="I201" s="81"/>
      <c r="J201" s="76">
        <f t="shared" si="47"/>
        <v>2659.5</v>
      </c>
      <c r="K201" s="76">
        <f t="shared" si="51"/>
        <v>42340.5</v>
      </c>
      <c r="L201" s="76">
        <f t="shared" si="71"/>
        <v>1148.3248749999998</v>
      </c>
      <c r="M201" s="76"/>
      <c r="N201" s="83">
        <v>2681.59</v>
      </c>
      <c r="O201" s="102">
        <f t="shared" si="50"/>
        <v>6489.4148750000004</v>
      </c>
      <c r="P201" s="106">
        <f t="shared" si="70"/>
        <v>38510.585124999998</v>
      </c>
    </row>
    <row r="202" spans="1:17" s="39" customFormat="1" ht="30" customHeight="1" x14ac:dyDescent="0.25">
      <c r="A202" s="199" t="s">
        <v>124</v>
      </c>
      <c r="B202" s="200"/>
      <c r="C202" s="200"/>
      <c r="D202" s="200"/>
      <c r="E202" s="201"/>
      <c r="F202" s="37">
        <f>SUM(F196:F201)</f>
        <v>515000</v>
      </c>
      <c r="G202" s="37">
        <f t="shared" ref="G202:P202" si="73">SUM(G196:G201)</f>
        <v>14780.5</v>
      </c>
      <c r="H202" s="37">
        <f t="shared" si="73"/>
        <v>15656</v>
      </c>
      <c r="I202" s="37">
        <f t="shared" si="73"/>
        <v>6861.84</v>
      </c>
      <c r="J202" s="37">
        <f t="shared" si="73"/>
        <v>37298.339999999997</v>
      </c>
      <c r="K202" s="37">
        <f t="shared" si="73"/>
        <v>477701.66000000003</v>
      </c>
      <c r="L202" s="37">
        <f t="shared" si="73"/>
        <v>52924.159875000005</v>
      </c>
      <c r="M202" s="37">
        <f t="shared" si="73"/>
        <v>0</v>
      </c>
      <c r="N202" s="37">
        <f t="shared" si="73"/>
        <v>18195.580000000002</v>
      </c>
      <c r="O202" s="37">
        <f t="shared" si="73"/>
        <v>108418.07987500001</v>
      </c>
      <c r="P202" s="37">
        <f t="shared" si="73"/>
        <v>406581.920125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</row>
    <row r="204" spans="1:17" s="53" customFormat="1" ht="30" customHeight="1" thickBot="1" x14ac:dyDescent="0.3">
      <c r="A204" s="202" t="s">
        <v>201</v>
      </c>
      <c r="B204" s="203"/>
      <c r="C204" s="203"/>
      <c r="D204" s="20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39"/>
    </row>
    <row r="205" spans="1:17" s="39" customFormat="1" ht="30" customHeight="1" x14ac:dyDescent="0.25">
      <c r="A205" s="117">
        <f>+A201+1</f>
        <v>109</v>
      </c>
      <c r="B205" s="107" t="s">
        <v>181</v>
      </c>
      <c r="C205" s="117" t="s">
        <v>413</v>
      </c>
      <c r="D205" s="107" t="s">
        <v>284</v>
      </c>
      <c r="E205" s="107" t="s">
        <v>120</v>
      </c>
      <c r="F205" s="129">
        <v>55000</v>
      </c>
      <c r="G205" s="76">
        <f>F205*2.87%</f>
        <v>1578.5</v>
      </c>
      <c r="H205" s="76">
        <f>+F205*3.04%</f>
        <v>1672</v>
      </c>
      <c r="I205" s="130"/>
      <c r="J205" s="76">
        <f t="shared" ref="J205:J258" si="74">+G205+H205+I205</f>
        <v>3250.5</v>
      </c>
      <c r="K205" s="76">
        <f t="shared" si="51"/>
        <v>51749.5</v>
      </c>
      <c r="L205" s="76">
        <f t="shared" ref="L205:L209" si="75">+IF(K205*12&lt;=416220.01,0,IF(K205*12&lt;=624329.01,(((K205*12-416220.01)*0.15)/12),IF((K205*12&lt;=867123.01),(31216+0.2*(K205*12-624329.01))/12,((79776+0.25*(K205*12-867123.01))/12))))</f>
        <v>2559.6748749999997</v>
      </c>
      <c r="M205" s="76"/>
      <c r="N205" s="77">
        <v>11290.95</v>
      </c>
      <c r="O205" s="102">
        <f t="shared" ref="O205:O258" si="76">+N205+I205+H205+G205+L205</f>
        <v>17101.124875000001</v>
      </c>
      <c r="P205" s="77">
        <f>+F205-O205</f>
        <v>37898.875124999999</v>
      </c>
    </row>
    <row r="206" spans="1:17" s="39" customFormat="1" ht="30" customHeight="1" x14ac:dyDescent="0.25">
      <c r="A206" s="199" t="s">
        <v>124</v>
      </c>
      <c r="B206" s="200"/>
      <c r="C206" s="200"/>
      <c r="D206" s="200"/>
      <c r="E206" s="201"/>
      <c r="F206" s="37">
        <f>SUM(F205)</f>
        <v>55000</v>
      </c>
      <c r="G206" s="37">
        <f t="shared" ref="G206:P206" si="77">SUM(G205)</f>
        <v>1578.5</v>
      </c>
      <c r="H206" s="37">
        <f t="shared" si="77"/>
        <v>1672</v>
      </c>
      <c r="I206" s="37">
        <f t="shared" si="77"/>
        <v>0</v>
      </c>
      <c r="J206" s="37">
        <f t="shared" si="77"/>
        <v>3250.5</v>
      </c>
      <c r="K206" s="37">
        <f t="shared" si="77"/>
        <v>51749.5</v>
      </c>
      <c r="L206" s="37">
        <f t="shared" si="77"/>
        <v>2559.6748749999997</v>
      </c>
      <c r="M206" s="37">
        <f t="shared" si="77"/>
        <v>0</v>
      </c>
      <c r="N206" s="37">
        <f t="shared" si="77"/>
        <v>11290.95</v>
      </c>
      <c r="O206" s="37">
        <f t="shared" si="77"/>
        <v>17101.124875000001</v>
      </c>
      <c r="P206" s="37">
        <f t="shared" si="77"/>
        <v>37898.875124999999</v>
      </c>
    </row>
    <row r="207" spans="1:17" s="53" customFormat="1" ht="30" customHeight="1" thickBot="1" x14ac:dyDescent="0.3">
      <c r="A207" s="50"/>
      <c r="B207" s="50"/>
      <c r="C207" s="50"/>
      <c r="D207" s="50"/>
      <c r="E207" s="50"/>
      <c r="F207" s="25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39"/>
    </row>
    <row r="208" spans="1:17" s="78" customFormat="1" ht="30" customHeight="1" thickBot="1" x14ac:dyDescent="0.3">
      <c r="A208" s="202" t="s">
        <v>288</v>
      </c>
      <c r="B208" s="203"/>
      <c r="C208" s="203"/>
      <c r="D208" s="203"/>
      <c r="E208" s="203"/>
      <c r="F208" s="203"/>
      <c r="G208" s="203"/>
      <c r="H208" s="203"/>
      <c r="I208" s="203"/>
      <c r="J208" s="203"/>
      <c r="K208" s="203"/>
      <c r="L208" s="203"/>
      <c r="M208" s="203"/>
      <c r="N208" s="203"/>
      <c r="O208" s="203"/>
      <c r="P208" s="203"/>
      <c r="Q208" s="32"/>
    </row>
    <row r="209" spans="1:17" s="53" customFormat="1" ht="30" customHeight="1" x14ac:dyDescent="0.25">
      <c r="A209" s="74">
        <f>+A205+1</f>
        <v>110</v>
      </c>
      <c r="B209" s="107" t="s">
        <v>11</v>
      </c>
      <c r="C209" s="117" t="s">
        <v>413</v>
      </c>
      <c r="D209" s="118" t="s">
        <v>110</v>
      </c>
      <c r="E209" s="107" t="s">
        <v>120</v>
      </c>
      <c r="F209" s="102">
        <v>190000</v>
      </c>
      <c r="G209" s="102">
        <f>F209*2.87%</f>
        <v>5453</v>
      </c>
      <c r="H209" s="76">
        <f>187020*3.04%</f>
        <v>5685.4080000000004</v>
      </c>
      <c r="I209" s="76"/>
      <c r="J209" s="76">
        <f t="shared" si="74"/>
        <v>11138.407999999999</v>
      </c>
      <c r="K209" s="76">
        <f t="shared" ref="K209:K263" si="78">+F209-J209</f>
        <v>178861.592</v>
      </c>
      <c r="L209" s="76">
        <f t="shared" si="75"/>
        <v>33298.33529166667</v>
      </c>
      <c r="M209" s="76"/>
      <c r="N209" s="77">
        <v>25</v>
      </c>
      <c r="O209" s="102">
        <f t="shared" si="76"/>
        <v>44461.743291666673</v>
      </c>
      <c r="P209" s="77">
        <f>+F209-O209</f>
        <v>145538.25670833333</v>
      </c>
      <c r="Q209" s="39"/>
    </row>
    <row r="210" spans="1:17" s="39" customFormat="1" ht="30" customHeight="1" x14ac:dyDescent="0.25">
      <c r="A210" s="36">
        <f>+A209+1</f>
        <v>111</v>
      </c>
      <c r="B210" s="103" t="s">
        <v>100</v>
      </c>
      <c r="C210" s="36" t="s">
        <v>412</v>
      </c>
      <c r="D210" s="103" t="s">
        <v>95</v>
      </c>
      <c r="E210" s="103" t="s">
        <v>121</v>
      </c>
      <c r="F210" s="105">
        <v>70000</v>
      </c>
      <c r="G210" s="105">
        <f t="shared" ref="G210" si="79">F210*2.87%</f>
        <v>2009</v>
      </c>
      <c r="H210" s="105">
        <f t="shared" ref="H210" si="80">+F210*3.04%</f>
        <v>2128</v>
      </c>
      <c r="I210" s="81">
        <v>1715.46</v>
      </c>
      <c r="J210" s="76">
        <f>+G210+H210+I210</f>
        <v>5852.46</v>
      </c>
      <c r="K210" s="76">
        <f>+F210-J210</f>
        <v>64147.54</v>
      </c>
      <c r="L210" s="76">
        <f>+IF(K210*12&lt;=416220.01,0,IF(K210*12&lt;=624329.01,(((K210*12-416220.01)*0.15)/12),IF((K210*12&lt;=867123.01),(31216+0.2*(K210*12-624329.01))/12,((79776+0.25*(K210*12-867123.01))/12))))-M210</f>
        <v>5025.3578333333326</v>
      </c>
      <c r="M210" s="76"/>
      <c r="N210" s="77">
        <v>9208.18</v>
      </c>
      <c r="O210" s="102">
        <f>+N210+I210+H210+G210+L210</f>
        <v>20085.997833333331</v>
      </c>
      <c r="P210" s="106">
        <f>+F210-O210</f>
        <v>49914.002166666673</v>
      </c>
    </row>
    <row r="211" spans="1:17" s="39" customFormat="1" ht="30" customHeight="1" thickBot="1" x14ac:dyDescent="0.3">
      <c r="A211" s="199" t="s">
        <v>124</v>
      </c>
      <c r="B211" s="200"/>
      <c r="C211" s="200"/>
      <c r="D211" s="200"/>
      <c r="E211" s="201"/>
      <c r="F211" s="37">
        <f>SUM(F209:F210)</f>
        <v>260000</v>
      </c>
      <c r="G211" s="37">
        <f t="shared" ref="G211:P211" si="81">SUM(G209:G210)</f>
        <v>7462</v>
      </c>
      <c r="H211" s="37">
        <f t="shared" si="81"/>
        <v>7813.4080000000004</v>
      </c>
      <c r="I211" s="37">
        <f t="shared" si="81"/>
        <v>1715.46</v>
      </c>
      <c r="J211" s="37">
        <f t="shared" si="81"/>
        <v>16990.867999999999</v>
      </c>
      <c r="K211" s="37">
        <f t="shared" si="81"/>
        <v>243009.13200000001</v>
      </c>
      <c r="L211" s="37">
        <f t="shared" si="81"/>
        <v>38323.693125000005</v>
      </c>
      <c r="M211" s="37">
        <f t="shared" si="81"/>
        <v>0</v>
      </c>
      <c r="N211" s="37">
        <f t="shared" si="81"/>
        <v>9233.18</v>
      </c>
      <c r="O211" s="37">
        <f t="shared" si="81"/>
        <v>64547.741125</v>
      </c>
      <c r="P211" s="37">
        <f t="shared" si="81"/>
        <v>195452.258875</v>
      </c>
    </row>
    <row r="212" spans="1:17" s="47" customFormat="1" ht="30" customHeight="1" thickBot="1" x14ac:dyDescent="0.3">
      <c r="A212" s="207" t="s">
        <v>289</v>
      </c>
      <c r="B212" s="208"/>
      <c r="C212" s="208"/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</row>
    <row r="213" spans="1:17" s="40" customFormat="1" ht="30" customHeight="1" x14ac:dyDescent="0.25">
      <c r="A213" s="74">
        <f>+A210+1</f>
        <v>112</v>
      </c>
      <c r="B213" s="107" t="s">
        <v>12</v>
      </c>
      <c r="C213" s="117" t="s">
        <v>413</v>
      </c>
      <c r="D213" s="142" t="s">
        <v>111</v>
      </c>
      <c r="E213" s="103" t="s">
        <v>120</v>
      </c>
      <c r="F213" s="76">
        <v>145000</v>
      </c>
      <c r="G213" s="76">
        <f>F213*2.87%</f>
        <v>4161.5</v>
      </c>
      <c r="H213" s="76">
        <f>+F213*3.04%</f>
        <v>4408</v>
      </c>
      <c r="I213" s="76"/>
      <c r="J213" s="76">
        <f t="shared" si="74"/>
        <v>8569.5</v>
      </c>
      <c r="K213" s="76">
        <f t="shared" si="78"/>
        <v>136430.5</v>
      </c>
      <c r="L213" s="76">
        <f>+IF(K213*12&lt;=416220.01,0,IF(K213*12&lt;=624329.01,(((K213*12-416220.01)*0.15)/12),IF((K213*12&lt;=867123.01),(31216+0.2*(K213*12-624329.01))/12,((79776+0.25*(K213*12-867123.01))/12))))-M213</f>
        <v>22690.562291666665</v>
      </c>
      <c r="M213" s="76"/>
      <c r="N213" s="77">
        <v>2185</v>
      </c>
      <c r="O213" s="102">
        <f t="shared" si="76"/>
        <v>33445.062291666662</v>
      </c>
      <c r="P213" s="77">
        <f>+F213-O213</f>
        <v>111554.93770833334</v>
      </c>
    </row>
    <row r="214" spans="1:17" s="53" customFormat="1" ht="30" customHeight="1" x14ac:dyDescent="0.25">
      <c r="A214" s="79">
        <f>+A213+1</f>
        <v>113</v>
      </c>
      <c r="B214" s="103" t="s">
        <v>290</v>
      </c>
      <c r="C214" s="36" t="s">
        <v>412</v>
      </c>
      <c r="D214" s="103" t="s">
        <v>112</v>
      </c>
      <c r="E214" s="103" t="s">
        <v>121</v>
      </c>
      <c r="F214" s="105">
        <v>70000</v>
      </c>
      <c r="G214" s="81">
        <f>F214*2.87%</f>
        <v>2009</v>
      </c>
      <c r="H214" s="81">
        <f>+F214*3.04%</f>
        <v>2128</v>
      </c>
      <c r="I214" s="76"/>
      <c r="J214" s="76">
        <f t="shared" si="74"/>
        <v>4137</v>
      </c>
      <c r="K214" s="76">
        <f t="shared" si="78"/>
        <v>65863</v>
      </c>
      <c r="L214" s="76">
        <f t="shared" ref="L214:L215" si="82">+IF(K214*12&lt;=416220.01,0,IF(K214*12&lt;=624329.01,(((K214*12-416220.01)*0.15)/12),IF((K214*12&lt;=867123.01),(31216+0.2*(K214*12-624329.01))/12,((79776+0.25*(K214*12-867123.01))/12))))-M214</f>
        <v>5368.4498333333331</v>
      </c>
      <c r="M214" s="76"/>
      <c r="N214" s="77">
        <f>21844.41+25</f>
        <v>21869.41</v>
      </c>
      <c r="O214" s="102">
        <f t="shared" si="76"/>
        <v>31374.859833333332</v>
      </c>
      <c r="P214" s="77">
        <f>+F214-O214</f>
        <v>38625.140166666664</v>
      </c>
      <c r="Q214" s="39"/>
    </row>
    <row r="215" spans="1:17" s="39" customFormat="1" ht="30" customHeight="1" x14ac:dyDescent="0.25">
      <c r="A215" s="74">
        <f>+A214+1</f>
        <v>114</v>
      </c>
      <c r="B215" s="103" t="s">
        <v>342</v>
      </c>
      <c r="C215" s="36" t="s">
        <v>413</v>
      </c>
      <c r="D215" s="103" t="s">
        <v>498</v>
      </c>
      <c r="E215" s="103" t="s">
        <v>120</v>
      </c>
      <c r="F215" s="105">
        <v>45000</v>
      </c>
      <c r="G215" s="81">
        <f>F215*2.87%</f>
        <v>1291.5</v>
      </c>
      <c r="H215" s="81">
        <f>+F215*3.04%</f>
        <v>1368</v>
      </c>
      <c r="I215" s="81"/>
      <c r="J215" s="76">
        <f t="shared" si="74"/>
        <v>2659.5</v>
      </c>
      <c r="K215" s="76">
        <f t="shared" si="78"/>
        <v>42340.5</v>
      </c>
      <c r="L215" s="76">
        <f t="shared" si="82"/>
        <v>1148.3248749999998</v>
      </c>
      <c r="M215" s="76"/>
      <c r="N215" s="77">
        <v>3065</v>
      </c>
      <c r="O215" s="102">
        <f t="shared" si="76"/>
        <v>6872.8248750000002</v>
      </c>
      <c r="P215" s="83">
        <f>+F215-O215</f>
        <v>38127.175125000002</v>
      </c>
    </row>
    <row r="216" spans="1:17" s="39" customFormat="1" ht="30" customHeight="1" x14ac:dyDescent="0.25">
      <c r="A216" s="199" t="s">
        <v>124</v>
      </c>
      <c r="B216" s="200"/>
      <c r="C216" s="200"/>
      <c r="D216" s="200"/>
      <c r="E216" s="201"/>
      <c r="F216" s="37">
        <f>SUM(F213:F215)</f>
        <v>260000</v>
      </c>
      <c r="G216" s="37">
        <f t="shared" ref="G216:P216" si="83">SUM(G213:G215)</f>
        <v>7462</v>
      </c>
      <c r="H216" s="37">
        <f t="shared" si="83"/>
        <v>7904</v>
      </c>
      <c r="I216" s="37">
        <f t="shared" si="83"/>
        <v>0</v>
      </c>
      <c r="J216" s="37">
        <f t="shared" si="83"/>
        <v>15366</v>
      </c>
      <c r="K216" s="37">
        <f t="shared" si="83"/>
        <v>244634</v>
      </c>
      <c r="L216" s="37">
        <f t="shared" si="83"/>
        <v>29207.336999999996</v>
      </c>
      <c r="M216" s="37">
        <f t="shared" si="83"/>
        <v>0</v>
      </c>
      <c r="N216" s="37">
        <f t="shared" si="83"/>
        <v>27119.41</v>
      </c>
      <c r="O216" s="37">
        <f t="shared" si="83"/>
        <v>71692.747000000003</v>
      </c>
      <c r="P216" s="37">
        <f t="shared" si="83"/>
        <v>188307.25300000003</v>
      </c>
    </row>
    <row r="217" spans="1:17" s="39" customFormat="1" ht="30" customHeight="1" thickBot="1" x14ac:dyDescent="0.3">
      <c r="A217" s="44"/>
      <c r="B217" s="42"/>
      <c r="C217" s="44"/>
      <c r="D217" s="43"/>
      <c r="E217" s="43"/>
      <c r="G217" s="32"/>
      <c r="H217" s="32"/>
      <c r="I217" s="32"/>
      <c r="J217" s="32"/>
      <c r="K217" s="32"/>
      <c r="L217" s="32"/>
      <c r="M217" s="32"/>
      <c r="N217" s="32"/>
      <c r="O217" s="32"/>
      <c r="P217" s="32"/>
    </row>
    <row r="218" spans="1:17" s="53" customFormat="1" ht="30" customHeight="1" thickBot="1" x14ac:dyDescent="0.3">
      <c r="A218" s="207" t="s">
        <v>291</v>
      </c>
      <c r="B218" s="208"/>
      <c r="C218" s="208"/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39"/>
    </row>
    <row r="219" spans="1:17" s="86" customFormat="1" ht="30" customHeight="1" x14ac:dyDescent="0.25">
      <c r="A219" s="79">
        <f>+A215+1</f>
        <v>115</v>
      </c>
      <c r="B219" s="103" t="s">
        <v>292</v>
      </c>
      <c r="C219" s="36" t="s">
        <v>412</v>
      </c>
      <c r="D219" s="103" t="s">
        <v>92</v>
      </c>
      <c r="E219" s="103" t="s">
        <v>194</v>
      </c>
      <c r="F219" s="105">
        <v>100000</v>
      </c>
      <c r="G219" s="105">
        <f>F219*2.87%</f>
        <v>2870</v>
      </c>
      <c r="H219" s="105">
        <f>+F219*3.04%</f>
        <v>3040</v>
      </c>
      <c r="I219" s="105"/>
      <c r="J219" s="76">
        <f t="shared" si="74"/>
        <v>5910</v>
      </c>
      <c r="K219" s="76">
        <f>+F219-J219</f>
        <v>94090</v>
      </c>
      <c r="L219" s="76">
        <f t="shared" ref="L219:L253" si="84">+IF(K219*12&lt;=416220.01,0,IF(K219*12&lt;=624329.01,(((K219*12-416220.01)*0.15)/12),IF((K219*12&lt;=867123.01),(31216+0.2*(K219*12-624329.01))/12,((79776+0.25*(K219*12-867123.01))/12))))</f>
        <v>12105.437291666667</v>
      </c>
      <c r="M219" s="76"/>
      <c r="N219" s="77">
        <v>25</v>
      </c>
      <c r="O219" s="102">
        <f t="shared" si="76"/>
        <v>18040.437291666669</v>
      </c>
      <c r="P219" s="77">
        <f>+F219-O219</f>
        <v>81959.562708333338</v>
      </c>
      <c r="Q219" s="47"/>
    </row>
    <row r="220" spans="1:17" s="86" customFormat="1" ht="30" customHeight="1" x14ac:dyDescent="0.25">
      <c r="A220" s="199" t="s">
        <v>124</v>
      </c>
      <c r="B220" s="200"/>
      <c r="C220" s="200"/>
      <c r="D220" s="200"/>
      <c r="E220" s="201"/>
      <c r="F220" s="37">
        <f>SUM(F219)</f>
        <v>100000</v>
      </c>
      <c r="G220" s="37">
        <f t="shared" ref="G220:P220" si="85">SUM(G219)</f>
        <v>2870</v>
      </c>
      <c r="H220" s="37">
        <f t="shared" si="85"/>
        <v>3040</v>
      </c>
      <c r="I220" s="37">
        <f t="shared" si="85"/>
        <v>0</v>
      </c>
      <c r="J220" s="37">
        <f t="shared" si="85"/>
        <v>5910</v>
      </c>
      <c r="K220" s="37">
        <f t="shared" si="85"/>
        <v>94090</v>
      </c>
      <c r="L220" s="37">
        <f t="shared" si="85"/>
        <v>12105.437291666667</v>
      </c>
      <c r="M220" s="37">
        <f t="shared" si="85"/>
        <v>0</v>
      </c>
      <c r="N220" s="37">
        <f t="shared" si="85"/>
        <v>25</v>
      </c>
      <c r="O220" s="37">
        <f t="shared" si="85"/>
        <v>18040.437291666669</v>
      </c>
      <c r="P220" s="37">
        <f t="shared" si="85"/>
        <v>81959.562708333338</v>
      </c>
      <c r="Q220" s="47"/>
    </row>
    <row r="221" spans="1:17" s="39" customFormat="1" ht="30" customHeight="1" thickBot="1" x14ac:dyDescent="0.3">
      <c r="C221" s="41"/>
    </row>
    <row r="222" spans="1:17" s="39" customFormat="1" ht="30" customHeight="1" thickBot="1" x14ac:dyDescent="0.3">
      <c r="A222" s="202" t="s">
        <v>294</v>
      </c>
      <c r="B222" s="203"/>
      <c r="C222" s="203"/>
      <c r="D222" s="203"/>
      <c r="E222" s="203"/>
      <c r="F222" s="203"/>
      <c r="G222" s="203"/>
      <c r="H222" s="203"/>
      <c r="I222" s="203"/>
      <c r="J222" s="203"/>
      <c r="K222" s="203"/>
      <c r="L222" s="203"/>
      <c r="M222" s="203"/>
      <c r="N222" s="203"/>
      <c r="O222" s="203"/>
      <c r="P222" s="203"/>
    </row>
    <row r="223" spans="1:17" s="53" customFormat="1" ht="30" customHeight="1" x14ac:dyDescent="0.25">
      <c r="A223" s="74">
        <f>+A219+1</f>
        <v>116</v>
      </c>
      <c r="B223" s="107" t="s">
        <v>295</v>
      </c>
      <c r="C223" s="117" t="s">
        <v>413</v>
      </c>
      <c r="D223" s="142" t="s">
        <v>296</v>
      </c>
      <c r="E223" s="80" t="s">
        <v>120</v>
      </c>
      <c r="F223" s="76">
        <v>145000</v>
      </c>
      <c r="G223" s="76">
        <f>F223*2.87%</f>
        <v>4161.5</v>
      </c>
      <c r="H223" s="76">
        <f>F223*3.04%</f>
        <v>4408</v>
      </c>
      <c r="I223" s="76">
        <v>1715.46</v>
      </c>
      <c r="J223" s="76">
        <f t="shared" si="74"/>
        <v>10284.959999999999</v>
      </c>
      <c r="K223" s="76">
        <f t="shared" si="78"/>
        <v>134715.04</v>
      </c>
      <c r="L223" s="76">
        <f>+IF(K223*12&lt;=416220.01,0,IF(K223*12&lt;=624329.01,(((K223*12-416220.01)*0.15)/12),IF((K223*12&lt;=867123.01),(31216+0.2*(K223*12-624329.01))/12,((79776+0.25*(K223*12-867123.01))/12))))-M223</f>
        <v>22261.697291666667</v>
      </c>
      <c r="M223" s="76"/>
      <c r="N223" s="77">
        <v>25</v>
      </c>
      <c r="O223" s="76">
        <f t="shared" si="76"/>
        <v>32571.657291666666</v>
      </c>
      <c r="P223" s="76">
        <f>+F223-O223</f>
        <v>112428.34270833334</v>
      </c>
      <c r="Q223" s="39"/>
    </row>
    <row r="224" spans="1:17" s="89" customFormat="1" ht="30" customHeight="1" x14ac:dyDescent="0.25">
      <c r="A224" s="79">
        <f>+A223+1</f>
        <v>117</v>
      </c>
      <c r="B224" s="103" t="s">
        <v>15</v>
      </c>
      <c r="C224" s="36" t="s">
        <v>413</v>
      </c>
      <c r="D224" s="103" t="s">
        <v>297</v>
      </c>
      <c r="E224" s="80" t="s">
        <v>121</v>
      </c>
      <c r="F224" s="81">
        <v>80000</v>
      </c>
      <c r="G224" s="81">
        <f>F224*2.87%</f>
        <v>2296</v>
      </c>
      <c r="H224" s="81">
        <f>+F224*3.04%</f>
        <v>2432</v>
      </c>
      <c r="I224" s="81">
        <v>5146.38</v>
      </c>
      <c r="J224" s="76">
        <f t="shared" si="74"/>
        <v>9874.380000000001</v>
      </c>
      <c r="K224" s="76">
        <f t="shared" si="78"/>
        <v>70125.62</v>
      </c>
      <c r="L224" s="76">
        <f>+IF(K224*12&lt;=416220.01,0,IF(K224*12&lt;=624329.01,(((K224*12-416220.01)*0.15)/12),IF((K224*12&lt;=867123.01),(31216+0.2*(K224*12-624329.01))/12,((79776+0.25*(K224*12-867123.01))/12))))-M224</f>
        <v>6220.9738333333325</v>
      </c>
      <c r="M224" s="76"/>
      <c r="N224" s="77">
        <v>1825</v>
      </c>
      <c r="O224" s="76">
        <f t="shared" si="76"/>
        <v>17920.353833333334</v>
      </c>
      <c r="P224" s="76">
        <f>+F224-O224</f>
        <v>62079.646166666666</v>
      </c>
      <c r="Q224" s="232"/>
    </row>
    <row r="225" spans="1:17" s="89" customFormat="1" ht="30" customHeight="1" x14ac:dyDescent="0.25">
      <c r="A225" s="199" t="s">
        <v>124</v>
      </c>
      <c r="B225" s="200"/>
      <c r="C225" s="200"/>
      <c r="D225" s="200"/>
      <c r="E225" s="201"/>
      <c r="F225" s="37">
        <f>SUM(F223:F224)</f>
        <v>225000</v>
      </c>
      <c r="G225" s="37">
        <f t="shared" ref="G225:P225" si="86">SUM(G223:G224)</f>
        <v>6457.5</v>
      </c>
      <c r="H225" s="37">
        <f t="shared" si="86"/>
        <v>6840</v>
      </c>
      <c r="I225" s="37">
        <f t="shared" si="86"/>
        <v>6861.84</v>
      </c>
      <c r="J225" s="37">
        <f t="shared" si="86"/>
        <v>20159.34</v>
      </c>
      <c r="K225" s="37">
        <f t="shared" si="86"/>
        <v>204840.66</v>
      </c>
      <c r="L225" s="37">
        <f t="shared" si="86"/>
        <v>28482.671125000001</v>
      </c>
      <c r="M225" s="37">
        <f t="shared" si="86"/>
        <v>0</v>
      </c>
      <c r="N225" s="37">
        <f t="shared" si="86"/>
        <v>1850</v>
      </c>
      <c r="O225" s="37">
        <f t="shared" si="86"/>
        <v>50492.011125000005</v>
      </c>
      <c r="P225" s="37">
        <f t="shared" si="86"/>
        <v>174507.98887500001</v>
      </c>
      <c r="Q225" s="232"/>
    </row>
    <row r="226" spans="1:17" s="39" customFormat="1" ht="30" customHeight="1" thickBot="1" x14ac:dyDescent="0.3">
      <c r="A226" s="50"/>
      <c r="B226" s="50"/>
      <c r="C226" s="50"/>
      <c r="D226" s="50"/>
      <c r="E226" s="50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</row>
    <row r="227" spans="1:17" s="39" customFormat="1" ht="30" customHeight="1" thickBot="1" x14ac:dyDescent="0.3">
      <c r="A227" s="202" t="s">
        <v>298</v>
      </c>
      <c r="B227" s="203"/>
      <c r="C227" s="203"/>
      <c r="D227" s="203"/>
      <c r="E227" s="203"/>
      <c r="F227" s="203"/>
      <c r="G227" s="203"/>
      <c r="H227" s="203"/>
      <c r="I227" s="203"/>
      <c r="J227" s="203"/>
      <c r="K227" s="203"/>
      <c r="L227" s="203"/>
      <c r="M227" s="203"/>
      <c r="N227" s="203"/>
      <c r="O227" s="203"/>
      <c r="P227" s="203"/>
    </row>
    <row r="228" spans="1:17" s="53" customFormat="1" ht="30" customHeight="1" x14ac:dyDescent="0.25">
      <c r="A228" s="79">
        <f>+A224+1</f>
        <v>118</v>
      </c>
      <c r="B228" s="103" t="s">
        <v>108</v>
      </c>
      <c r="C228" s="36" t="s">
        <v>413</v>
      </c>
      <c r="D228" s="103" t="s">
        <v>109</v>
      </c>
      <c r="E228" s="103" t="s">
        <v>121</v>
      </c>
      <c r="F228" s="105">
        <v>100000</v>
      </c>
      <c r="G228" s="81">
        <f>F228*2.87%</f>
        <v>2870</v>
      </c>
      <c r="H228" s="81">
        <f>+F228*3.04%</f>
        <v>3040</v>
      </c>
      <c r="I228" s="81"/>
      <c r="J228" s="76">
        <f t="shared" si="74"/>
        <v>5910</v>
      </c>
      <c r="K228" s="76">
        <f>+F228-J228</f>
        <v>94090</v>
      </c>
      <c r="L228" s="76">
        <f>+IF(K228*12&lt;=416220.01,0,IF(K228*12&lt;=624329.01,(((K228*12-416220.01)*0.15)/12),IF((K228*12&lt;=867123.01),(31216+0.2*(K228*12-624329.01))/12,((79776+0.25*(K228*12-867123.01))/12))))-M228</f>
        <v>12105.437291666667</v>
      </c>
      <c r="M228" s="76"/>
      <c r="N228" s="77">
        <v>5025</v>
      </c>
      <c r="O228" s="102">
        <f t="shared" si="76"/>
        <v>23040.437291666669</v>
      </c>
      <c r="P228" s="76">
        <f>+F228-O228</f>
        <v>76959.562708333338</v>
      </c>
      <c r="Q228" s="39"/>
    </row>
    <row r="229" spans="1:17" s="39" customFormat="1" ht="30" customHeight="1" x14ac:dyDescent="0.25">
      <c r="A229" s="199" t="s">
        <v>124</v>
      </c>
      <c r="B229" s="200"/>
      <c r="C229" s="200"/>
      <c r="D229" s="200"/>
      <c r="E229" s="201"/>
      <c r="F229" s="37">
        <f>SUM(F228)</f>
        <v>100000</v>
      </c>
      <c r="G229" s="37">
        <f t="shared" ref="G229:P229" si="87">SUM(G228)</f>
        <v>2870</v>
      </c>
      <c r="H229" s="37">
        <f t="shared" si="87"/>
        <v>3040</v>
      </c>
      <c r="I229" s="37">
        <f t="shared" si="87"/>
        <v>0</v>
      </c>
      <c r="J229" s="37">
        <f t="shared" si="87"/>
        <v>5910</v>
      </c>
      <c r="K229" s="37">
        <f t="shared" si="87"/>
        <v>94090</v>
      </c>
      <c r="L229" s="37">
        <f t="shared" si="87"/>
        <v>12105.437291666667</v>
      </c>
      <c r="M229" s="37">
        <f t="shared" si="87"/>
        <v>0</v>
      </c>
      <c r="N229" s="37">
        <f t="shared" si="87"/>
        <v>5025</v>
      </c>
      <c r="O229" s="37">
        <f t="shared" si="87"/>
        <v>23040.437291666669</v>
      </c>
      <c r="P229" s="37">
        <f t="shared" si="87"/>
        <v>76959.562708333338</v>
      </c>
    </row>
    <row r="230" spans="1:17" s="39" customFormat="1" ht="30" customHeight="1" thickBot="1" x14ac:dyDescent="0.3">
      <c r="A230" s="41"/>
      <c r="B230" s="48"/>
      <c r="C230" s="134"/>
      <c r="D230" s="48"/>
      <c r="E230" s="48"/>
      <c r="F230" s="49"/>
    </row>
    <row r="231" spans="1:17" s="39" customFormat="1" ht="30" customHeight="1" x14ac:dyDescent="0.25">
      <c r="A231" s="211" t="s">
        <v>202</v>
      </c>
      <c r="B231" s="212"/>
      <c r="C231" s="212"/>
      <c r="D231" s="212"/>
      <c r="E231" s="212"/>
      <c r="F231" s="212"/>
      <c r="G231" s="212"/>
      <c r="H231" s="212"/>
      <c r="I231" s="212"/>
      <c r="J231" s="212"/>
      <c r="K231" s="212"/>
      <c r="L231" s="212"/>
      <c r="M231" s="212"/>
      <c r="N231" s="212"/>
      <c r="O231" s="212"/>
      <c r="P231" s="212"/>
    </row>
    <row r="232" spans="1:17" s="39" customFormat="1" ht="30" customHeight="1" x14ac:dyDescent="0.25">
      <c r="A232" s="79">
        <f>+A228+1</f>
        <v>119</v>
      </c>
      <c r="B232" s="103" t="s">
        <v>568</v>
      </c>
      <c r="C232" s="36" t="s">
        <v>413</v>
      </c>
      <c r="D232" s="103" t="s">
        <v>21</v>
      </c>
      <c r="E232" s="164" t="s">
        <v>224</v>
      </c>
      <c r="F232" s="105">
        <v>35000</v>
      </c>
      <c r="G232" s="81">
        <f>F232*2.87%</f>
        <v>1004.5</v>
      </c>
      <c r="H232" s="81">
        <f>+F232*3.04%</f>
        <v>1064</v>
      </c>
      <c r="I232" s="81"/>
      <c r="J232" s="76">
        <f t="shared" si="74"/>
        <v>2068.5</v>
      </c>
      <c r="K232" s="76">
        <f t="shared" si="78"/>
        <v>32931.5</v>
      </c>
      <c r="L232" s="76">
        <f t="shared" si="84"/>
        <v>0</v>
      </c>
      <c r="M232" s="76"/>
      <c r="N232" s="81">
        <v>5343.89</v>
      </c>
      <c r="O232" s="102">
        <f t="shared" si="76"/>
        <v>7412.39</v>
      </c>
      <c r="P232" s="76">
        <f>+F232-O232</f>
        <v>27587.61</v>
      </c>
    </row>
    <row r="233" spans="1:17" s="39" customFormat="1" ht="30" customHeight="1" x14ac:dyDescent="0.25">
      <c r="A233" s="151">
        <f>+A232+1</f>
        <v>120</v>
      </c>
      <c r="B233" s="103" t="s">
        <v>209</v>
      </c>
      <c r="C233" s="166" t="s">
        <v>413</v>
      </c>
      <c r="D233" s="103" t="s">
        <v>646</v>
      </c>
      <c r="E233" s="164" t="s">
        <v>224</v>
      </c>
      <c r="F233" s="105">
        <v>25000</v>
      </c>
      <c r="G233" s="81">
        <f>F233*2.87%</f>
        <v>717.5</v>
      </c>
      <c r="H233" s="81">
        <f>+F233*3.04%</f>
        <v>760</v>
      </c>
      <c r="I233" s="81">
        <v>0</v>
      </c>
      <c r="J233" s="76">
        <f t="shared" ref="J233" si="88">+G233+H233+I233</f>
        <v>1477.5</v>
      </c>
      <c r="K233" s="76">
        <v>23522.5</v>
      </c>
      <c r="L233" s="76">
        <v>0</v>
      </c>
      <c r="M233" s="81">
        <f t="shared" ref="M233" si="89">L233*2.87%</f>
        <v>0</v>
      </c>
      <c r="N233" s="81">
        <v>2625</v>
      </c>
      <c r="O233" s="102">
        <f t="shared" ref="O233" si="90">+N233+I233+H233+G233+L233</f>
        <v>4102.5</v>
      </c>
      <c r="P233" s="76">
        <f>+F233-O233</f>
        <v>20897.5</v>
      </c>
    </row>
    <row r="234" spans="1:17" s="39" customFormat="1" ht="30" customHeight="1" x14ac:dyDescent="0.25">
      <c r="A234" s="199" t="s">
        <v>124</v>
      </c>
      <c r="B234" s="200"/>
      <c r="C234" s="200"/>
      <c r="D234" s="200"/>
      <c r="E234" s="201"/>
      <c r="F234" s="37">
        <f>SUM(F232:F233)</f>
        <v>60000</v>
      </c>
      <c r="G234" s="37">
        <f t="shared" ref="G234:P234" si="91">SUM(G232:G233)</f>
        <v>1722</v>
      </c>
      <c r="H234" s="37">
        <f t="shared" si="91"/>
        <v>1824</v>
      </c>
      <c r="I234" s="37">
        <f t="shared" si="91"/>
        <v>0</v>
      </c>
      <c r="J234" s="37">
        <f t="shared" si="91"/>
        <v>3546</v>
      </c>
      <c r="K234" s="37">
        <f t="shared" si="91"/>
        <v>56454</v>
      </c>
      <c r="L234" s="37">
        <f t="shared" si="91"/>
        <v>0</v>
      </c>
      <c r="M234" s="37">
        <f t="shared" si="91"/>
        <v>0</v>
      </c>
      <c r="N234" s="37">
        <f t="shared" si="91"/>
        <v>7968.89</v>
      </c>
      <c r="O234" s="37">
        <f t="shared" si="91"/>
        <v>11514.89</v>
      </c>
      <c r="P234" s="37">
        <f t="shared" si="91"/>
        <v>48485.11</v>
      </c>
    </row>
    <row r="235" spans="1:17" s="53" customFormat="1" ht="30" customHeight="1" thickBot="1" x14ac:dyDescent="0.3">
      <c r="A235" s="51"/>
      <c r="B235" s="45"/>
      <c r="C235" s="50"/>
      <c r="D235" s="52"/>
      <c r="E235" s="52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39"/>
    </row>
    <row r="236" spans="1:17" s="53" customFormat="1" ht="30" customHeight="1" thickBot="1" x14ac:dyDescent="0.3">
      <c r="A236" s="202" t="s">
        <v>84</v>
      </c>
      <c r="B236" s="203"/>
      <c r="C236" s="203"/>
      <c r="D236" s="203"/>
      <c r="E236" s="203"/>
      <c r="F236" s="203"/>
      <c r="G236" s="203"/>
      <c r="H236" s="203"/>
      <c r="I236" s="203"/>
      <c r="J236" s="203"/>
      <c r="K236" s="203"/>
      <c r="L236" s="203"/>
      <c r="M236" s="203"/>
      <c r="N236" s="203"/>
      <c r="O236" s="203"/>
      <c r="P236" s="203"/>
      <c r="Q236" s="39"/>
    </row>
    <row r="237" spans="1:17" s="53" customFormat="1" ht="30" customHeight="1" x14ac:dyDescent="0.25">
      <c r="A237" s="79">
        <f>+A233+1</f>
        <v>121</v>
      </c>
      <c r="B237" s="103" t="s">
        <v>10</v>
      </c>
      <c r="C237" s="36" t="s">
        <v>413</v>
      </c>
      <c r="D237" s="103" t="s">
        <v>93</v>
      </c>
      <c r="E237" s="103" t="s">
        <v>121</v>
      </c>
      <c r="F237" s="105">
        <v>60000</v>
      </c>
      <c r="G237" s="105">
        <f>F237*2.87%</f>
        <v>1722</v>
      </c>
      <c r="H237" s="81">
        <f>+F237*3.04%</f>
        <v>1824</v>
      </c>
      <c r="I237" s="81"/>
      <c r="J237" s="76">
        <f t="shared" si="74"/>
        <v>3546</v>
      </c>
      <c r="K237" s="76">
        <f t="shared" si="78"/>
        <v>56454</v>
      </c>
      <c r="L237" s="76">
        <f>+IF(K237*12&lt;=416220.01,0,IF(K237*12&lt;=624329.01,(((K237*12-416220.01)*0.15)/12),IF((K237*12&lt;=867123.01),(31216+0.2*(K237*12-624329.01))/12,((79776+0.25*(K237*12-867123.01))/12))))-M237</f>
        <v>3486.6498333333329</v>
      </c>
      <c r="M237" s="76"/>
      <c r="N237" s="81">
        <v>2625</v>
      </c>
      <c r="O237" s="102">
        <f t="shared" si="76"/>
        <v>9657.6498333333329</v>
      </c>
      <c r="P237" s="76">
        <f>+F237-O237</f>
        <v>50342.350166666671</v>
      </c>
      <c r="Q237" s="39"/>
    </row>
    <row r="238" spans="1:17" s="39" customFormat="1" ht="30" customHeight="1" x14ac:dyDescent="0.25">
      <c r="A238" s="199" t="s">
        <v>124</v>
      </c>
      <c r="B238" s="200"/>
      <c r="C238" s="200"/>
      <c r="D238" s="200"/>
      <c r="E238" s="201"/>
      <c r="F238" s="37">
        <f>SUM(F237:F237)</f>
        <v>60000</v>
      </c>
      <c r="G238" s="37">
        <f t="shared" ref="G238:P238" si="92">SUM(G237:G237)</f>
        <v>1722</v>
      </c>
      <c r="H238" s="37">
        <f t="shared" si="92"/>
        <v>1824</v>
      </c>
      <c r="I238" s="37">
        <f t="shared" si="92"/>
        <v>0</v>
      </c>
      <c r="J238" s="37">
        <f t="shared" si="92"/>
        <v>3546</v>
      </c>
      <c r="K238" s="37">
        <f t="shared" si="92"/>
        <v>56454</v>
      </c>
      <c r="L238" s="37">
        <f t="shared" si="92"/>
        <v>3486.6498333333329</v>
      </c>
      <c r="M238" s="37">
        <f t="shared" si="92"/>
        <v>0</v>
      </c>
      <c r="N238" s="37">
        <f t="shared" si="92"/>
        <v>2625</v>
      </c>
      <c r="O238" s="37">
        <f t="shared" si="92"/>
        <v>9657.6498333333329</v>
      </c>
      <c r="P238" s="37">
        <f t="shared" si="92"/>
        <v>50342.350166666671</v>
      </c>
    </row>
    <row r="239" spans="1:17" s="53" customFormat="1" ht="30" customHeight="1" thickBot="1" x14ac:dyDescent="0.3">
      <c r="A239" s="50"/>
      <c r="B239" s="50"/>
      <c r="C239" s="50"/>
      <c r="D239" s="50"/>
      <c r="E239" s="50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39"/>
    </row>
    <row r="240" spans="1:17" s="39" customFormat="1" ht="30" customHeight="1" thickBot="1" x14ac:dyDescent="0.3">
      <c r="A240" s="202" t="s">
        <v>173</v>
      </c>
      <c r="B240" s="203"/>
      <c r="C240" s="203"/>
      <c r="D240" s="203"/>
      <c r="E240" s="203"/>
      <c r="F240" s="203"/>
      <c r="G240" s="203"/>
      <c r="H240" s="203"/>
      <c r="I240" s="203"/>
      <c r="J240" s="203"/>
      <c r="K240" s="203"/>
      <c r="L240" s="203"/>
      <c r="M240" s="203"/>
      <c r="N240" s="203"/>
      <c r="O240" s="203"/>
      <c r="P240" s="203"/>
    </row>
    <row r="241" spans="1:17" s="53" customFormat="1" ht="30" customHeight="1" x14ac:dyDescent="0.25">
      <c r="A241" s="36">
        <f>+A237+1</f>
        <v>122</v>
      </c>
      <c r="B241" s="103" t="s">
        <v>501</v>
      </c>
      <c r="C241" s="36" t="s">
        <v>412</v>
      </c>
      <c r="D241" s="103" t="s">
        <v>193</v>
      </c>
      <c r="E241" s="103" t="s">
        <v>224</v>
      </c>
      <c r="F241" s="105">
        <v>60000</v>
      </c>
      <c r="G241" s="105">
        <f>F241*2.87%</f>
        <v>1722</v>
      </c>
      <c r="H241" s="105">
        <f>+F241*3.04%</f>
        <v>1824</v>
      </c>
      <c r="I241" s="105"/>
      <c r="J241" s="76">
        <f>+G241+H241+I241</f>
        <v>3546</v>
      </c>
      <c r="K241" s="76">
        <f>+F241-J241</f>
        <v>56454</v>
      </c>
      <c r="L241" s="76">
        <f>+IF(K241*12&lt;=416220.01,0,IF(K241*12&lt;=624329.01,(((K241*12-416220.01)*0.15)/12),IF((K241*12&lt;=867123.01),(31216+0.2*(K241*12-624329.01))/12,((79776+0.25*(K241*12-867123.01))/12))))-M241</f>
        <v>3486.6498333333329</v>
      </c>
      <c r="M241" s="76"/>
      <c r="N241" s="83">
        <v>25</v>
      </c>
      <c r="O241" s="102">
        <f>+N241+I241+H241+G241+L241</f>
        <v>7057.6498333333329</v>
      </c>
      <c r="P241" s="102">
        <f>+F241-O241</f>
        <v>52942.350166666671</v>
      </c>
      <c r="Q241" s="39"/>
    </row>
    <row r="242" spans="1:17" s="86" customFormat="1" ht="30" customHeight="1" x14ac:dyDescent="0.25">
      <c r="A242" s="74">
        <f>+A241+1</f>
        <v>123</v>
      </c>
      <c r="B242" s="75" t="s">
        <v>7</v>
      </c>
      <c r="C242" s="74" t="s">
        <v>413</v>
      </c>
      <c r="D242" s="75" t="s">
        <v>6</v>
      </c>
      <c r="E242" s="75" t="s">
        <v>121</v>
      </c>
      <c r="F242" s="76">
        <v>54500</v>
      </c>
      <c r="G242" s="76">
        <f>F242*2.87%</f>
        <v>1564.15</v>
      </c>
      <c r="H242" s="76">
        <f>+F242*3.04%</f>
        <v>1656.8</v>
      </c>
      <c r="I242" s="76">
        <v>3430.92</v>
      </c>
      <c r="J242" s="76">
        <f t="shared" si="74"/>
        <v>6651.87</v>
      </c>
      <c r="K242" s="76">
        <f t="shared" si="78"/>
        <v>47848.13</v>
      </c>
      <c r="L242" s="76">
        <f>+IF(K242*12&lt;=416220.01,0,IF(K242*12&lt;=624329.01,(((K242*12-416220.01)*0.15)/12),IF((K242*12&lt;=867123.01),(31216+0.2*(K242*12-624329.01))/12,((79776+0.25*(K242*12-867123.01))/12))))-M242</f>
        <v>1974.469374999999</v>
      </c>
      <c r="M242" s="76"/>
      <c r="N242" s="77">
        <v>1125</v>
      </c>
      <c r="O242" s="102">
        <f t="shared" si="76"/>
        <v>9751.3393749999996</v>
      </c>
      <c r="P242" s="76">
        <f>+F242-O242</f>
        <v>44748.660625000004</v>
      </c>
      <c r="Q242" s="47"/>
    </row>
    <row r="243" spans="1:17" s="53" customFormat="1" ht="30" customHeight="1" x14ac:dyDescent="0.25">
      <c r="A243" s="79">
        <f>+A242+1</f>
        <v>124</v>
      </c>
      <c r="B243" s="80" t="s">
        <v>300</v>
      </c>
      <c r="C243" s="79" t="s">
        <v>412</v>
      </c>
      <c r="D243" s="80" t="s">
        <v>6</v>
      </c>
      <c r="E243" s="80" t="s">
        <v>121</v>
      </c>
      <c r="F243" s="81">
        <v>49500</v>
      </c>
      <c r="G243" s="81">
        <f>F243*2.87%</f>
        <v>1420.65</v>
      </c>
      <c r="H243" s="81">
        <f>+F243*3.04%</f>
        <v>1504.8</v>
      </c>
      <c r="I243" s="81"/>
      <c r="J243" s="76">
        <f t="shared" si="74"/>
        <v>2925.45</v>
      </c>
      <c r="K243" s="76">
        <f t="shared" si="78"/>
        <v>46574.55</v>
      </c>
      <c r="L243" s="76">
        <f t="shared" ref="L243" si="93">+IF(K243*12&lt;=416220.01,0,IF(K243*12&lt;=624329.01,(((K243*12-416220.01)*0.15)/12),IF((K243*12&lt;=867123.01),(31216+0.2*(K243*12-624329.01))/12,((79776+0.25*(K243*12-867123.01))/12))))-M243</f>
        <v>1783.432375000001</v>
      </c>
      <c r="M243" s="76"/>
      <c r="N243" s="77">
        <v>125</v>
      </c>
      <c r="O243" s="102">
        <f t="shared" si="76"/>
        <v>4833.882375000001</v>
      </c>
      <c r="P243" s="76">
        <f>+F243-O243</f>
        <v>44666.117624999999</v>
      </c>
      <c r="Q243" s="39"/>
    </row>
    <row r="244" spans="1:17" s="39" customFormat="1" ht="30" customHeight="1" x14ac:dyDescent="0.25">
      <c r="A244" s="199" t="s">
        <v>124</v>
      </c>
      <c r="B244" s="200"/>
      <c r="C244" s="200"/>
      <c r="D244" s="200"/>
      <c r="E244" s="201"/>
      <c r="F244" s="37">
        <f>SUM(F241:F243)</f>
        <v>164000</v>
      </c>
      <c r="G244" s="37">
        <f t="shared" ref="G244:P244" si="94">SUM(G241:G243)</f>
        <v>4706.8</v>
      </c>
      <c r="H244" s="37">
        <f t="shared" si="94"/>
        <v>4985.6000000000004</v>
      </c>
      <c r="I244" s="37">
        <f t="shared" si="94"/>
        <v>3430.92</v>
      </c>
      <c r="J244" s="37">
        <f t="shared" si="94"/>
        <v>13123.32</v>
      </c>
      <c r="K244" s="37">
        <f t="shared" si="94"/>
        <v>150876.68</v>
      </c>
      <c r="L244" s="37">
        <f t="shared" si="94"/>
        <v>7244.5515833333329</v>
      </c>
      <c r="M244" s="37">
        <f t="shared" si="94"/>
        <v>0</v>
      </c>
      <c r="N244" s="37">
        <f t="shared" si="94"/>
        <v>1275</v>
      </c>
      <c r="O244" s="37">
        <f t="shared" si="94"/>
        <v>21642.871583333334</v>
      </c>
      <c r="P244" s="37">
        <f t="shared" si="94"/>
        <v>142357.12841666667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202" t="s">
        <v>174</v>
      </c>
      <c r="B246" s="203"/>
      <c r="C246" s="203"/>
      <c r="D246" s="203"/>
      <c r="E246" s="203"/>
      <c r="F246" s="203"/>
      <c r="G246" s="203"/>
      <c r="H246" s="203"/>
      <c r="I246" s="203"/>
      <c r="J246" s="203"/>
      <c r="K246" s="203"/>
      <c r="L246" s="203"/>
      <c r="M246" s="203"/>
      <c r="N246" s="203"/>
      <c r="O246" s="203"/>
      <c r="P246" s="203"/>
      <c r="Q246" s="39"/>
    </row>
    <row r="247" spans="1:17" s="53" customFormat="1" ht="30" customHeight="1" x14ac:dyDescent="0.25">
      <c r="A247" s="79">
        <f>+A243+1</f>
        <v>125</v>
      </c>
      <c r="B247" s="103" t="s">
        <v>188</v>
      </c>
      <c r="C247" s="36" t="s">
        <v>412</v>
      </c>
      <c r="D247" s="103" t="s">
        <v>9</v>
      </c>
      <c r="E247" s="103" t="s">
        <v>121</v>
      </c>
      <c r="F247" s="105">
        <v>80000</v>
      </c>
      <c r="G247" s="105">
        <f>F247*2.87%</f>
        <v>2296</v>
      </c>
      <c r="H247" s="81">
        <f>+F247*3.04%</f>
        <v>2432</v>
      </c>
      <c r="I247" s="81"/>
      <c r="J247" s="76">
        <f t="shared" si="74"/>
        <v>4728</v>
      </c>
      <c r="K247" s="76">
        <f t="shared" si="78"/>
        <v>75272</v>
      </c>
      <c r="L247" s="76">
        <f>+IF(K247*12&lt;=416220.01,0,IF(K247*12&lt;=624329.01,(((K247*12-416220.01)*0.15)/12),IF((K247*12&lt;=867123.01),(31216+0.2*(K247*12-624329.01))/12,((79776+0.25*(K247*12-867123.01))/12))))-M247</f>
        <v>7400.9372916666662</v>
      </c>
      <c r="M247" s="76"/>
      <c r="N247" s="77">
        <v>2733.48</v>
      </c>
      <c r="O247" s="102">
        <f t="shared" si="76"/>
        <v>14862.417291666665</v>
      </c>
      <c r="P247" s="77">
        <f>+F247-O247</f>
        <v>65137.582708333335</v>
      </c>
      <c r="Q247" s="39"/>
    </row>
    <row r="248" spans="1:17" s="39" customFormat="1" ht="30" customHeight="1" x14ac:dyDescent="0.25">
      <c r="A248" s="74">
        <f>+A247+1</f>
        <v>126</v>
      </c>
      <c r="B248" s="107" t="s">
        <v>299</v>
      </c>
      <c r="C248" s="117" t="s">
        <v>412</v>
      </c>
      <c r="D248" s="107" t="s">
        <v>193</v>
      </c>
      <c r="E248" s="107" t="s">
        <v>224</v>
      </c>
      <c r="F248" s="102">
        <v>60000</v>
      </c>
      <c r="G248" s="165">
        <f>F248*2.87%</f>
        <v>1722</v>
      </c>
      <c r="H248" s="88">
        <f>+F248*3.04%</f>
        <v>1824</v>
      </c>
      <c r="I248" s="88"/>
      <c r="J248" s="76">
        <f t="shared" si="74"/>
        <v>3546</v>
      </c>
      <c r="K248" s="76">
        <f t="shared" si="78"/>
        <v>56454</v>
      </c>
      <c r="L248" s="76">
        <f>+IF(K248*12&lt;=416220.01,0,IF(K248*12&lt;=624329.01,(((K248*12-416220.01)*0.15)/12),IF((K248*12&lt;=867123.01),(31216+0.2*(K248*12-624329.01))/12,((79776+0.25*(K248*12-867123.01))/12))))-M248</f>
        <v>3486.6498333333329</v>
      </c>
      <c r="M248" s="76"/>
      <c r="N248" s="77">
        <v>25</v>
      </c>
      <c r="O248" s="102">
        <f t="shared" si="76"/>
        <v>7057.6498333333329</v>
      </c>
      <c r="P248" s="88">
        <f>+F248-O248</f>
        <v>52942.350166666671</v>
      </c>
    </row>
    <row r="249" spans="1:17" s="39" customFormat="1" ht="30" customHeight="1" x14ac:dyDescent="0.25">
      <c r="A249" s="288">
        <f>+A248+1</f>
        <v>127</v>
      </c>
      <c r="B249" s="80" t="s">
        <v>710</v>
      </c>
      <c r="C249" s="289" t="s">
        <v>413</v>
      </c>
      <c r="D249" s="80" t="s">
        <v>217</v>
      </c>
      <c r="E249" s="75" t="s">
        <v>224</v>
      </c>
      <c r="F249" s="76">
        <v>60000</v>
      </c>
      <c r="G249" s="165">
        <f>F249*2.87%</f>
        <v>1722</v>
      </c>
      <c r="H249" s="88">
        <f>+F249*3.04%</f>
        <v>1824</v>
      </c>
      <c r="I249" s="88"/>
      <c r="J249" s="76">
        <f>+G249+H249+I249</f>
        <v>3546</v>
      </c>
      <c r="K249" s="76">
        <f>+F249-J249</f>
        <v>56454</v>
      </c>
      <c r="L249" s="76">
        <f>+IF(K249*12&lt;=416220.01,0,IF(K249*12&lt;=624329.01,(((K249*12-416220.01)*0.15)/12),IF((K249*12&lt;=867123.01),(31216+0.2*(K249*12-624329.01))/12,((79776+0.25*(K249*12-867123.01))/12))))-M249</f>
        <v>3486.6498333333329</v>
      </c>
      <c r="M249" s="76"/>
      <c r="N249" s="77">
        <v>25</v>
      </c>
      <c r="O249" s="102">
        <f>+N249+I249+H249+G249+L249</f>
        <v>7057.6498333333329</v>
      </c>
      <c r="P249" s="88">
        <f>+F249-O249</f>
        <v>52942.350166666671</v>
      </c>
    </row>
    <row r="250" spans="1:17" s="39" customFormat="1" ht="30" customHeight="1" x14ac:dyDescent="0.25">
      <c r="A250" s="199" t="s">
        <v>124</v>
      </c>
      <c r="B250" s="200"/>
      <c r="C250" s="200"/>
      <c r="D250" s="200"/>
      <c r="E250" s="201"/>
      <c r="F250" s="37">
        <f>SUM(F247:F249)</f>
        <v>200000</v>
      </c>
      <c r="G250" s="37">
        <f t="shared" ref="G250:P250" si="95">SUM(G247:G249)</f>
        <v>5740</v>
      </c>
      <c r="H250" s="37">
        <f t="shared" si="95"/>
        <v>6080</v>
      </c>
      <c r="I250" s="37">
        <f t="shared" si="95"/>
        <v>0</v>
      </c>
      <c r="J250" s="37">
        <f t="shared" si="95"/>
        <v>11820</v>
      </c>
      <c r="K250" s="37">
        <f t="shared" si="95"/>
        <v>188180</v>
      </c>
      <c r="L250" s="37">
        <f t="shared" si="95"/>
        <v>14374.236958333331</v>
      </c>
      <c r="M250" s="37">
        <f t="shared" si="95"/>
        <v>0</v>
      </c>
      <c r="N250" s="37">
        <f t="shared" si="95"/>
        <v>2783.48</v>
      </c>
      <c r="O250" s="37">
        <f t="shared" si="95"/>
        <v>28977.716958333331</v>
      </c>
      <c r="P250" s="37">
        <f t="shared" si="95"/>
        <v>171022.28304166667</v>
      </c>
    </row>
    <row r="251" spans="1:17" s="53" customFormat="1" ht="30" customHeight="1" thickBot="1" x14ac:dyDescent="0.3">
      <c r="A251" s="44"/>
      <c r="B251" s="42"/>
      <c r="C251" s="44"/>
      <c r="D251" s="42"/>
      <c r="E251" s="42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</row>
    <row r="252" spans="1:17" s="53" customFormat="1" ht="30" customHeight="1" thickBot="1" x14ac:dyDescent="0.3">
      <c r="A252" s="291" t="s">
        <v>301</v>
      </c>
      <c r="B252" s="292"/>
      <c r="C252" s="292"/>
      <c r="D252" s="292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39"/>
    </row>
    <row r="253" spans="1:17" s="39" customFormat="1" ht="30" customHeight="1" x14ac:dyDescent="0.25">
      <c r="A253" s="79">
        <f>+A249+1</f>
        <v>128</v>
      </c>
      <c r="B253" s="103" t="s">
        <v>4</v>
      </c>
      <c r="C253" s="36" t="s">
        <v>412</v>
      </c>
      <c r="D253" s="103" t="s">
        <v>440</v>
      </c>
      <c r="E253" s="103" t="s">
        <v>121</v>
      </c>
      <c r="F253" s="105">
        <v>105000</v>
      </c>
      <c r="G253" s="105">
        <f>F253*2.87%</f>
        <v>3013.5</v>
      </c>
      <c r="H253" s="81">
        <f>+F253*3.04%</f>
        <v>3192</v>
      </c>
      <c r="I253" s="81">
        <v>3430.92</v>
      </c>
      <c r="J253" s="76">
        <f t="shared" si="74"/>
        <v>9636.42</v>
      </c>
      <c r="K253" s="76">
        <f t="shared" si="78"/>
        <v>95363.58</v>
      </c>
      <c r="L253" s="76">
        <f t="shared" si="84"/>
        <v>12423.832291666666</v>
      </c>
      <c r="M253" s="76"/>
      <c r="N253" s="77">
        <v>25</v>
      </c>
      <c r="O253" s="102">
        <f t="shared" si="76"/>
        <v>22085.252291666664</v>
      </c>
      <c r="P253" s="77">
        <f>+F253-O253</f>
        <v>82914.747708333336</v>
      </c>
    </row>
    <row r="254" spans="1:17" s="39" customFormat="1" ht="30" customHeight="1" x14ac:dyDescent="0.25">
      <c r="A254" s="199" t="s">
        <v>124</v>
      </c>
      <c r="B254" s="200"/>
      <c r="C254" s="200"/>
      <c r="D254" s="200"/>
      <c r="E254" s="201"/>
      <c r="F254" s="37">
        <f>SUM(F253:F253)</f>
        <v>105000</v>
      </c>
      <c r="G254" s="37">
        <f t="shared" ref="G254:P254" si="96">SUM(G253:G253)</f>
        <v>3013.5</v>
      </c>
      <c r="H254" s="37">
        <f t="shared" si="96"/>
        <v>3192</v>
      </c>
      <c r="I254" s="37">
        <f t="shared" si="96"/>
        <v>3430.92</v>
      </c>
      <c r="J254" s="37">
        <f t="shared" si="96"/>
        <v>9636.42</v>
      </c>
      <c r="K254" s="37">
        <f t="shared" si="96"/>
        <v>95363.58</v>
      </c>
      <c r="L254" s="37">
        <f t="shared" si="96"/>
        <v>12423.832291666666</v>
      </c>
      <c r="M254" s="37">
        <f t="shared" si="96"/>
        <v>0</v>
      </c>
      <c r="N254" s="37">
        <f t="shared" si="96"/>
        <v>25</v>
      </c>
      <c r="O254" s="37">
        <f t="shared" si="96"/>
        <v>22085.252291666664</v>
      </c>
      <c r="P254" s="37">
        <f t="shared" si="96"/>
        <v>82914.747708333336</v>
      </c>
    </row>
    <row r="255" spans="1:17" s="53" customFormat="1" ht="30" customHeight="1" thickBot="1" x14ac:dyDescent="0.3">
      <c r="A255" s="50"/>
      <c r="B255" s="50"/>
      <c r="C255" s="50"/>
      <c r="D255" s="50"/>
      <c r="E255" s="50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39"/>
    </row>
    <row r="256" spans="1:17" s="86" customFormat="1" ht="30" customHeight="1" thickBot="1" x14ac:dyDescent="0.3">
      <c r="A256" s="207" t="s">
        <v>302</v>
      </c>
      <c r="B256" s="208"/>
      <c r="C256" s="208"/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47"/>
    </row>
    <row r="257" spans="1:17" s="53" customFormat="1" ht="30" customHeight="1" x14ac:dyDescent="0.25">
      <c r="A257" s="79">
        <f>+A253+1</f>
        <v>129</v>
      </c>
      <c r="B257" s="103" t="s">
        <v>303</v>
      </c>
      <c r="C257" s="36" t="s">
        <v>412</v>
      </c>
      <c r="D257" s="103" t="s">
        <v>82</v>
      </c>
      <c r="E257" s="103" t="s">
        <v>120</v>
      </c>
      <c r="F257" s="105">
        <v>90000</v>
      </c>
      <c r="G257" s="81">
        <f>F257*2.87%</f>
        <v>2583</v>
      </c>
      <c r="H257" s="81">
        <f>+F257*3.04%</f>
        <v>2736</v>
      </c>
      <c r="I257" s="81"/>
      <c r="J257" s="76">
        <f t="shared" si="74"/>
        <v>5319</v>
      </c>
      <c r="K257" s="76">
        <f t="shared" si="78"/>
        <v>84681</v>
      </c>
      <c r="L257" s="76">
        <f>+IF(K257*12&lt;=416220.01,0,IF(K257*12&lt;=624329.01,(((K257*12-416220.01)*0.15)/12),IF((K257*12&lt;=867123.01),(31216+0.2*(K257*12-624329.01))/12,((79776+0.25*(K257*12-867123.01))/12))))-M257</f>
        <v>9753.1872916666671</v>
      </c>
      <c r="M257" s="76"/>
      <c r="N257" s="77">
        <v>5025</v>
      </c>
      <c r="O257" s="102">
        <f t="shared" si="76"/>
        <v>20097.187291666669</v>
      </c>
      <c r="P257" s="77">
        <f>+F257-O257</f>
        <v>69902.812708333338</v>
      </c>
      <c r="Q257" s="39"/>
    </row>
    <row r="258" spans="1:17" s="39" customFormat="1" ht="30" customHeight="1" x14ac:dyDescent="0.25">
      <c r="A258" s="79">
        <f>+A257+1</f>
        <v>130</v>
      </c>
      <c r="B258" s="103" t="s">
        <v>18</v>
      </c>
      <c r="C258" s="36" t="s">
        <v>412</v>
      </c>
      <c r="D258" s="121" t="s">
        <v>304</v>
      </c>
      <c r="E258" s="103" t="s">
        <v>121</v>
      </c>
      <c r="F258" s="81">
        <v>68000</v>
      </c>
      <c r="G258" s="81">
        <f>F258*2.87%</f>
        <v>1951.6</v>
      </c>
      <c r="H258" s="81">
        <f>+F258*3.04%</f>
        <v>2067.1999999999998</v>
      </c>
      <c r="I258" s="81"/>
      <c r="J258" s="76">
        <f t="shared" si="74"/>
        <v>4018.7999999999997</v>
      </c>
      <c r="K258" s="76">
        <f t="shared" si="78"/>
        <v>63981.2</v>
      </c>
      <c r="L258" s="76">
        <f>+IF(K258*12&lt;=416220.01,0,IF(K258*12&lt;=624329.01,(((K258*12-416220.01)*0.15)/12),IF((K258*12&lt;=867123.01),(31216+0.2*(K258*12-624329.01))/12,((79776+0.25*(K258*12-867123.01))/12))))-M258</f>
        <v>4992.0898333333316</v>
      </c>
      <c r="M258" s="76"/>
      <c r="N258" s="77">
        <v>125</v>
      </c>
      <c r="O258" s="102">
        <f t="shared" si="76"/>
        <v>9135.8898333333309</v>
      </c>
      <c r="P258" s="77">
        <f>+F258-O258</f>
        <v>58864.110166666665</v>
      </c>
    </row>
    <row r="259" spans="1:17" s="39" customFormat="1" ht="30" customHeight="1" x14ac:dyDescent="0.25">
      <c r="A259" s="199" t="s">
        <v>124</v>
      </c>
      <c r="B259" s="200"/>
      <c r="C259" s="200"/>
      <c r="D259" s="200"/>
      <c r="E259" s="201"/>
      <c r="F259" s="37">
        <f>SUM(F257:F258)</f>
        <v>158000</v>
      </c>
      <c r="G259" s="37">
        <f t="shared" ref="G259:P259" si="97">SUM(G257:G258)</f>
        <v>4534.6000000000004</v>
      </c>
      <c r="H259" s="37">
        <f t="shared" si="97"/>
        <v>4803.2</v>
      </c>
      <c r="I259" s="37">
        <f t="shared" si="97"/>
        <v>0</v>
      </c>
      <c r="J259" s="37">
        <f t="shared" si="97"/>
        <v>9337.7999999999993</v>
      </c>
      <c r="K259" s="37">
        <f t="shared" si="97"/>
        <v>148662.20000000001</v>
      </c>
      <c r="L259" s="37">
        <f t="shared" si="97"/>
        <v>14745.277124999999</v>
      </c>
      <c r="M259" s="37">
        <f t="shared" si="97"/>
        <v>0</v>
      </c>
      <c r="N259" s="37">
        <f t="shared" si="97"/>
        <v>5150</v>
      </c>
      <c r="O259" s="37">
        <f t="shared" si="97"/>
        <v>29233.077125</v>
      </c>
      <c r="P259" s="37">
        <f t="shared" si="97"/>
        <v>128766.922875</v>
      </c>
    </row>
    <row r="260" spans="1:17" s="53" customFormat="1" ht="30" customHeight="1" thickBot="1" x14ac:dyDescent="0.3">
      <c r="A260" s="50"/>
      <c r="B260" s="50"/>
      <c r="C260" s="50"/>
      <c r="D260" s="50"/>
      <c r="E260" s="50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39"/>
    </row>
    <row r="261" spans="1:17" s="53" customFormat="1" ht="30" customHeight="1" thickBot="1" x14ac:dyDescent="0.3">
      <c r="A261" s="207" t="s">
        <v>306</v>
      </c>
      <c r="B261" s="208"/>
      <c r="C261" s="208"/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39"/>
    </row>
    <row r="262" spans="1:17" s="53" customFormat="1" ht="30" customHeight="1" x14ac:dyDescent="0.25">
      <c r="A262" s="79">
        <f>+A258+1</f>
        <v>131</v>
      </c>
      <c r="B262" s="103" t="s">
        <v>305</v>
      </c>
      <c r="C262" s="36" t="s">
        <v>412</v>
      </c>
      <c r="D262" s="103" t="s">
        <v>94</v>
      </c>
      <c r="E262" s="103" t="s">
        <v>121</v>
      </c>
      <c r="F262" s="105">
        <v>90000</v>
      </c>
      <c r="G262" s="105">
        <f>F262*2.87%</f>
        <v>2583</v>
      </c>
      <c r="H262" s="105">
        <f>+F262*3.04%</f>
        <v>2736</v>
      </c>
      <c r="I262" s="81">
        <v>1715.46</v>
      </c>
      <c r="J262" s="76">
        <f t="shared" ref="J262:J327" si="98">+G262+H262+I262</f>
        <v>7034.46</v>
      </c>
      <c r="K262" s="76">
        <f t="shared" si="78"/>
        <v>82965.539999999994</v>
      </c>
      <c r="L262" s="76">
        <f>+IF(K262*12&lt;=416220.01,0,IF(K262*12&lt;=624329.01,(((K262*12-416220.01)*0.15)/12),IF((K262*12&lt;=867123.01),(31216+0.2*(K262*12-624329.01))/12,((79776+0.25*(K262*12-867123.01))/12))))-M262</f>
        <v>9324.3222916666655</v>
      </c>
      <c r="M262" s="76"/>
      <c r="N262" s="77">
        <v>125</v>
      </c>
      <c r="O262" s="102">
        <f t="shared" ref="O262:O328" si="99">+N262+I262+H262+G262+L262</f>
        <v>16483.782291666666</v>
      </c>
      <c r="P262" s="77">
        <f>+F262-O262</f>
        <v>73516.217708333337</v>
      </c>
      <c r="Q262" s="39"/>
    </row>
    <row r="263" spans="1:17" s="53" customFormat="1" ht="30" customHeight="1" x14ac:dyDescent="0.25">
      <c r="A263" s="79">
        <f>+A262+1</f>
        <v>132</v>
      </c>
      <c r="B263" s="103" t="s">
        <v>17</v>
      </c>
      <c r="C263" s="36" t="s">
        <v>412</v>
      </c>
      <c r="D263" s="121" t="s">
        <v>304</v>
      </c>
      <c r="E263" s="103" t="s">
        <v>121</v>
      </c>
      <c r="F263" s="105">
        <v>68000</v>
      </c>
      <c r="G263" s="81">
        <f>F263*2.87%</f>
        <v>1951.6</v>
      </c>
      <c r="H263" s="81">
        <f>+F263*3.04%</f>
        <v>2067.1999999999998</v>
      </c>
      <c r="I263" s="81"/>
      <c r="J263" s="76">
        <f t="shared" si="98"/>
        <v>4018.7999999999997</v>
      </c>
      <c r="K263" s="76">
        <f t="shared" si="78"/>
        <v>63981.2</v>
      </c>
      <c r="L263" s="76">
        <f>+IF(K263*12&lt;=416220.01,0,IF(K263*12&lt;=624329.01,(((K263*12-416220.01)*0.15)/12),IF((K263*12&lt;=867123.01),(31216+0.2*(K263*12-624329.01))/12,((79776+0.25*(K263*12-867123.01))/12))))-M263</f>
        <v>4992.0898333333316</v>
      </c>
      <c r="M263" s="76"/>
      <c r="N263" s="77">
        <v>15321.23</v>
      </c>
      <c r="O263" s="102">
        <f t="shared" si="99"/>
        <v>24332.11983333333</v>
      </c>
      <c r="P263" s="77">
        <f>+F263-O263</f>
        <v>43667.88016666667</v>
      </c>
      <c r="Q263" s="39"/>
    </row>
    <row r="264" spans="1:17" s="39" customFormat="1" ht="30" customHeight="1" x14ac:dyDescent="0.25">
      <c r="A264" s="199" t="s">
        <v>124</v>
      </c>
      <c r="B264" s="200"/>
      <c r="C264" s="200"/>
      <c r="D264" s="200"/>
      <c r="E264" s="201"/>
      <c r="F264" s="37">
        <f>SUM(F262:F263)</f>
        <v>158000</v>
      </c>
      <c r="G264" s="37">
        <f t="shared" ref="G264:P264" si="100">SUM(G262:G263)</f>
        <v>4534.6000000000004</v>
      </c>
      <c r="H264" s="37">
        <f t="shared" si="100"/>
        <v>4803.2</v>
      </c>
      <c r="I264" s="37">
        <f t="shared" si="100"/>
        <v>1715.46</v>
      </c>
      <c r="J264" s="37">
        <f t="shared" si="100"/>
        <v>11053.26</v>
      </c>
      <c r="K264" s="37">
        <f t="shared" si="100"/>
        <v>146946.74</v>
      </c>
      <c r="L264" s="37">
        <f t="shared" si="100"/>
        <v>14316.412124999997</v>
      </c>
      <c r="M264" s="37">
        <f t="shared" si="100"/>
        <v>0</v>
      </c>
      <c r="N264" s="37">
        <f t="shared" si="100"/>
        <v>15446.23</v>
      </c>
      <c r="O264" s="37">
        <f t="shared" si="100"/>
        <v>40815.902124999993</v>
      </c>
      <c r="P264" s="37">
        <f t="shared" si="100"/>
        <v>117184.09787500001</v>
      </c>
    </row>
    <row r="265" spans="1:17" s="39" customFormat="1" ht="30" customHeight="1" thickBot="1" x14ac:dyDescent="0.3">
      <c r="A265" s="50"/>
      <c r="B265" s="50"/>
      <c r="C265" s="50"/>
      <c r="D265" s="50"/>
      <c r="E265" s="5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</row>
    <row r="266" spans="1:17" s="39" customFormat="1" ht="30" customHeight="1" thickBot="1" x14ac:dyDescent="0.3">
      <c r="A266" s="207" t="s">
        <v>225</v>
      </c>
      <c r="B266" s="208"/>
      <c r="C266" s="208"/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</row>
    <row r="267" spans="1:17" s="39" customFormat="1" ht="30" customHeight="1" x14ac:dyDescent="0.25">
      <c r="A267" s="79">
        <f>+A263+1</f>
        <v>133</v>
      </c>
      <c r="B267" s="103" t="s">
        <v>226</v>
      </c>
      <c r="C267" s="36" t="s">
        <v>412</v>
      </c>
      <c r="D267" s="103" t="s">
        <v>19</v>
      </c>
      <c r="E267" s="103" t="s">
        <v>121</v>
      </c>
      <c r="F267" s="105">
        <v>65000</v>
      </c>
      <c r="G267" s="105">
        <f>F267*2.87%</f>
        <v>1865.5</v>
      </c>
      <c r="H267" s="81">
        <f>+F267*3.04%</f>
        <v>1976</v>
      </c>
      <c r="I267" s="81">
        <v>1715.46</v>
      </c>
      <c r="J267" s="76">
        <f t="shared" si="98"/>
        <v>5556.96</v>
      </c>
      <c r="K267" s="76">
        <f t="shared" ref="K267:K331" si="101">+F267-J267</f>
        <v>59443.040000000001</v>
      </c>
      <c r="L267" s="76">
        <f>+IF(K267*12&lt;=416220.01,0,IF(K267*12&lt;=624329.01,(((K267*12-416220.01)*0.15)/12),IF((K267*12&lt;=867123.01),(31216+0.2*(K267*12-624329.01))/12,((79776+0.25*(K267*12-867123.01))/12))))-M267</f>
        <v>4084.4578333333325</v>
      </c>
      <c r="M267" s="76"/>
      <c r="N267" s="77">
        <v>13472.77</v>
      </c>
      <c r="O267" s="102">
        <f t="shared" si="99"/>
        <v>23114.187833333333</v>
      </c>
      <c r="P267" s="77">
        <f>+F267-O267</f>
        <v>41885.81216666667</v>
      </c>
    </row>
    <row r="268" spans="1:17" s="53" customFormat="1" ht="30" customHeight="1" x14ac:dyDescent="0.25">
      <c r="A268" s="79">
        <f>+A267+1</f>
        <v>134</v>
      </c>
      <c r="B268" s="103" t="s">
        <v>80</v>
      </c>
      <c r="C268" s="36" t="s">
        <v>412</v>
      </c>
      <c r="D268" s="103" t="s">
        <v>19</v>
      </c>
      <c r="E268" s="103" t="s">
        <v>121</v>
      </c>
      <c r="F268" s="105">
        <v>60000</v>
      </c>
      <c r="G268" s="105">
        <f>F268*2.87%</f>
        <v>1722</v>
      </c>
      <c r="H268" s="81">
        <f>+F268*3.04%</f>
        <v>1824</v>
      </c>
      <c r="I268" s="81"/>
      <c r="J268" s="76">
        <f t="shared" si="98"/>
        <v>3546</v>
      </c>
      <c r="K268" s="76">
        <f t="shared" si="101"/>
        <v>56454</v>
      </c>
      <c r="L268" s="76">
        <f t="shared" ref="L268:L269" si="102">+IF(K268*12&lt;=416220.01,0,IF(K268*12&lt;=624329.01,(((K268*12-416220.01)*0.15)/12),IF((K268*12&lt;=867123.01),(31216+0.2*(K268*12-624329.01))/12,((79776+0.25*(K268*12-867123.01))/12))))-M268</f>
        <v>3486.6498333333329</v>
      </c>
      <c r="M268" s="76"/>
      <c r="N268" s="77">
        <v>125</v>
      </c>
      <c r="O268" s="102">
        <f t="shared" si="99"/>
        <v>7157.6498333333329</v>
      </c>
      <c r="P268" s="77">
        <f>+F268-O268</f>
        <v>52842.350166666671</v>
      </c>
      <c r="Q268" s="39"/>
    </row>
    <row r="269" spans="1:17" s="53" customFormat="1" ht="30" customHeight="1" x14ac:dyDescent="0.25">
      <c r="A269" s="79">
        <f>+A268+1</f>
        <v>135</v>
      </c>
      <c r="B269" s="103" t="s">
        <v>448</v>
      </c>
      <c r="C269" s="36" t="s">
        <v>412</v>
      </c>
      <c r="D269" s="103" t="s">
        <v>19</v>
      </c>
      <c r="E269" s="103" t="s">
        <v>121</v>
      </c>
      <c r="F269" s="105">
        <v>60000</v>
      </c>
      <c r="G269" s="105">
        <f>F269*2.87%</f>
        <v>1722</v>
      </c>
      <c r="H269" s="81">
        <f>+F269*3.04%</f>
        <v>1824</v>
      </c>
      <c r="I269" s="81">
        <v>1715.46</v>
      </c>
      <c r="J269" s="76">
        <f t="shared" si="98"/>
        <v>5261.46</v>
      </c>
      <c r="K269" s="76">
        <f t="shared" si="101"/>
        <v>54738.54</v>
      </c>
      <c r="L269" s="76">
        <f t="shared" si="102"/>
        <v>3143.5578333333328</v>
      </c>
      <c r="M269" s="76"/>
      <c r="N269" s="77">
        <v>125</v>
      </c>
      <c r="O269" s="102">
        <f t="shared" si="99"/>
        <v>8530.0178333333333</v>
      </c>
      <c r="P269" s="77">
        <f>+F269-O269</f>
        <v>51469.982166666668</v>
      </c>
      <c r="Q269" s="39"/>
    </row>
    <row r="270" spans="1:17" s="53" customFormat="1" ht="30" customHeight="1" x14ac:dyDescent="0.25">
      <c r="A270" s="199" t="s">
        <v>124</v>
      </c>
      <c r="B270" s="200"/>
      <c r="C270" s="200"/>
      <c r="D270" s="200"/>
      <c r="E270" s="201"/>
      <c r="F270" s="37">
        <f>SUM(F267:F269)</f>
        <v>185000</v>
      </c>
      <c r="G270" s="37">
        <f t="shared" ref="G270:P270" si="103">SUM(G267:G269)</f>
        <v>5309.5</v>
      </c>
      <c r="H270" s="37">
        <f t="shared" si="103"/>
        <v>5624</v>
      </c>
      <c r="I270" s="37">
        <f t="shared" si="103"/>
        <v>3430.92</v>
      </c>
      <c r="J270" s="37">
        <f t="shared" si="103"/>
        <v>14364.419999999998</v>
      </c>
      <c r="K270" s="37">
        <f t="shared" si="103"/>
        <v>170635.58000000002</v>
      </c>
      <c r="L270" s="37">
        <f t="shared" si="103"/>
        <v>10714.665499999997</v>
      </c>
      <c r="M270" s="37">
        <f t="shared" si="103"/>
        <v>0</v>
      </c>
      <c r="N270" s="37">
        <f t="shared" si="103"/>
        <v>13722.77</v>
      </c>
      <c r="O270" s="37">
        <f t="shared" si="103"/>
        <v>38801.855499999998</v>
      </c>
      <c r="P270" s="37">
        <f t="shared" si="103"/>
        <v>146198.14449999999</v>
      </c>
      <c r="Q270" s="39"/>
    </row>
    <row r="271" spans="1:17" s="53" customFormat="1" ht="30" customHeight="1" thickBot="1" x14ac:dyDescent="0.3">
      <c r="A271" s="50"/>
      <c r="B271" s="50"/>
      <c r="C271" s="50"/>
      <c r="D271" s="50"/>
      <c r="E271" s="5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39"/>
    </row>
    <row r="272" spans="1:17" s="53" customFormat="1" ht="30" customHeight="1" thickBot="1" x14ac:dyDescent="0.3">
      <c r="A272" s="202" t="s">
        <v>570</v>
      </c>
      <c r="B272" s="203"/>
      <c r="C272" s="203"/>
      <c r="D272" s="203"/>
      <c r="E272" s="203"/>
      <c r="F272" s="203"/>
      <c r="G272" s="203"/>
      <c r="H272" s="203"/>
      <c r="I272" s="203"/>
      <c r="J272" s="203"/>
      <c r="K272" s="203"/>
      <c r="L272" s="203"/>
      <c r="M272" s="203"/>
      <c r="N272" s="203"/>
      <c r="O272" s="203"/>
      <c r="P272" s="203"/>
      <c r="Q272" s="39"/>
    </row>
    <row r="273" spans="1:17" s="39" customFormat="1" ht="30" customHeight="1" x14ac:dyDescent="0.25">
      <c r="A273" s="79">
        <f>+A269+1</f>
        <v>136</v>
      </c>
      <c r="B273" s="107" t="s">
        <v>569</v>
      </c>
      <c r="C273" s="117" t="s">
        <v>413</v>
      </c>
      <c r="D273" s="118" t="s">
        <v>21</v>
      </c>
      <c r="E273" s="103" t="s">
        <v>120</v>
      </c>
      <c r="F273" s="102">
        <v>40000</v>
      </c>
      <c r="G273" s="102">
        <f>F273*2.87%</f>
        <v>1148</v>
      </c>
      <c r="H273" s="76">
        <f>+F273*3.04%</f>
        <v>1216</v>
      </c>
      <c r="I273" s="76"/>
      <c r="J273" s="76">
        <f t="shared" ref="J273" si="104">+G273+H273+I273</f>
        <v>2364</v>
      </c>
      <c r="K273" s="76">
        <f t="shared" ref="K273" si="105">+F273-J273</f>
        <v>37636</v>
      </c>
      <c r="L273" s="76">
        <v>442.65</v>
      </c>
      <c r="M273" s="76">
        <v>0</v>
      </c>
      <c r="N273" s="83">
        <v>4944.26</v>
      </c>
      <c r="O273" s="102">
        <f>+N273+I273+H273+G273+L273</f>
        <v>7750.91</v>
      </c>
      <c r="P273" s="77">
        <f>+F273-O273</f>
        <v>32249.09</v>
      </c>
    </row>
    <row r="274" spans="1:17" s="78" customFormat="1" ht="30" customHeight="1" x14ac:dyDescent="0.25">
      <c r="A274" s="199" t="s">
        <v>124</v>
      </c>
      <c r="B274" s="200"/>
      <c r="C274" s="200"/>
      <c r="D274" s="200"/>
      <c r="E274" s="201"/>
      <c r="F274" s="37">
        <f>SUM(F273:F273)</f>
        <v>40000</v>
      </c>
      <c r="G274" s="37">
        <f t="shared" ref="G274:P274" si="106">SUM(G273:G273)</f>
        <v>1148</v>
      </c>
      <c r="H274" s="37">
        <f t="shared" si="106"/>
        <v>1216</v>
      </c>
      <c r="I274" s="37">
        <f t="shared" si="106"/>
        <v>0</v>
      </c>
      <c r="J274" s="37">
        <f t="shared" si="106"/>
        <v>2364</v>
      </c>
      <c r="K274" s="37">
        <f t="shared" si="106"/>
        <v>37636</v>
      </c>
      <c r="L274" s="37">
        <f t="shared" si="106"/>
        <v>442.65</v>
      </c>
      <c r="M274" s="37">
        <f t="shared" si="106"/>
        <v>0</v>
      </c>
      <c r="N274" s="37">
        <f t="shared" si="106"/>
        <v>4944.26</v>
      </c>
      <c r="O274" s="37">
        <f t="shared" si="106"/>
        <v>7750.91</v>
      </c>
      <c r="P274" s="37">
        <f t="shared" si="106"/>
        <v>32249.09</v>
      </c>
      <c r="Q274" s="32"/>
    </row>
    <row r="275" spans="1:17" s="78" customFormat="1" ht="30" customHeight="1" thickBot="1" x14ac:dyDescent="0.3">
      <c r="A275" s="50"/>
      <c r="B275" s="50"/>
      <c r="C275" s="50"/>
      <c r="D275" s="50"/>
      <c r="E275" s="5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32"/>
    </row>
    <row r="276" spans="1:17" s="78" customFormat="1" ht="30" customHeight="1" thickBot="1" x14ac:dyDescent="0.3">
      <c r="A276" s="202" t="s">
        <v>307</v>
      </c>
      <c r="B276" s="203"/>
      <c r="C276" s="203"/>
      <c r="D276" s="203"/>
      <c r="E276" s="203"/>
      <c r="F276" s="203"/>
      <c r="G276" s="203"/>
      <c r="H276" s="203"/>
      <c r="I276" s="203"/>
      <c r="J276" s="203"/>
      <c r="K276" s="203"/>
      <c r="L276" s="203"/>
      <c r="M276" s="203"/>
      <c r="N276" s="203"/>
      <c r="O276" s="203"/>
      <c r="P276" s="203"/>
      <c r="Q276" s="32"/>
    </row>
    <row r="277" spans="1:17" s="78" customFormat="1" ht="30" customHeight="1" x14ac:dyDescent="0.25">
      <c r="A277" s="79">
        <f>+A273+1</f>
        <v>137</v>
      </c>
      <c r="B277" s="107" t="s">
        <v>24</v>
      </c>
      <c r="C277" s="117" t="s">
        <v>413</v>
      </c>
      <c r="D277" s="118" t="s">
        <v>189</v>
      </c>
      <c r="E277" s="103" t="s">
        <v>121</v>
      </c>
      <c r="F277" s="102">
        <v>90000</v>
      </c>
      <c r="G277" s="102">
        <f>F277*2.87%</f>
        <v>2583</v>
      </c>
      <c r="H277" s="76">
        <f>+F277*3.04%</f>
        <v>2736</v>
      </c>
      <c r="I277" s="76"/>
      <c r="J277" s="76">
        <f t="shared" si="98"/>
        <v>5319</v>
      </c>
      <c r="K277" s="76">
        <f t="shared" si="101"/>
        <v>84681</v>
      </c>
      <c r="L277" s="76">
        <f>+IF(K277*12&lt;=416220.01,0,IF(K277*12&lt;=624329.01,(((K277*12-416220.01)*0.15)/12),IF((K277*12&lt;=867123.01),(31216+0.2*(K277*12-624329.01))/12,((79776+0.25*(K277*12-867123.01))/12))))-M277</f>
        <v>9753.1872916666671</v>
      </c>
      <c r="M277" s="76"/>
      <c r="N277" s="83">
        <v>25</v>
      </c>
      <c r="O277" s="102">
        <f t="shared" si="99"/>
        <v>15097.187291666667</v>
      </c>
      <c r="P277" s="77">
        <f>+F277-O277</f>
        <v>74902.812708333338</v>
      </c>
      <c r="Q277" s="32"/>
    </row>
    <row r="278" spans="1:17" s="85" customFormat="1" ht="30" customHeight="1" x14ac:dyDescent="0.25">
      <c r="A278" s="79">
        <f>+A277+1</f>
        <v>138</v>
      </c>
      <c r="B278" s="103" t="s">
        <v>35</v>
      </c>
      <c r="C278" s="36" t="s">
        <v>413</v>
      </c>
      <c r="D278" s="103" t="s">
        <v>93</v>
      </c>
      <c r="E278" s="103" t="s">
        <v>224</v>
      </c>
      <c r="F278" s="105">
        <v>50000</v>
      </c>
      <c r="G278" s="81">
        <f>F278*2.87%</f>
        <v>1435</v>
      </c>
      <c r="H278" s="76">
        <f>+F278*3.04%</f>
        <v>1520</v>
      </c>
      <c r="I278" s="76">
        <v>1715.46</v>
      </c>
      <c r="J278" s="76">
        <f t="shared" si="98"/>
        <v>4670.46</v>
      </c>
      <c r="K278" s="76">
        <f t="shared" si="101"/>
        <v>45329.54</v>
      </c>
      <c r="L278" s="76">
        <f>+IF(K278*12&lt;=416220.01,0,IF(K278*12&lt;=624329.01,(((K278*12-416220.01)*0.15)/12),IF((K278*12&lt;=867123.01),(31216+0.2*(K278*12-624329.01))/12,((79776+0.25*(K278*12-867123.01))/12))))-M278</f>
        <v>1596.6808749999998</v>
      </c>
      <c r="M278" s="76">
        <v>0</v>
      </c>
      <c r="N278" s="83">
        <v>245</v>
      </c>
      <c r="O278" s="102">
        <f t="shared" si="99"/>
        <v>6512.1408750000001</v>
      </c>
      <c r="P278" s="77">
        <f>+F278-O278</f>
        <v>43487.859125000003</v>
      </c>
      <c r="Q278" s="40"/>
    </row>
    <row r="279" spans="1:17" s="89" customFormat="1" ht="30" customHeight="1" thickBot="1" x14ac:dyDescent="0.3">
      <c r="A279" s="199" t="s">
        <v>124</v>
      </c>
      <c r="B279" s="200"/>
      <c r="C279" s="200"/>
      <c r="D279" s="200"/>
      <c r="E279" s="201"/>
      <c r="F279" s="37">
        <f>SUM(F277:F278)</f>
        <v>140000</v>
      </c>
      <c r="G279" s="37">
        <f t="shared" ref="G279:P279" si="107">SUM(G277:G278)</f>
        <v>4018</v>
      </c>
      <c r="H279" s="37">
        <f t="shared" si="107"/>
        <v>4256</v>
      </c>
      <c r="I279" s="37">
        <f t="shared" si="107"/>
        <v>1715.46</v>
      </c>
      <c r="J279" s="37">
        <f t="shared" si="107"/>
        <v>9989.4599999999991</v>
      </c>
      <c r="K279" s="37">
        <f t="shared" si="107"/>
        <v>130010.54000000001</v>
      </c>
      <c r="L279" s="37">
        <f t="shared" si="107"/>
        <v>11349.868166666667</v>
      </c>
      <c r="M279" s="37">
        <f t="shared" si="107"/>
        <v>0</v>
      </c>
      <c r="N279" s="37">
        <f t="shared" si="107"/>
        <v>270</v>
      </c>
      <c r="O279" s="37">
        <f t="shared" si="107"/>
        <v>21609.328166666666</v>
      </c>
      <c r="P279" s="37">
        <f t="shared" si="107"/>
        <v>118390.67183333334</v>
      </c>
      <c r="Q279" s="232"/>
    </row>
    <row r="280" spans="1:17" s="89" customFormat="1" ht="30" customHeight="1" thickBot="1" x14ac:dyDescent="0.3">
      <c r="A280" s="202" t="s">
        <v>308</v>
      </c>
      <c r="B280" s="203"/>
      <c r="C280" s="203"/>
      <c r="D280" s="203"/>
      <c r="E280" s="203"/>
      <c r="F280" s="203"/>
      <c r="G280" s="203"/>
      <c r="H280" s="203"/>
      <c r="I280" s="203"/>
      <c r="J280" s="203"/>
      <c r="K280" s="203"/>
      <c r="L280" s="203"/>
      <c r="M280" s="203"/>
      <c r="N280" s="203"/>
      <c r="O280" s="203"/>
      <c r="P280" s="203"/>
      <c r="Q280" s="232"/>
    </row>
    <row r="281" spans="1:17" s="53" customFormat="1" ht="30" customHeight="1" x14ac:dyDescent="0.25">
      <c r="A281" s="74">
        <f>+A278+1</f>
        <v>139</v>
      </c>
      <c r="B281" s="107" t="s">
        <v>389</v>
      </c>
      <c r="C281" s="117" t="s">
        <v>412</v>
      </c>
      <c r="D281" s="107" t="s">
        <v>309</v>
      </c>
      <c r="E281" s="103" t="s">
        <v>224</v>
      </c>
      <c r="F281" s="102">
        <v>50000</v>
      </c>
      <c r="G281" s="81">
        <f t="shared" ref="G281:G284" si="108">F281*2.87%</f>
        <v>1435</v>
      </c>
      <c r="H281" s="81">
        <f t="shared" ref="H281:H284" si="109">+F281*3.04%</f>
        <v>1520</v>
      </c>
      <c r="I281" s="76"/>
      <c r="J281" s="76">
        <f t="shared" si="98"/>
        <v>2955</v>
      </c>
      <c r="K281" s="76">
        <f t="shared" si="101"/>
        <v>47045</v>
      </c>
      <c r="L281" s="76">
        <f>+IF(K281*12&lt;=416220.01,0,IF(K281*12&lt;=624329.01,(((K281*12-416220.01)*0.15)/12),IF((K281*12&lt;=867123.01),(31216+0.2*(K281*12-624329.01))/12,((79776+0.25*(K281*12-867123.01))/12))))-M281</f>
        <v>1853.9998749999997</v>
      </c>
      <c r="M281" s="76"/>
      <c r="N281" s="76">
        <v>9599.56</v>
      </c>
      <c r="O281" s="102">
        <f>+N281+I281+H281+G281+L281</f>
        <v>14408.559874999999</v>
      </c>
      <c r="P281" s="77">
        <f t="shared" ref="P281:P311" si="110">+F281-O281</f>
        <v>35591.440125000001</v>
      </c>
      <c r="Q281" s="39"/>
    </row>
    <row r="282" spans="1:17" s="53" customFormat="1" ht="30" customHeight="1" x14ac:dyDescent="0.25">
      <c r="A282" s="74">
        <f>+A281+1</f>
        <v>140</v>
      </c>
      <c r="B282" s="107" t="s">
        <v>147</v>
      </c>
      <c r="C282" s="117" t="s">
        <v>412</v>
      </c>
      <c r="D282" s="107" t="s">
        <v>309</v>
      </c>
      <c r="E282" s="103" t="s">
        <v>224</v>
      </c>
      <c r="F282" s="102">
        <v>35000</v>
      </c>
      <c r="G282" s="81">
        <f t="shared" si="108"/>
        <v>1004.5</v>
      </c>
      <c r="H282" s="81">
        <f t="shared" si="109"/>
        <v>1064</v>
      </c>
      <c r="I282" s="76"/>
      <c r="J282" s="76">
        <f>+G282+H282+I282</f>
        <v>2068.5</v>
      </c>
      <c r="K282" s="76">
        <f t="shared" si="101"/>
        <v>32931.5</v>
      </c>
      <c r="L282" s="76">
        <f t="shared" ref="L282:L311" si="111">+IF(K282*12&lt;=416220.01,0,IF(K282*12&lt;=624329.01,(((K282*12-416220.01)*0.15)/12),IF((K282*12&lt;=867123.01),(31216+0.2*(K282*12-624329.01))/12,((79776+0.25*(K282*12-867123.01))/12))))-M282</f>
        <v>0</v>
      </c>
      <c r="M282" s="76"/>
      <c r="N282" s="77">
        <v>6727.1</v>
      </c>
      <c r="O282" s="102">
        <f t="shared" ref="O282:O311" si="112">+N282+I282+H282+G282+L282</f>
        <v>8795.6</v>
      </c>
      <c r="P282" s="77">
        <f t="shared" si="110"/>
        <v>26204.400000000001</v>
      </c>
      <c r="Q282" s="39"/>
    </row>
    <row r="283" spans="1:17" s="53" customFormat="1" ht="30" customHeight="1" x14ac:dyDescent="0.25">
      <c r="A283" s="74">
        <f>+A282+1</f>
        <v>141</v>
      </c>
      <c r="B283" s="107" t="s">
        <v>469</v>
      </c>
      <c r="C283" s="117" t="s">
        <v>412</v>
      </c>
      <c r="D283" s="107" t="s">
        <v>309</v>
      </c>
      <c r="E283" s="103" t="s">
        <v>224</v>
      </c>
      <c r="F283" s="102">
        <v>45000</v>
      </c>
      <c r="G283" s="81">
        <f>F283*2.87%</f>
        <v>1291.5</v>
      </c>
      <c r="H283" s="81">
        <f t="shared" si="109"/>
        <v>1368</v>
      </c>
      <c r="I283" s="76"/>
      <c r="J283" s="76">
        <f t="shared" si="98"/>
        <v>2659.5</v>
      </c>
      <c r="K283" s="76">
        <f t="shared" si="101"/>
        <v>42340.5</v>
      </c>
      <c r="L283" s="76">
        <v>1148.32</v>
      </c>
      <c r="M283" s="76">
        <v>0</v>
      </c>
      <c r="N283" s="77">
        <v>17603.16</v>
      </c>
      <c r="O283" s="102">
        <f t="shared" si="112"/>
        <v>21410.98</v>
      </c>
      <c r="P283" s="77">
        <f t="shared" si="110"/>
        <v>23589.02</v>
      </c>
      <c r="Q283" s="39"/>
    </row>
    <row r="284" spans="1:17" s="53" customFormat="1" ht="30" customHeight="1" x14ac:dyDescent="0.25">
      <c r="A284" s="74">
        <f t="shared" ref="A284:A311" si="113">+A283+1</f>
        <v>142</v>
      </c>
      <c r="B284" s="103" t="s">
        <v>27</v>
      </c>
      <c r="C284" s="36" t="s">
        <v>413</v>
      </c>
      <c r="D284" s="103" t="s">
        <v>96</v>
      </c>
      <c r="E284" s="103" t="s">
        <v>121</v>
      </c>
      <c r="F284" s="81">
        <v>28875</v>
      </c>
      <c r="G284" s="81">
        <f t="shared" si="108"/>
        <v>828.71249999999998</v>
      </c>
      <c r="H284" s="81">
        <f t="shared" si="109"/>
        <v>877.8</v>
      </c>
      <c r="I284" s="81"/>
      <c r="J284" s="76">
        <f t="shared" si="98"/>
        <v>1706.5124999999998</v>
      </c>
      <c r="K284" s="76">
        <f t="shared" si="101"/>
        <v>27168.487499999999</v>
      </c>
      <c r="L284" s="76">
        <f t="shared" si="111"/>
        <v>0</v>
      </c>
      <c r="M284" s="76"/>
      <c r="N284" s="83">
        <v>3304.71</v>
      </c>
      <c r="O284" s="76">
        <f t="shared" si="112"/>
        <v>5011.2224999999999</v>
      </c>
      <c r="P284" s="77">
        <f t="shared" si="110"/>
        <v>23863.7775</v>
      </c>
      <c r="Q284" s="39"/>
    </row>
    <row r="285" spans="1:17" s="53" customFormat="1" ht="30" customHeight="1" x14ac:dyDescent="0.25">
      <c r="A285" s="74">
        <f t="shared" si="113"/>
        <v>143</v>
      </c>
      <c r="B285" s="103" t="s">
        <v>26</v>
      </c>
      <c r="C285" s="36" t="s">
        <v>413</v>
      </c>
      <c r="D285" s="103" t="s">
        <v>96</v>
      </c>
      <c r="E285" s="103" t="s">
        <v>121</v>
      </c>
      <c r="F285" s="81">
        <v>28000</v>
      </c>
      <c r="G285" s="81">
        <f>F285*2.87%</f>
        <v>803.6</v>
      </c>
      <c r="H285" s="81">
        <f>+F285*3.04%</f>
        <v>851.2</v>
      </c>
      <c r="I285" s="76">
        <v>1715.46</v>
      </c>
      <c r="J285" s="76">
        <f t="shared" si="98"/>
        <v>3370.26</v>
      </c>
      <c r="K285" s="76">
        <f t="shared" si="101"/>
        <v>24629.739999999998</v>
      </c>
      <c r="L285" s="76">
        <f t="shared" si="111"/>
        <v>0</v>
      </c>
      <c r="M285" s="76"/>
      <c r="N285" s="83">
        <v>2125</v>
      </c>
      <c r="O285" s="76">
        <f t="shared" si="112"/>
        <v>5495.26</v>
      </c>
      <c r="P285" s="77">
        <f t="shared" si="110"/>
        <v>22504.739999999998</v>
      </c>
      <c r="Q285" s="39"/>
    </row>
    <row r="286" spans="1:17" s="53" customFormat="1" ht="30" customHeight="1" x14ac:dyDescent="0.25">
      <c r="A286" s="74">
        <f t="shared" si="113"/>
        <v>144</v>
      </c>
      <c r="B286" s="103" t="s">
        <v>190</v>
      </c>
      <c r="C286" s="36" t="s">
        <v>413</v>
      </c>
      <c r="D286" s="103" t="s">
        <v>96</v>
      </c>
      <c r="E286" s="103" t="s">
        <v>121</v>
      </c>
      <c r="F286" s="81">
        <v>28000</v>
      </c>
      <c r="G286" s="81">
        <f t="shared" ref="G286:G304" si="114">F286*2.87%</f>
        <v>803.6</v>
      </c>
      <c r="H286" s="81">
        <f t="shared" ref="H286:H304" si="115">+F286*3.04%</f>
        <v>851.2</v>
      </c>
      <c r="I286" s="76"/>
      <c r="J286" s="76">
        <f t="shared" si="98"/>
        <v>1654.8000000000002</v>
      </c>
      <c r="K286" s="76">
        <f t="shared" si="101"/>
        <v>26345.200000000001</v>
      </c>
      <c r="L286" s="76">
        <f t="shared" si="111"/>
        <v>0</v>
      </c>
      <c r="M286" s="76"/>
      <c r="N286" s="83">
        <f>2226.54+25</f>
        <v>2251.54</v>
      </c>
      <c r="O286" s="76">
        <f t="shared" si="112"/>
        <v>3906.3399999999997</v>
      </c>
      <c r="P286" s="77">
        <f t="shared" si="110"/>
        <v>24093.66</v>
      </c>
      <c r="Q286" s="39"/>
    </row>
    <row r="287" spans="1:17" s="53" customFormat="1" ht="30" customHeight="1" x14ac:dyDescent="0.25">
      <c r="A287" s="74">
        <f t="shared" si="113"/>
        <v>145</v>
      </c>
      <c r="B287" s="103" t="s">
        <v>310</v>
      </c>
      <c r="C287" s="36" t="s">
        <v>413</v>
      </c>
      <c r="D287" s="103" t="s">
        <v>33</v>
      </c>
      <c r="E287" s="103" t="s">
        <v>121</v>
      </c>
      <c r="F287" s="81">
        <v>28000</v>
      </c>
      <c r="G287" s="81">
        <f t="shared" si="114"/>
        <v>803.6</v>
      </c>
      <c r="H287" s="81">
        <f t="shared" si="115"/>
        <v>851.2</v>
      </c>
      <c r="I287" s="76"/>
      <c r="J287" s="76">
        <f t="shared" si="98"/>
        <v>1654.8000000000002</v>
      </c>
      <c r="K287" s="76">
        <f t="shared" si="101"/>
        <v>26345.200000000001</v>
      </c>
      <c r="L287" s="76">
        <f t="shared" si="111"/>
        <v>0</v>
      </c>
      <c r="M287" s="76"/>
      <c r="N287" s="83">
        <v>3165</v>
      </c>
      <c r="O287" s="76">
        <f t="shared" si="112"/>
        <v>4819.8</v>
      </c>
      <c r="P287" s="77">
        <f t="shared" si="110"/>
        <v>23180.2</v>
      </c>
      <c r="Q287" s="39"/>
    </row>
    <row r="288" spans="1:17" s="53" customFormat="1" ht="30" customHeight="1" x14ac:dyDescent="0.25">
      <c r="A288" s="74">
        <f t="shared" si="113"/>
        <v>146</v>
      </c>
      <c r="B288" s="103" t="s">
        <v>29</v>
      </c>
      <c r="C288" s="36" t="s">
        <v>413</v>
      </c>
      <c r="D288" s="103" t="s">
        <v>33</v>
      </c>
      <c r="E288" s="103" t="s">
        <v>224</v>
      </c>
      <c r="F288" s="81">
        <v>28000</v>
      </c>
      <c r="G288" s="81">
        <f t="shared" si="114"/>
        <v>803.6</v>
      </c>
      <c r="H288" s="81">
        <f t="shared" si="115"/>
        <v>851.2</v>
      </c>
      <c r="I288" s="76">
        <v>3430.92</v>
      </c>
      <c r="J288" s="76">
        <f t="shared" si="98"/>
        <v>5085.72</v>
      </c>
      <c r="K288" s="76">
        <f t="shared" si="101"/>
        <v>22914.28</v>
      </c>
      <c r="L288" s="76">
        <f t="shared" si="111"/>
        <v>0</v>
      </c>
      <c r="M288" s="76"/>
      <c r="N288" s="83">
        <v>6926.01</v>
      </c>
      <c r="O288" s="76">
        <f t="shared" si="112"/>
        <v>12011.730000000001</v>
      </c>
      <c r="P288" s="77">
        <f t="shared" si="110"/>
        <v>15988.269999999999</v>
      </c>
      <c r="Q288" s="39"/>
    </row>
    <row r="289" spans="1:17" s="53" customFormat="1" ht="30" customHeight="1" x14ac:dyDescent="0.25">
      <c r="A289" s="74">
        <f t="shared" si="113"/>
        <v>147</v>
      </c>
      <c r="B289" s="103" t="s">
        <v>30</v>
      </c>
      <c r="C289" s="36" t="s">
        <v>412</v>
      </c>
      <c r="D289" s="103" t="s">
        <v>33</v>
      </c>
      <c r="E289" s="103" t="s">
        <v>224</v>
      </c>
      <c r="F289" s="81">
        <v>28000</v>
      </c>
      <c r="G289" s="81">
        <f t="shared" si="114"/>
        <v>803.6</v>
      </c>
      <c r="H289" s="81">
        <f t="shared" si="115"/>
        <v>851.2</v>
      </c>
      <c r="I289" s="76"/>
      <c r="J289" s="76">
        <f t="shared" si="98"/>
        <v>1654.8000000000002</v>
      </c>
      <c r="K289" s="76">
        <f t="shared" si="101"/>
        <v>26345.200000000001</v>
      </c>
      <c r="L289" s="76">
        <f t="shared" si="111"/>
        <v>0</v>
      </c>
      <c r="M289" s="76"/>
      <c r="N289" s="83">
        <v>2339.87</v>
      </c>
      <c r="O289" s="76">
        <f t="shared" si="112"/>
        <v>3994.6699999999996</v>
      </c>
      <c r="P289" s="77">
        <f t="shared" si="110"/>
        <v>24005.33</v>
      </c>
      <c r="Q289" s="39"/>
    </row>
    <row r="290" spans="1:17" s="53" customFormat="1" ht="30" customHeight="1" x14ac:dyDescent="0.25">
      <c r="A290" s="74">
        <f t="shared" si="113"/>
        <v>148</v>
      </c>
      <c r="B290" s="103" t="s">
        <v>311</v>
      </c>
      <c r="C290" s="36" t="s">
        <v>413</v>
      </c>
      <c r="D290" s="103" t="s">
        <v>33</v>
      </c>
      <c r="E290" s="103" t="s">
        <v>121</v>
      </c>
      <c r="F290" s="81">
        <v>28000</v>
      </c>
      <c r="G290" s="81">
        <f t="shared" si="114"/>
        <v>803.6</v>
      </c>
      <c r="H290" s="81">
        <f t="shared" si="115"/>
        <v>851.2</v>
      </c>
      <c r="I290" s="76"/>
      <c r="J290" s="76">
        <f t="shared" si="98"/>
        <v>1654.8000000000002</v>
      </c>
      <c r="K290" s="76">
        <f t="shared" si="101"/>
        <v>26345.200000000001</v>
      </c>
      <c r="L290" s="76">
        <f t="shared" si="111"/>
        <v>0</v>
      </c>
      <c r="M290" s="76"/>
      <c r="N290" s="83">
        <v>3125</v>
      </c>
      <c r="O290" s="76">
        <f t="shared" si="112"/>
        <v>4779.8</v>
      </c>
      <c r="P290" s="77">
        <f t="shared" si="110"/>
        <v>23220.2</v>
      </c>
      <c r="Q290" s="39"/>
    </row>
    <row r="291" spans="1:17" s="32" customFormat="1" ht="30" customHeight="1" x14ac:dyDescent="0.25">
      <c r="A291" s="74">
        <f t="shared" si="113"/>
        <v>149</v>
      </c>
      <c r="B291" s="103" t="s">
        <v>31</v>
      </c>
      <c r="C291" s="36" t="s">
        <v>413</v>
      </c>
      <c r="D291" s="103" t="s">
        <v>33</v>
      </c>
      <c r="E291" s="103" t="s">
        <v>121</v>
      </c>
      <c r="F291" s="81">
        <v>28000</v>
      </c>
      <c r="G291" s="81">
        <f t="shared" si="114"/>
        <v>803.6</v>
      </c>
      <c r="H291" s="81">
        <f t="shared" si="115"/>
        <v>851.2</v>
      </c>
      <c r="I291" s="76">
        <v>0</v>
      </c>
      <c r="J291" s="76">
        <f t="shared" si="98"/>
        <v>1654.8000000000002</v>
      </c>
      <c r="K291" s="76">
        <f t="shared" si="101"/>
        <v>26345.200000000001</v>
      </c>
      <c r="L291" s="76">
        <f t="shared" si="111"/>
        <v>0</v>
      </c>
      <c r="M291" s="76"/>
      <c r="N291" s="83">
        <v>4002.71</v>
      </c>
      <c r="O291" s="76">
        <f t="shared" si="112"/>
        <v>5657.51</v>
      </c>
      <c r="P291" s="77">
        <f t="shared" si="110"/>
        <v>22342.489999999998</v>
      </c>
    </row>
    <row r="292" spans="1:17" s="32" customFormat="1" ht="30" customHeight="1" x14ac:dyDescent="0.25">
      <c r="A292" s="74">
        <f t="shared" si="113"/>
        <v>150</v>
      </c>
      <c r="B292" s="103" t="s">
        <v>32</v>
      </c>
      <c r="C292" s="36" t="s">
        <v>412</v>
      </c>
      <c r="D292" s="103" t="s">
        <v>33</v>
      </c>
      <c r="E292" s="103" t="s">
        <v>121</v>
      </c>
      <c r="F292" s="81">
        <v>28000</v>
      </c>
      <c r="G292" s="81">
        <f t="shared" si="114"/>
        <v>803.6</v>
      </c>
      <c r="H292" s="81">
        <f t="shared" si="115"/>
        <v>851.2</v>
      </c>
      <c r="I292" s="76"/>
      <c r="J292" s="76">
        <f t="shared" si="98"/>
        <v>1654.8000000000002</v>
      </c>
      <c r="K292" s="76">
        <f t="shared" si="101"/>
        <v>26345.200000000001</v>
      </c>
      <c r="L292" s="76">
        <f t="shared" si="111"/>
        <v>0</v>
      </c>
      <c r="M292" s="76"/>
      <c r="N292" s="83">
        <v>2240.48</v>
      </c>
      <c r="O292" s="76">
        <f t="shared" si="112"/>
        <v>3895.28</v>
      </c>
      <c r="P292" s="77">
        <f t="shared" si="110"/>
        <v>24104.720000000001</v>
      </c>
    </row>
    <row r="293" spans="1:17" s="32" customFormat="1" ht="30" customHeight="1" x14ac:dyDescent="0.25">
      <c r="A293" s="74">
        <f t="shared" si="113"/>
        <v>151</v>
      </c>
      <c r="B293" s="103" t="s">
        <v>28</v>
      </c>
      <c r="C293" s="36" t="s">
        <v>412</v>
      </c>
      <c r="D293" s="103" t="s">
        <v>33</v>
      </c>
      <c r="E293" s="103" t="s">
        <v>121</v>
      </c>
      <c r="F293" s="81">
        <v>24000</v>
      </c>
      <c r="G293" s="81">
        <f t="shared" si="114"/>
        <v>688.8</v>
      </c>
      <c r="H293" s="81">
        <f t="shared" si="115"/>
        <v>729.6</v>
      </c>
      <c r="I293" s="76">
        <v>1715.46</v>
      </c>
      <c r="J293" s="76">
        <f t="shared" si="98"/>
        <v>3133.86</v>
      </c>
      <c r="K293" s="76">
        <f t="shared" si="101"/>
        <v>20866.14</v>
      </c>
      <c r="L293" s="76">
        <f t="shared" si="111"/>
        <v>0</v>
      </c>
      <c r="M293" s="76"/>
      <c r="N293" s="83">
        <v>6737.33</v>
      </c>
      <c r="O293" s="76">
        <f t="shared" si="112"/>
        <v>9871.19</v>
      </c>
      <c r="P293" s="77">
        <f t="shared" si="110"/>
        <v>14128.81</v>
      </c>
    </row>
    <row r="294" spans="1:17" s="32" customFormat="1" ht="30" customHeight="1" x14ac:dyDescent="0.25">
      <c r="A294" s="74">
        <f t="shared" si="113"/>
        <v>152</v>
      </c>
      <c r="B294" s="103" t="s">
        <v>312</v>
      </c>
      <c r="C294" s="36" t="s">
        <v>413</v>
      </c>
      <c r="D294" s="103" t="s">
        <v>33</v>
      </c>
      <c r="E294" s="103" t="s">
        <v>121</v>
      </c>
      <c r="F294" s="81">
        <v>24000</v>
      </c>
      <c r="G294" s="81">
        <f t="shared" si="114"/>
        <v>688.8</v>
      </c>
      <c r="H294" s="81">
        <f t="shared" si="115"/>
        <v>729.6</v>
      </c>
      <c r="I294" s="76"/>
      <c r="J294" s="76">
        <f t="shared" si="98"/>
        <v>1418.4</v>
      </c>
      <c r="K294" s="76">
        <f t="shared" si="101"/>
        <v>22581.599999999999</v>
      </c>
      <c r="L294" s="76">
        <f t="shared" si="111"/>
        <v>0</v>
      </c>
      <c r="M294" s="76"/>
      <c r="N294" s="83">
        <v>125</v>
      </c>
      <c r="O294" s="76">
        <f t="shared" si="112"/>
        <v>1543.4</v>
      </c>
      <c r="P294" s="77">
        <f t="shared" si="110"/>
        <v>22456.6</v>
      </c>
    </row>
    <row r="295" spans="1:17" s="32" customFormat="1" ht="30" customHeight="1" x14ac:dyDescent="0.25">
      <c r="A295" s="74">
        <f t="shared" si="113"/>
        <v>153</v>
      </c>
      <c r="B295" s="103" t="s">
        <v>313</v>
      </c>
      <c r="C295" s="36" t="s">
        <v>412</v>
      </c>
      <c r="D295" s="103" t="s">
        <v>33</v>
      </c>
      <c r="E295" s="103" t="s">
        <v>224</v>
      </c>
      <c r="F295" s="81">
        <v>24000</v>
      </c>
      <c r="G295" s="81">
        <f t="shared" si="114"/>
        <v>688.8</v>
      </c>
      <c r="H295" s="81">
        <f t="shared" si="115"/>
        <v>729.6</v>
      </c>
      <c r="I295" s="76"/>
      <c r="J295" s="76">
        <f t="shared" si="98"/>
        <v>1418.4</v>
      </c>
      <c r="K295" s="76">
        <f t="shared" si="101"/>
        <v>22581.599999999999</v>
      </c>
      <c r="L295" s="76">
        <f t="shared" si="111"/>
        <v>0</v>
      </c>
      <c r="M295" s="76"/>
      <c r="N295" s="83">
        <v>4632.72</v>
      </c>
      <c r="O295" s="76">
        <f t="shared" si="112"/>
        <v>6051.1200000000008</v>
      </c>
      <c r="P295" s="77">
        <f t="shared" si="110"/>
        <v>17948.879999999997</v>
      </c>
    </row>
    <row r="296" spans="1:17" s="32" customFormat="1" ht="30" customHeight="1" x14ac:dyDescent="0.25">
      <c r="A296" s="74">
        <f t="shared" si="113"/>
        <v>154</v>
      </c>
      <c r="B296" s="103" t="s">
        <v>314</v>
      </c>
      <c r="C296" s="36" t="s">
        <v>412</v>
      </c>
      <c r="D296" s="103" t="s">
        <v>33</v>
      </c>
      <c r="E296" s="103" t="s">
        <v>224</v>
      </c>
      <c r="F296" s="81">
        <v>24000</v>
      </c>
      <c r="G296" s="81">
        <f t="shared" si="114"/>
        <v>688.8</v>
      </c>
      <c r="H296" s="81">
        <f t="shared" si="115"/>
        <v>729.6</v>
      </c>
      <c r="I296" s="76"/>
      <c r="J296" s="76">
        <f t="shared" si="98"/>
        <v>1418.4</v>
      </c>
      <c r="K296" s="76">
        <f t="shared" si="101"/>
        <v>22581.599999999999</v>
      </c>
      <c r="L296" s="76">
        <f t="shared" si="111"/>
        <v>0</v>
      </c>
      <c r="M296" s="76"/>
      <c r="N296" s="83">
        <v>125</v>
      </c>
      <c r="O296" s="76">
        <f t="shared" si="112"/>
        <v>1543.4</v>
      </c>
      <c r="P296" s="77">
        <f t="shared" si="110"/>
        <v>22456.6</v>
      </c>
    </row>
    <row r="297" spans="1:17" s="32" customFormat="1" ht="30" customHeight="1" x14ac:dyDescent="0.25">
      <c r="A297" s="74">
        <f>+A296+1</f>
        <v>155</v>
      </c>
      <c r="B297" s="108" t="s">
        <v>145</v>
      </c>
      <c r="C297" s="166" t="s">
        <v>413</v>
      </c>
      <c r="D297" s="103" t="s">
        <v>33</v>
      </c>
      <c r="E297" s="103" t="s">
        <v>224</v>
      </c>
      <c r="F297" s="81">
        <v>28000</v>
      </c>
      <c r="G297" s="81">
        <f t="shared" si="114"/>
        <v>803.6</v>
      </c>
      <c r="H297" s="81">
        <f t="shared" si="115"/>
        <v>851.2</v>
      </c>
      <c r="I297" s="76"/>
      <c r="J297" s="76">
        <f t="shared" si="98"/>
        <v>1654.8000000000002</v>
      </c>
      <c r="K297" s="76">
        <f t="shared" si="101"/>
        <v>26345.200000000001</v>
      </c>
      <c r="L297" s="76">
        <f t="shared" si="111"/>
        <v>0</v>
      </c>
      <c r="M297" s="76"/>
      <c r="N297" s="83">
        <v>4125</v>
      </c>
      <c r="O297" s="76">
        <f t="shared" si="112"/>
        <v>5779.8</v>
      </c>
      <c r="P297" s="77">
        <f t="shared" si="110"/>
        <v>22220.2</v>
      </c>
    </row>
    <row r="298" spans="1:17" s="32" customFormat="1" ht="30" customHeight="1" x14ac:dyDescent="0.25">
      <c r="A298" s="74">
        <f t="shared" si="113"/>
        <v>156</v>
      </c>
      <c r="B298" s="103" t="s">
        <v>317</v>
      </c>
      <c r="C298" s="167" t="s">
        <v>413</v>
      </c>
      <c r="D298" s="103" t="s">
        <v>33</v>
      </c>
      <c r="E298" s="103" t="s">
        <v>224</v>
      </c>
      <c r="F298" s="81">
        <v>28000</v>
      </c>
      <c r="G298" s="81">
        <f t="shared" si="114"/>
        <v>803.6</v>
      </c>
      <c r="H298" s="81">
        <f t="shared" si="115"/>
        <v>851.2</v>
      </c>
      <c r="I298" s="76"/>
      <c r="J298" s="76">
        <f t="shared" si="98"/>
        <v>1654.8000000000002</v>
      </c>
      <c r="K298" s="76">
        <f t="shared" si="101"/>
        <v>26345.200000000001</v>
      </c>
      <c r="L298" s="76">
        <f t="shared" si="111"/>
        <v>0</v>
      </c>
      <c r="M298" s="76"/>
      <c r="N298" s="83">
        <v>5170.43</v>
      </c>
      <c r="O298" s="76">
        <f t="shared" si="112"/>
        <v>6825.2300000000005</v>
      </c>
      <c r="P298" s="77">
        <f t="shared" si="110"/>
        <v>21174.77</v>
      </c>
    </row>
    <row r="299" spans="1:17" s="32" customFormat="1" ht="30" customHeight="1" x14ac:dyDescent="0.25">
      <c r="A299" s="74">
        <f t="shared" si="113"/>
        <v>157</v>
      </c>
      <c r="B299" s="103" t="s">
        <v>315</v>
      </c>
      <c r="C299" s="36" t="s">
        <v>413</v>
      </c>
      <c r="D299" s="103" t="s">
        <v>33</v>
      </c>
      <c r="E299" s="103" t="s">
        <v>224</v>
      </c>
      <c r="F299" s="81">
        <v>19200</v>
      </c>
      <c r="G299" s="81">
        <f t="shared" si="114"/>
        <v>551.04</v>
      </c>
      <c r="H299" s="81">
        <f t="shared" si="115"/>
        <v>583.67999999999995</v>
      </c>
      <c r="I299" s="76"/>
      <c r="J299" s="76">
        <f t="shared" si="98"/>
        <v>1134.7199999999998</v>
      </c>
      <c r="K299" s="76">
        <f t="shared" si="101"/>
        <v>18065.28</v>
      </c>
      <c r="L299" s="76">
        <f t="shared" si="111"/>
        <v>0</v>
      </c>
      <c r="M299" s="76"/>
      <c r="N299" s="83">
        <v>245</v>
      </c>
      <c r="O299" s="76">
        <f t="shared" si="112"/>
        <v>1379.7199999999998</v>
      </c>
      <c r="P299" s="77">
        <f t="shared" si="110"/>
        <v>17820.28</v>
      </c>
    </row>
    <row r="300" spans="1:17" s="32" customFormat="1" ht="30" customHeight="1" x14ac:dyDescent="0.25">
      <c r="A300" s="74">
        <f t="shared" si="113"/>
        <v>158</v>
      </c>
      <c r="B300" s="103" t="s">
        <v>316</v>
      </c>
      <c r="C300" s="36" t="s">
        <v>413</v>
      </c>
      <c r="D300" s="103" t="s">
        <v>33</v>
      </c>
      <c r="E300" s="103" t="s">
        <v>224</v>
      </c>
      <c r="F300" s="81">
        <v>24000</v>
      </c>
      <c r="G300" s="81">
        <f t="shared" si="114"/>
        <v>688.8</v>
      </c>
      <c r="H300" s="81">
        <f t="shared" si="115"/>
        <v>729.6</v>
      </c>
      <c r="I300" s="76"/>
      <c r="J300" s="76">
        <f t="shared" si="98"/>
        <v>1418.4</v>
      </c>
      <c r="K300" s="76">
        <f t="shared" si="101"/>
        <v>22581.599999999999</v>
      </c>
      <c r="L300" s="76">
        <f t="shared" si="111"/>
        <v>0</v>
      </c>
      <c r="M300" s="76"/>
      <c r="N300" s="83">
        <v>1125</v>
      </c>
      <c r="O300" s="76">
        <f t="shared" si="112"/>
        <v>2543.3999999999996</v>
      </c>
      <c r="P300" s="77">
        <f t="shared" si="110"/>
        <v>21456.6</v>
      </c>
    </row>
    <row r="301" spans="1:17" s="39" customFormat="1" ht="30" customHeight="1" x14ac:dyDescent="0.25">
      <c r="A301" s="74">
        <f t="shared" si="113"/>
        <v>159</v>
      </c>
      <c r="B301" s="103" t="s">
        <v>208</v>
      </c>
      <c r="C301" s="36" t="s">
        <v>413</v>
      </c>
      <c r="D301" s="103" t="s">
        <v>33</v>
      </c>
      <c r="E301" s="103" t="s">
        <v>224</v>
      </c>
      <c r="F301" s="81">
        <v>24000</v>
      </c>
      <c r="G301" s="81">
        <f t="shared" si="114"/>
        <v>688.8</v>
      </c>
      <c r="H301" s="81">
        <f t="shared" si="115"/>
        <v>729.6</v>
      </c>
      <c r="I301" s="76"/>
      <c r="J301" s="76">
        <f t="shared" si="98"/>
        <v>1418.4</v>
      </c>
      <c r="K301" s="76">
        <f t="shared" si="101"/>
        <v>22581.599999999999</v>
      </c>
      <c r="L301" s="76">
        <f t="shared" si="111"/>
        <v>0</v>
      </c>
      <c r="M301" s="76"/>
      <c r="N301" s="83">
        <v>4125</v>
      </c>
      <c r="O301" s="76">
        <f t="shared" si="112"/>
        <v>5543.4000000000005</v>
      </c>
      <c r="P301" s="77">
        <f t="shared" si="110"/>
        <v>18456.599999999999</v>
      </c>
    </row>
    <row r="302" spans="1:17" s="53" customFormat="1" ht="30" customHeight="1" x14ac:dyDescent="0.25">
      <c r="A302" s="74">
        <f t="shared" si="113"/>
        <v>160</v>
      </c>
      <c r="B302" s="103" t="s">
        <v>466</v>
      </c>
      <c r="C302" s="166" t="s">
        <v>412</v>
      </c>
      <c r="D302" s="103" t="s">
        <v>33</v>
      </c>
      <c r="E302" s="103" t="s">
        <v>224</v>
      </c>
      <c r="F302" s="81">
        <v>24000</v>
      </c>
      <c r="G302" s="81">
        <f t="shared" si="114"/>
        <v>688.8</v>
      </c>
      <c r="H302" s="81">
        <f t="shared" si="115"/>
        <v>729.6</v>
      </c>
      <c r="I302" s="76"/>
      <c r="J302" s="76">
        <f t="shared" si="98"/>
        <v>1418.4</v>
      </c>
      <c r="K302" s="76">
        <f t="shared" si="101"/>
        <v>22581.599999999999</v>
      </c>
      <c r="L302" s="76">
        <f t="shared" si="111"/>
        <v>0</v>
      </c>
      <c r="M302" s="76"/>
      <c r="N302" s="83">
        <v>2248.58</v>
      </c>
      <c r="O302" s="76">
        <f t="shared" si="112"/>
        <v>3666.9799999999996</v>
      </c>
      <c r="P302" s="77">
        <f t="shared" si="110"/>
        <v>20333.02</v>
      </c>
      <c r="Q302" s="39"/>
    </row>
    <row r="303" spans="1:17" s="53" customFormat="1" ht="30" customHeight="1" x14ac:dyDescent="0.25">
      <c r="A303" s="74">
        <f t="shared" si="113"/>
        <v>161</v>
      </c>
      <c r="B303" s="103" t="s">
        <v>467</v>
      </c>
      <c r="C303" s="166" t="s">
        <v>413</v>
      </c>
      <c r="D303" s="103" t="s">
        <v>33</v>
      </c>
      <c r="E303" s="103" t="s">
        <v>224</v>
      </c>
      <c r="F303" s="81">
        <v>24000</v>
      </c>
      <c r="G303" s="81">
        <f t="shared" si="114"/>
        <v>688.8</v>
      </c>
      <c r="H303" s="81">
        <f t="shared" si="115"/>
        <v>729.6</v>
      </c>
      <c r="I303" s="76"/>
      <c r="J303" s="76">
        <f t="shared" si="98"/>
        <v>1418.4</v>
      </c>
      <c r="K303" s="76">
        <f t="shared" si="101"/>
        <v>22581.599999999999</v>
      </c>
      <c r="L303" s="76">
        <f t="shared" si="111"/>
        <v>0</v>
      </c>
      <c r="M303" s="76"/>
      <c r="N303" s="83">
        <v>125</v>
      </c>
      <c r="O303" s="76">
        <f t="shared" si="112"/>
        <v>1543.4</v>
      </c>
      <c r="P303" s="77">
        <f t="shared" si="110"/>
        <v>22456.6</v>
      </c>
      <c r="Q303" s="39"/>
    </row>
    <row r="304" spans="1:17" s="53" customFormat="1" ht="30" customHeight="1" x14ac:dyDescent="0.25">
      <c r="A304" s="74">
        <f t="shared" si="113"/>
        <v>162</v>
      </c>
      <c r="B304" s="103" t="s">
        <v>468</v>
      </c>
      <c r="C304" s="166" t="s">
        <v>412</v>
      </c>
      <c r="D304" s="103" t="s">
        <v>33</v>
      </c>
      <c r="E304" s="103" t="s">
        <v>224</v>
      </c>
      <c r="F304" s="81">
        <v>24000</v>
      </c>
      <c r="G304" s="81">
        <f t="shared" si="114"/>
        <v>688.8</v>
      </c>
      <c r="H304" s="81">
        <f t="shared" si="115"/>
        <v>729.6</v>
      </c>
      <c r="I304" s="76">
        <v>1715.46</v>
      </c>
      <c r="J304" s="76">
        <f t="shared" si="98"/>
        <v>3133.86</v>
      </c>
      <c r="K304" s="76">
        <f t="shared" si="101"/>
        <v>20866.14</v>
      </c>
      <c r="L304" s="76">
        <f t="shared" si="111"/>
        <v>0</v>
      </c>
      <c r="M304" s="76"/>
      <c r="N304" s="83">
        <v>4977.8999999999996</v>
      </c>
      <c r="O304" s="76">
        <f t="shared" si="112"/>
        <v>8111.76</v>
      </c>
      <c r="P304" s="77">
        <f t="shared" si="110"/>
        <v>15888.24</v>
      </c>
      <c r="Q304" s="39"/>
    </row>
    <row r="305" spans="1:17" s="53" customFormat="1" ht="30" customHeight="1" x14ac:dyDescent="0.25">
      <c r="A305" s="74">
        <f t="shared" si="113"/>
        <v>163</v>
      </c>
      <c r="B305" s="103" t="s">
        <v>548</v>
      </c>
      <c r="C305" s="36" t="s">
        <v>412</v>
      </c>
      <c r="D305" s="103" t="s">
        <v>309</v>
      </c>
      <c r="E305" s="103" t="s">
        <v>224</v>
      </c>
      <c r="F305" s="81">
        <v>45000</v>
      </c>
      <c r="G305" s="81">
        <f t="shared" ref="G305:G306" si="116">F305*2.87%</f>
        <v>1291.5</v>
      </c>
      <c r="H305" s="81">
        <f t="shared" ref="H305:H306" si="117">+F305*3.04%</f>
        <v>1368</v>
      </c>
      <c r="I305" s="76"/>
      <c r="J305" s="76">
        <f t="shared" si="98"/>
        <v>2659.5</v>
      </c>
      <c r="K305" s="76">
        <f t="shared" si="101"/>
        <v>42340.5</v>
      </c>
      <c r="L305" s="76">
        <f t="shared" si="111"/>
        <v>1148.3248749999998</v>
      </c>
      <c r="M305" s="76"/>
      <c r="N305" s="83">
        <v>2565</v>
      </c>
      <c r="O305" s="76">
        <f t="shared" si="112"/>
        <v>6372.8248750000002</v>
      </c>
      <c r="P305" s="77">
        <f t="shared" si="110"/>
        <v>38627.175125000002</v>
      </c>
      <c r="Q305" s="39"/>
    </row>
    <row r="306" spans="1:17" s="53" customFormat="1" ht="30" customHeight="1" x14ac:dyDescent="0.25">
      <c r="A306" s="74">
        <f t="shared" si="113"/>
        <v>164</v>
      </c>
      <c r="B306" s="103" t="s">
        <v>571</v>
      </c>
      <c r="C306" s="36" t="s">
        <v>412</v>
      </c>
      <c r="D306" s="103" t="s">
        <v>33</v>
      </c>
      <c r="E306" s="103" t="s">
        <v>194</v>
      </c>
      <c r="F306" s="81">
        <v>20000</v>
      </c>
      <c r="G306" s="81">
        <f t="shared" si="116"/>
        <v>574</v>
      </c>
      <c r="H306" s="81">
        <f t="shared" si="117"/>
        <v>608</v>
      </c>
      <c r="I306" s="76">
        <v>1715.46</v>
      </c>
      <c r="J306" s="76">
        <f t="shared" si="98"/>
        <v>2897.46</v>
      </c>
      <c r="K306" s="76">
        <f t="shared" si="101"/>
        <v>17102.54</v>
      </c>
      <c r="L306" s="76">
        <f t="shared" si="111"/>
        <v>0</v>
      </c>
      <c r="M306" s="76"/>
      <c r="N306" s="83">
        <v>7082.17</v>
      </c>
      <c r="O306" s="76">
        <f t="shared" si="112"/>
        <v>9979.630000000001</v>
      </c>
      <c r="P306" s="77">
        <f t="shared" si="110"/>
        <v>10020.369999999999</v>
      </c>
      <c r="Q306" s="39"/>
    </row>
    <row r="307" spans="1:17" s="53" customFormat="1" ht="30" customHeight="1" x14ac:dyDescent="0.25">
      <c r="A307" s="74">
        <f t="shared" si="113"/>
        <v>165</v>
      </c>
      <c r="B307" s="103" t="s">
        <v>572</v>
      </c>
      <c r="C307" s="36" t="s">
        <v>413</v>
      </c>
      <c r="D307" s="103" t="s">
        <v>33</v>
      </c>
      <c r="E307" s="103" t="s">
        <v>194</v>
      </c>
      <c r="F307" s="81">
        <v>20000</v>
      </c>
      <c r="G307" s="81">
        <f t="shared" ref="G307:G311" si="118">F307*2.87%</f>
        <v>574</v>
      </c>
      <c r="H307" s="81">
        <f t="shared" ref="H307:H311" si="119">+F307*3.04%</f>
        <v>608</v>
      </c>
      <c r="I307" s="76"/>
      <c r="J307" s="76">
        <f t="shared" si="98"/>
        <v>1182</v>
      </c>
      <c r="K307" s="76">
        <f t="shared" si="101"/>
        <v>18818</v>
      </c>
      <c r="L307" s="76">
        <f t="shared" si="111"/>
        <v>0</v>
      </c>
      <c r="M307" s="76"/>
      <c r="N307" s="83">
        <v>1751.74</v>
      </c>
      <c r="O307" s="76">
        <f t="shared" si="112"/>
        <v>2933.74</v>
      </c>
      <c r="P307" s="77">
        <f t="shared" si="110"/>
        <v>17066.260000000002</v>
      </c>
      <c r="Q307" s="39"/>
    </row>
    <row r="308" spans="1:17" s="53" customFormat="1" ht="30" customHeight="1" x14ac:dyDescent="0.25">
      <c r="A308" s="74">
        <f t="shared" si="113"/>
        <v>166</v>
      </c>
      <c r="B308" s="103" t="s">
        <v>573</v>
      </c>
      <c r="C308" s="36" t="s">
        <v>412</v>
      </c>
      <c r="D308" s="103" t="s">
        <v>33</v>
      </c>
      <c r="E308" s="103" t="s">
        <v>194</v>
      </c>
      <c r="F308" s="81">
        <v>20000</v>
      </c>
      <c r="G308" s="81">
        <f t="shared" si="118"/>
        <v>574</v>
      </c>
      <c r="H308" s="81">
        <f t="shared" si="119"/>
        <v>608</v>
      </c>
      <c r="I308" s="76"/>
      <c r="J308" s="76">
        <f t="shared" si="98"/>
        <v>1182</v>
      </c>
      <c r="K308" s="76">
        <f t="shared" si="101"/>
        <v>18818</v>
      </c>
      <c r="L308" s="76">
        <f t="shared" si="111"/>
        <v>0</v>
      </c>
      <c r="M308" s="76"/>
      <c r="N308" s="83">
        <v>125</v>
      </c>
      <c r="O308" s="76">
        <f t="shared" si="112"/>
        <v>1307</v>
      </c>
      <c r="P308" s="77">
        <f t="shared" si="110"/>
        <v>18693</v>
      </c>
      <c r="Q308" s="39"/>
    </row>
    <row r="309" spans="1:17" s="78" customFormat="1" ht="30" customHeight="1" x14ac:dyDescent="0.25">
      <c r="A309" s="74">
        <f t="shared" si="113"/>
        <v>167</v>
      </c>
      <c r="B309" s="103" t="s">
        <v>574</v>
      </c>
      <c r="C309" s="36" t="s">
        <v>412</v>
      </c>
      <c r="D309" s="103" t="s">
        <v>33</v>
      </c>
      <c r="E309" s="103" t="s">
        <v>194</v>
      </c>
      <c r="F309" s="81">
        <v>20000</v>
      </c>
      <c r="G309" s="81">
        <f t="shared" si="118"/>
        <v>574</v>
      </c>
      <c r="H309" s="81">
        <f t="shared" si="119"/>
        <v>608</v>
      </c>
      <c r="I309" s="76">
        <v>1715.46</v>
      </c>
      <c r="J309" s="76">
        <f t="shared" si="98"/>
        <v>2897.46</v>
      </c>
      <c r="K309" s="76">
        <f t="shared" si="101"/>
        <v>17102.54</v>
      </c>
      <c r="L309" s="76">
        <f t="shared" si="111"/>
        <v>0</v>
      </c>
      <c r="M309" s="76"/>
      <c r="N309" s="83">
        <v>2125</v>
      </c>
      <c r="O309" s="76">
        <f t="shared" si="112"/>
        <v>5022.46</v>
      </c>
      <c r="P309" s="77">
        <f t="shared" si="110"/>
        <v>14977.54</v>
      </c>
      <c r="Q309" s="32"/>
    </row>
    <row r="310" spans="1:17" s="39" customFormat="1" ht="30" customHeight="1" x14ac:dyDescent="0.25">
      <c r="A310" s="74">
        <f t="shared" si="113"/>
        <v>168</v>
      </c>
      <c r="B310" s="103" t="s">
        <v>575</v>
      </c>
      <c r="C310" s="36" t="s">
        <v>413</v>
      </c>
      <c r="D310" s="103" t="s">
        <v>96</v>
      </c>
      <c r="E310" s="103" t="s">
        <v>194</v>
      </c>
      <c r="F310" s="81">
        <v>20000</v>
      </c>
      <c r="G310" s="81">
        <f t="shared" si="118"/>
        <v>574</v>
      </c>
      <c r="H310" s="81">
        <f t="shared" si="119"/>
        <v>608</v>
      </c>
      <c r="I310" s="76"/>
      <c r="J310" s="76">
        <f t="shared" si="98"/>
        <v>1182</v>
      </c>
      <c r="K310" s="76">
        <f t="shared" si="101"/>
        <v>18818</v>
      </c>
      <c r="L310" s="76">
        <f t="shared" si="111"/>
        <v>0</v>
      </c>
      <c r="M310" s="76"/>
      <c r="N310" s="83">
        <v>2509.41</v>
      </c>
      <c r="O310" s="76">
        <f t="shared" si="112"/>
        <v>3691.41</v>
      </c>
      <c r="P310" s="77">
        <f t="shared" si="110"/>
        <v>16308.59</v>
      </c>
    </row>
    <row r="311" spans="1:17" s="39" customFormat="1" ht="30" customHeight="1" x14ac:dyDescent="0.25">
      <c r="A311" s="74">
        <f t="shared" si="113"/>
        <v>169</v>
      </c>
      <c r="B311" s="103" t="s">
        <v>576</v>
      </c>
      <c r="C311" s="36" t="s">
        <v>413</v>
      </c>
      <c r="D311" s="103" t="s">
        <v>33</v>
      </c>
      <c r="E311" s="103" t="s">
        <v>194</v>
      </c>
      <c r="F311" s="81">
        <v>20000</v>
      </c>
      <c r="G311" s="81">
        <f t="shared" si="118"/>
        <v>574</v>
      </c>
      <c r="H311" s="81">
        <f t="shared" si="119"/>
        <v>608</v>
      </c>
      <c r="I311" s="81"/>
      <c r="J311" s="76">
        <f t="shared" si="98"/>
        <v>1182</v>
      </c>
      <c r="K311" s="76">
        <f t="shared" si="101"/>
        <v>18818</v>
      </c>
      <c r="L311" s="76">
        <f t="shared" si="111"/>
        <v>0</v>
      </c>
      <c r="M311" s="76"/>
      <c r="N311" s="83">
        <v>3949.28</v>
      </c>
      <c r="O311" s="76">
        <f t="shared" si="112"/>
        <v>5131.2800000000007</v>
      </c>
      <c r="P311" s="77">
        <f t="shared" si="110"/>
        <v>14868.72</v>
      </c>
    </row>
    <row r="312" spans="1:17" s="39" customFormat="1" ht="30" customHeight="1" x14ac:dyDescent="0.25">
      <c r="A312" s="199" t="s">
        <v>124</v>
      </c>
      <c r="B312" s="200"/>
      <c r="C312" s="200"/>
      <c r="D312" s="200"/>
      <c r="E312" s="201"/>
      <c r="F312" s="37">
        <f>SUM(F281:F311)</f>
        <v>839075</v>
      </c>
      <c r="G312" s="37">
        <f t="shared" ref="G312:P312" si="120">SUM(G281:G311)</f>
        <v>24081.452499999996</v>
      </c>
      <c r="H312" s="37">
        <f t="shared" si="120"/>
        <v>25507.879999999997</v>
      </c>
      <c r="I312" s="37">
        <f t="shared" si="120"/>
        <v>12008.219999999998</v>
      </c>
      <c r="J312" s="37">
        <f t="shared" si="120"/>
        <v>61597.552500000013</v>
      </c>
      <c r="K312" s="37">
        <f t="shared" si="120"/>
        <v>777477.44750000001</v>
      </c>
      <c r="L312" s="37">
        <f t="shared" si="120"/>
        <v>4150.6447499999995</v>
      </c>
      <c r="M312" s="37">
        <f t="shared" si="120"/>
        <v>0</v>
      </c>
      <c r="N312" s="37">
        <f t="shared" si="120"/>
        <v>117279.7</v>
      </c>
      <c r="O312" s="37">
        <f t="shared" si="120"/>
        <v>183027.89724999998</v>
      </c>
      <c r="P312" s="37">
        <f t="shared" si="120"/>
        <v>656047.10274999985</v>
      </c>
    </row>
    <row r="313" spans="1:17" s="39" customFormat="1" ht="30" customHeight="1" thickBot="1" x14ac:dyDescent="0.3">
      <c r="A313" s="50"/>
      <c r="B313" s="50"/>
      <c r="C313" s="50"/>
      <c r="D313" s="50"/>
      <c r="E313" s="5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</row>
    <row r="314" spans="1:17" s="39" customFormat="1" ht="30" customHeight="1" thickBot="1" x14ac:dyDescent="0.3">
      <c r="A314" s="202" t="s">
        <v>318</v>
      </c>
      <c r="B314" s="203"/>
      <c r="C314" s="203"/>
      <c r="D314" s="203"/>
      <c r="E314" s="203"/>
      <c r="F314" s="203"/>
      <c r="G314" s="203"/>
      <c r="H314" s="203"/>
      <c r="I314" s="203"/>
      <c r="J314" s="203"/>
      <c r="K314" s="203"/>
      <c r="L314" s="203"/>
      <c r="M314" s="203"/>
      <c r="N314" s="203"/>
      <c r="O314" s="203"/>
      <c r="P314" s="203"/>
    </row>
    <row r="315" spans="1:17" s="39" customFormat="1" ht="30" customHeight="1" x14ac:dyDescent="0.25">
      <c r="A315" s="36">
        <f>+A311+1</f>
        <v>170</v>
      </c>
      <c r="B315" s="103" t="s">
        <v>16</v>
      </c>
      <c r="C315" s="36" t="s">
        <v>413</v>
      </c>
      <c r="D315" s="103" t="s">
        <v>609</v>
      </c>
      <c r="E315" s="103" t="s">
        <v>224</v>
      </c>
      <c r="F315" s="105">
        <v>50000</v>
      </c>
      <c r="G315" s="81">
        <f>F315*2.87%</f>
        <v>1435</v>
      </c>
      <c r="H315" s="81">
        <f>+F315*3.04%</f>
        <v>1520</v>
      </c>
      <c r="I315" s="81">
        <v>1715.46</v>
      </c>
      <c r="J315" s="76">
        <f t="shared" si="98"/>
        <v>4670.46</v>
      </c>
      <c r="K315" s="76">
        <f t="shared" si="101"/>
        <v>45329.54</v>
      </c>
      <c r="L315" s="76">
        <f t="shared" ref="L315:L320" si="121">+IF(K315*12&lt;=416220.01,0,IF(K315*12&lt;=624329.01,(((K315*12-416220.01)*0.15)/12),IF((K315*12&lt;=867123.01),(31216+0.2*(K315*12-624329.01))/12,((79776+0.25*(K315*12-867123.01))/12))))</f>
        <v>1596.6808749999998</v>
      </c>
      <c r="M315" s="76"/>
      <c r="N315" s="83">
        <v>10025</v>
      </c>
      <c r="O315" s="102">
        <f t="shared" si="99"/>
        <v>16292.140874999999</v>
      </c>
      <c r="P315" s="77">
        <f t="shared" ref="P315:P320" si="122">+F315-O315</f>
        <v>33707.859125000003</v>
      </c>
    </row>
    <row r="316" spans="1:17" s="53" customFormat="1" ht="30" customHeight="1" x14ac:dyDescent="0.25">
      <c r="A316" s="36">
        <f>+A315+1</f>
        <v>171</v>
      </c>
      <c r="B316" s="103" t="s">
        <v>319</v>
      </c>
      <c r="C316" s="36" t="s">
        <v>412</v>
      </c>
      <c r="D316" s="103" t="s">
        <v>320</v>
      </c>
      <c r="E316" s="103" t="s">
        <v>224</v>
      </c>
      <c r="F316" s="105">
        <v>50000</v>
      </c>
      <c r="G316" s="81">
        <f>F316*2.87%</f>
        <v>1435</v>
      </c>
      <c r="H316" s="81">
        <f>+F316*3.04%</f>
        <v>1520</v>
      </c>
      <c r="I316" s="81"/>
      <c r="J316" s="76">
        <f t="shared" si="98"/>
        <v>2955</v>
      </c>
      <c r="K316" s="76">
        <f t="shared" si="101"/>
        <v>47045</v>
      </c>
      <c r="L316" s="76">
        <f t="shared" si="121"/>
        <v>1853.9998749999997</v>
      </c>
      <c r="M316" s="76"/>
      <c r="N316" s="83">
        <v>125</v>
      </c>
      <c r="O316" s="102">
        <f t="shared" si="99"/>
        <v>4933.9998749999995</v>
      </c>
      <c r="P316" s="77">
        <f t="shared" si="122"/>
        <v>45066.000124999999</v>
      </c>
      <c r="Q316" s="39"/>
    </row>
    <row r="317" spans="1:17" s="53" customFormat="1" ht="30" customHeight="1" x14ac:dyDescent="0.25">
      <c r="A317" s="36">
        <f>+A316+1</f>
        <v>172</v>
      </c>
      <c r="B317" s="103" t="s">
        <v>321</v>
      </c>
      <c r="C317" s="36" t="s">
        <v>412</v>
      </c>
      <c r="D317" s="103" t="s">
        <v>320</v>
      </c>
      <c r="E317" s="103" t="s">
        <v>224</v>
      </c>
      <c r="F317" s="105">
        <v>50000</v>
      </c>
      <c r="G317" s="81">
        <f>F317*2.87%</f>
        <v>1435</v>
      </c>
      <c r="H317" s="81">
        <f>+F317*3.04%</f>
        <v>1520</v>
      </c>
      <c r="I317" s="81">
        <v>1715.46</v>
      </c>
      <c r="J317" s="76">
        <f t="shared" si="98"/>
        <v>4670.46</v>
      </c>
      <c r="K317" s="76">
        <f t="shared" si="101"/>
        <v>45329.54</v>
      </c>
      <c r="L317" s="76">
        <f t="shared" si="121"/>
        <v>1596.6808749999998</v>
      </c>
      <c r="M317" s="76"/>
      <c r="N317" s="83">
        <v>125</v>
      </c>
      <c r="O317" s="102">
        <f t="shared" si="99"/>
        <v>6392.1408750000001</v>
      </c>
      <c r="P317" s="77">
        <f t="shared" si="122"/>
        <v>43607.859125000003</v>
      </c>
      <c r="Q317" s="39"/>
    </row>
    <row r="318" spans="1:17" s="53" customFormat="1" ht="30" customHeight="1" x14ac:dyDescent="0.25">
      <c r="A318" s="36">
        <f>+A317+1</f>
        <v>173</v>
      </c>
      <c r="B318" s="103" t="s">
        <v>390</v>
      </c>
      <c r="C318" s="36" t="s">
        <v>412</v>
      </c>
      <c r="D318" s="103" t="s">
        <v>142</v>
      </c>
      <c r="E318" s="103" t="s">
        <v>224</v>
      </c>
      <c r="F318" s="105">
        <v>28000</v>
      </c>
      <c r="G318" s="81">
        <f t="shared" ref="G318" si="123">F318*2.87%</f>
        <v>803.6</v>
      </c>
      <c r="H318" s="81">
        <f t="shared" ref="H318" si="124">+F318*3.04%</f>
        <v>851.2</v>
      </c>
      <c r="I318" s="81"/>
      <c r="J318" s="76">
        <f t="shared" si="98"/>
        <v>1654.8000000000002</v>
      </c>
      <c r="K318" s="76">
        <f t="shared" si="101"/>
        <v>26345.200000000001</v>
      </c>
      <c r="L318" s="76">
        <f t="shared" si="121"/>
        <v>0</v>
      </c>
      <c r="M318" s="76"/>
      <c r="N318" s="83">
        <v>25</v>
      </c>
      <c r="O318" s="102">
        <f t="shared" si="99"/>
        <v>1679.8000000000002</v>
      </c>
      <c r="P318" s="77">
        <f t="shared" si="122"/>
        <v>26320.2</v>
      </c>
      <c r="Q318" s="39"/>
    </row>
    <row r="319" spans="1:17" s="53" customFormat="1" ht="30" customHeight="1" x14ac:dyDescent="0.25">
      <c r="A319" s="36">
        <f>+A318+1</f>
        <v>174</v>
      </c>
      <c r="B319" s="122" t="s">
        <v>391</v>
      </c>
      <c r="C319" s="146" t="s">
        <v>412</v>
      </c>
      <c r="D319" s="147" t="s">
        <v>142</v>
      </c>
      <c r="E319" s="103" t="s">
        <v>224</v>
      </c>
      <c r="F319" s="83">
        <v>28000</v>
      </c>
      <c r="G319" s="81">
        <f>F319*2.87%</f>
        <v>803.6</v>
      </c>
      <c r="H319" s="81">
        <f>+F319*3.04%</f>
        <v>851.2</v>
      </c>
      <c r="I319" s="81"/>
      <c r="J319" s="76">
        <f t="shared" si="98"/>
        <v>1654.8000000000002</v>
      </c>
      <c r="K319" s="76">
        <f t="shared" si="101"/>
        <v>26345.200000000001</v>
      </c>
      <c r="L319" s="76">
        <f t="shared" si="121"/>
        <v>0</v>
      </c>
      <c r="M319" s="76"/>
      <c r="N319" s="77">
        <v>3125</v>
      </c>
      <c r="O319" s="102">
        <f t="shared" si="99"/>
        <v>4779.8</v>
      </c>
      <c r="P319" s="77">
        <f t="shared" si="122"/>
        <v>23220.2</v>
      </c>
      <c r="Q319" s="39"/>
    </row>
    <row r="320" spans="1:17" s="53" customFormat="1" ht="30" customHeight="1" x14ac:dyDescent="0.25">
      <c r="A320" s="36">
        <f>+A319+1</f>
        <v>175</v>
      </c>
      <c r="B320" s="122" t="s">
        <v>514</v>
      </c>
      <c r="C320" s="146" t="s">
        <v>412</v>
      </c>
      <c r="D320" s="147" t="s">
        <v>142</v>
      </c>
      <c r="E320" s="103" t="s">
        <v>224</v>
      </c>
      <c r="F320" s="83">
        <v>24000</v>
      </c>
      <c r="G320" s="81">
        <f>F320*2.87%</f>
        <v>688.8</v>
      </c>
      <c r="H320" s="81">
        <f>+F320*3.04%</f>
        <v>729.6</v>
      </c>
      <c r="I320" s="81"/>
      <c r="J320" s="76">
        <f t="shared" si="98"/>
        <v>1418.4</v>
      </c>
      <c r="K320" s="76">
        <f t="shared" si="101"/>
        <v>22581.599999999999</v>
      </c>
      <c r="L320" s="76">
        <f t="shared" si="121"/>
        <v>0</v>
      </c>
      <c r="M320" s="76"/>
      <c r="N320" s="76">
        <v>3125</v>
      </c>
      <c r="O320" s="102">
        <f t="shared" si="99"/>
        <v>4543.3999999999996</v>
      </c>
      <c r="P320" s="77">
        <f t="shared" si="122"/>
        <v>19456.599999999999</v>
      </c>
      <c r="Q320" s="39"/>
    </row>
    <row r="321" spans="1:17" s="53" customFormat="1" ht="30" customHeight="1" thickBot="1" x14ac:dyDescent="0.3">
      <c r="A321" s="199" t="s">
        <v>124</v>
      </c>
      <c r="B321" s="200"/>
      <c r="C321" s="200"/>
      <c r="D321" s="200"/>
      <c r="E321" s="201"/>
      <c r="F321" s="37">
        <f>SUM(F315:F320)</f>
        <v>230000</v>
      </c>
      <c r="G321" s="37">
        <f t="shared" ref="G321:P321" si="125">SUM(G315:G320)</f>
        <v>6601.0000000000009</v>
      </c>
      <c r="H321" s="37">
        <f t="shared" si="125"/>
        <v>6992</v>
      </c>
      <c r="I321" s="37">
        <f t="shared" si="125"/>
        <v>3430.92</v>
      </c>
      <c r="J321" s="37">
        <f t="shared" si="125"/>
        <v>17023.920000000002</v>
      </c>
      <c r="K321" s="37">
        <f t="shared" si="125"/>
        <v>212976.08000000005</v>
      </c>
      <c r="L321" s="37">
        <f t="shared" si="125"/>
        <v>5047.3616249999995</v>
      </c>
      <c r="M321" s="37">
        <f t="shared" si="125"/>
        <v>0</v>
      </c>
      <c r="N321" s="37">
        <f t="shared" si="125"/>
        <v>16550</v>
      </c>
      <c r="O321" s="37">
        <f t="shared" si="125"/>
        <v>38621.281625000003</v>
      </c>
      <c r="P321" s="37">
        <f t="shared" si="125"/>
        <v>191378.71837500003</v>
      </c>
      <c r="Q321" s="39"/>
    </row>
    <row r="322" spans="1:17" s="53" customFormat="1" ht="30" customHeight="1" thickBot="1" x14ac:dyDescent="0.3">
      <c r="A322" s="202" t="s">
        <v>322</v>
      </c>
      <c r="B322" s="203"/>
      <c r="C322" s="203"/>
      <c r="D322" s="203"/>
      <c r="E322" s="203"/>
      <c r="F322" s="203"/>
      <c r="G322" s="203"/>
      <c r="H322" s="203"/>
      <c r="I322" s="203"/>
      <c r="J322" s="203"/>
      <c r="K322" s="203"/>
      <c r="L322" s="203"/>
      <c r="M322" s="203"/>
      <c r="N322" s="203"/>
      <c r="O322" s="203"/>
      <c r="P322" s="203"/>
      <c r="Q322" s="39"/>
    </row>
    <row r="323" spans="1:17" s="90" customFormat="1" ht="30" customHeight="1" x14ac:dyDescent="0.25">
      <c r="A323" s="79">
        <f>+A320+1</f>
        <v>176</v>
      </c>
      <c r="B323" s="103" t="s">
        <v>131</v>
      </c>
      <c r="C323" s="36" t="s">
        <v>412</v>
      </c>
      <c r="D323" s="103" t="s">
        <v>133</v>
      </c>
      <c r="E323" s="103" t="s">
        <v>224</v>
      </c>
      <c r="F323" s="105">
        <v>55000</v>
      </c>
      <c r="G323" s="81">
        <f>F323*2.87%</f>
        <v>1578.5</v>
      </c>
      <c r="H323" s="81">
        <f>+F323*3.04%</f>
        <v>1672</v>
      </c>
      <c r="I323" s="81"/>
      <c r="J323" s="76">
        <f t="shared" si="98"/>
        <v>3250.5</v>
      </c>
      <c r="K323" s="76">
        <f t="shared" si="101"/>
        <v>51749.5</v>
      </c>
      <c r="L323" s="76">
        <f>+IF(K323*12&lt;=416220.01,0,IF(K323*12&lt;=624329.01,(((K323*12-416220.01)*0.15)/12),IF((K323*12&lt;=867123.01),(31216+0.2*(K323*12-624329.01))/12,((79776+0.25*(K323*12-867123.01))/12))))-M323</f>
        <v>2559.6748749999997</v>
      </c>
      <c r="M323" s="76"/>
      <c r="N323" s="83">
        <v>25</v>
      </c>
      <c r="O323" s="76">
        <f t="shared" si="99"/>
        <v>5835.1748749999997</v>
      </c>
      <c r="P323" s="83">
        <f t="shared" ref="P323:P341" si="126">+F323-O323</f>
        <v>49164.825125000003</v>
      </c>
      <c r="Q323" s="233"/>
    </row>
    <row r="324" spans="1:17" s="53" customFormat="1" ht="30" customHeight="1" x14ac:dyDescent="0.25">
      <c r="A324" s="79">
        <f>+A323+1</f>
        <v>177</v>
      </c>
      <c r="B324" s="103" t="s">
        <v>34</v>
      </c>
      <c r="C324" s="36" t="s">
        <v>412</v>
      </c>
      <c r="D324" s="103" t="s">
        <v>133</v>
      </c>
      <c r="E324" s="103" t="s">
        <v>121</v>
      </c>
      <c r="F324" s="105">
        <v>55000</v>
      </c>
      <c r="G324" s="81">
        <f t="shared" ref="G324:G341" si="127">F324*2.87%</f>
        <v>1578.5</v>
      </c>
      <c r="H324" s="81">
        <f t="shared" ref="H324:H342" si="128">+F324*3.04%</f>
        <v>1672</v>
      </c>
      <c r="I324" s="81"/>
      <c r="J324" s="76">
        <f t="shared" si="98"/>
        <v>3250.5</v>
      </c>
      <c r="K324" s="76">
        <f t="shared" si="101"/>
        <v>51749.5</v>
      </c>
      <c r="L324" s="76">
        <f t="shared" ref="L324:L341" si="129">+IF(K324*12&lt;=416220.01,0,IF(K324*12&lt;=624329.01,(((K324*12-416220.01)*0.15)/12),IF((K324*12&lt;=867123.01),(31216+0.2*(K324*12-624329.01))/12,((79776+0.25*(K324*12-867123.01))/12))))-M324</f>
        <v>2559.6748749999997</v>
      </c>
      <c r="M324" s="76"/>
      <c r="N324" s="83">
        <v>165</v>
      </c>
      <c r="O324" s="76">
        <f t="shared" si="99"/>
        <v>5975.1748749999997</v>
      </c>
      <c r="P324" s="83">
        <f t="shared" si="126"/>
        <v>49024.825125000003</v>
      </c>
      <c r="Q324" s="39"/>
    </row>
    <row r="325" spans="1:17" s="78" customFormat="1" ht="30" customHeight="1" x14ac:dyDescent="0.25">
      <c r="A325" s="79">
        <f>+A324+1</f>
        <v>178</v>
      </c>
      <c r="B325" s="103" t="s">
        <v>323</v>
      </c>
      <c r="C325" s="36" t="s">
        <v>412</v>
      </c>
      <c r="D325" s="103" t="s">
        <v>36</v>
      </c>
      <c r="E325" s="103" t="s">
        <v>224</v>
      </c>
      <c r="F325" s="105">
        <v>35000</v>
      </c>
      <c r="G325" s="81">
        <f t="shared" si="127"/>
        <v>1004.5</v>
      </c>
      <c r="H325" s="81">
        <f t="shared" si="128"/>
        <v>1064</v>
      </c>
      <c r="I325" s="81"/>
      <c r="J325" s="76">
        <f t="shared" si="98"/>
        <v>2068.5</v>
      </c>
      <c r="K325" s="76">
        <f t="shared" si="101"/>
        <v>32931.5</v>
      </c>
      <c r="L325" s="76">
        <f t="shared" si="129"/>
        <v>0</v>
      </c>
      <c r="M325" s="76"/>
      <c r="N325" s="83">
        <v>245</v>
      </c>
      <c r="O325" s="76">
        <f t="shared" si="99"/>
        <v>2313.5</v>
      </c>
      <c r="P325" s="83">
        <f t="shared" si="126"/>
        <v>32686.5</v>
      </c>
      <c r="Q325" s="32"/>
    </row>
    <row r="326" spans="1:17" s="53" customFormat="1" ht="30" customHeight="1" x14ac:dyDescent="0.25">
      <c r="A326" s="79">
        <f t="shared" ref="A326:A342" si="130">+A325+1</f>
        <v>179</v>
      </c>
      <c r="B326" s="103" t="s">
        <v>39</v>
      </c>
      <c r="C326" s="36" t="s">
        <v>412</v>
      </c>
      <c r="D326" s="103" t="s">
        <v>36</v>
      </c>
      <c r="E326" s="103" t="s">
        <v>224</v>
      </c>
      <c r="F326" s="105">
        <v>35000</v>
      </c>
      <c r="G326" s="81">
        <f t="shared" si="127"/>
        <v>1004.5</v>
      </c>
      <c r="H326" s="81">
        <f t="shared" si="128"/>
        <v>1064</v>
      </c>
      <c r="I326" s="81"/>
      <c r="J326" s="76">
        <f t="shared" si="98"/>
        <v>2068.5</v>
      </c>
      <c r="K326" s="76">
        <f t="shared" si="101"/>
        <v>32931.5</v>
      </c>
      <c r="L326" s="76">
        <f t="shared" si="129"/>
        <v>0</v>
      </c>
      <c r="M326" s="76"/>
      <c r="N326" s="83">
        <v>165</v>
      </c>
      <c r="O326" s="76">
        <f t="shared" si="99"/>
        <v>2233.5</v>
      </c>
      <c r="P326" s="83">
        <f t="shared" si="126"/>
        <v>32766.5</v>
      </c>
      <c r="Q326" s="39"/>
    </row>
    <row r="327" spans="1:17" s="78" customFormat="1" ht="30" customHeight="1" x14ac:dyDescent="0.25">
      <c r="A327" s="79">
        <f t="shared" si="130"/>
        <v>180</v>
      </c>
      <c r="B327" s="103" t="s">
        <v>324</v>
      </c>
      <c r="C327" s="36" t="s">
        <v>412</v>
      </c>
      <c r="D327" s="103" t="s">
        <v>36</v>
      </c>
      <c r="E327" s="103" t="s">
        <v>224</v>
      </c>
      <c r="F327" s="105">
        <v>35000</v>
      </c>
      <c r="G327" s="81">
        <f t="shared" si="127"/>
        <v>1004.5</v>
      </c>
      <c r="H327" s="81">
        <f t="shared" si="128"/>
        <v>1064</v>
      </c>
      <c r="I327" s="81"/>
      <c r="J327" s="76">
        <f t="shared" si="98"/>
        <v>2068.5</v>
      </c>
      <c r="K327" s="76">
        <f t="shared" si="101"/>
        <v>32931.5</v>
      </c>
      <c r="L327" s="76">
        <f t="shared" si="129"/>
        <v>0</v>
      </c>
      <c r="M327" s="76"/>
      <c r="N327" s="83">
        <v>125</v>
      </c>
      <c r="O327" s="76">
        <f t="shared" si="99"/>
        <v>2193.5</v>
      </c>
      <c r="P327" s="83">
        <f t="shared" si="126"/>
        <v>32806.5</v>
      </c>
      <c r="Q327" s="32"/>
    </row>
    <row r="328" spans="1:17" s="90" customFormat="1" ht="30" customHeight="1" x14ac:dyDescent="0.25">
      <c r="A328" s="79">
        <f t="shared" si="130"/>
        <v>181</v>
      </c>
      <c r="B328" s="103" t="s">
        <v>81</v>
      </c>
      <c r="C328" s="36" t="s">
        <v>412</v>
      </c>
      <c r="D328" s="103" t="s">
        <v>36</v>
      </c>
      <c r="E328" s="103" t="s">
        <v>224</v>
      </c>
      <c r="F328" s="105">
        <v>35000</v>
      </c>
      <c r="G328" s="81">
        <f t="shared" si="127"/>
        <v>1004.5</v>
      </c>
      <c r="H328" s="81">
        <f t="shared" si="128"/>
        <v>1064</v>
      </c>
      <c r="I328" s="81"/>
      <c r="J328" s="76">
        <f t="shared" ref="J328:J342" si="131">+G328+H328+I328</f>
        <v>2068.5</v>
      </c>
      <c r="K328" s="76">
        <f t="shared" si="101"/>
        <v>32931.5</v>
      </c>
      <c r="L328" s="76">
        <f t="shared" si="129"/>
        <v>0</v>
      </c>
      <c r="M328" s="76"/>
      <c r="N328" s="83">
        <v>125</v>
      </c>
      <c r="O328" s="76">
        <f t="shared" si="99"/>
        <v>2193.5</v>
      </c>
      <c r="P328" s="83">
        <f t="shared" si="126"/>
        <v>32806.5</v>
      </c>
      <c r="Q328" s="233"/>
    </row>
    <row r="329" spans="1:17" s="53" customFormat="1" ht="30" customHeight="1" x14ac:dyDescent="0.25">
      <c r="A329" s="79">
        <f t="shared" si="130"/>
        <v>182</v>
      </c>
      <c r="B329" s="103" t="s">
        <v>325</v>
      </c>
      <c r="C329" s="36" t="s">
        <v>412</v>
      </c>
      <c r="D329" s="103" t="s">
        <v>36</v>
      </c>
      <c r="E329" s="103" t="s">
        <v>224</v>
      </c>
      <c r="F329" s="105">
        <v>35000</v>
      </c>
      <c r="G329" s="81">
        <f t="shared" si="127"/>
        <v>1004.5</v>
      </c>
      <c r="H329" s="81">
        <f t="shared" si="128"/>
        <v>1064</v>
      </c>
      <c r="I329" s="81">
        <v>1715.46</v>
      </c>
      <c r="J329" s="76">
        <f t="shared" si="131"/>
        <v>3783.96</v>
      </c>
      <c r="K329" s="76">
        <f t="shared" si="101"/>
        <v>31216.04</v>
      </c>
      <c r="L329" s="76">
        <f t="shared" si="129"/>
        <v>0</v>
      </c>
      <c r="M329" s="76"/>
      <c r="N329" s="83">
        <v>5785.86</v>
      </c>
      <c r="O329" s="76">
        <f t="shared" ref="O329:O341" si="132">+N329+I329+H329+G329+L329</f>
        <v>9569.82</v>
      </c>
      <c r="P329" s="83">
        <f t="shared" si="126"/>
        <v>25430.18</v>
      </c>
      <c r="Q329" s="39"/>
    </row>
    <row r="330" spans="1:17" s="78" customFormat="1" ht="30" customHeight="1" x14ac:dyDescent="0.25">
      <c r="A330" s="79">
        <f t="shared" si="130"/>
        <v>183</v>
      </c>
      <c r="B330" s="103" t="s">
        <v>38</v>
      </c>
      <c r="C330" s="36" t="s">
        <v>412</v>
      </c>
      <c r="D330" s="103" t="s">
        <v>36</v>
      </c>
      <c r="E330" s="103" t="s">
        <v>224</v>
      </c>
      <c r="F330" s="105">
        <v>35000</v>
      </c>
      <c r="G330" s="81">
        <f t="shared" si="127"/>
        <v>1004.5</v>
      </c>
      <c r="H330" s="81">
        <f t="shared" si="128"/>
        <v>1064</v>
      </c>
      <c r="I330" s="81"/>
      <c r="J330" s="76">
        <f t="shared" si="131"/>
        <v>2068.5</v>
      </c>
      <c r="K330" s="76">
        <f t="shared" si="101"/>
        <v>32931.5</v>
      </c>
      <c r="L330" s="76">
        <f t="shared" si="129"/>
        <v>0</v>
      </c>
      <c r="M330" s="76"/>
      <c r="N330" s="83">
        <v>665</v>
      </c>
      <c r="O330" s="76">
        <f t="shared" si="132"/>
        <v>2733.5</v>
      </c>
      <c r="P330" s="83">
        <f t="shared" si="126"/>
        <v>32266.5</v>
      </c>
      <c r="Q330" s="32"/>
    </row>
    <row r="331" spans="1:17" s="53" customFormat="1" ht="30" customHeight="1" x14ac:dyDescent="0.25">
      <c r="A331" s="79">
        <f t="shared" si="130"/>
        <v>184</v>
      </c>
      <c r="B331" s="103" t="s">
        <v>132</v>
      </c>
      <c r="C331" s="36" t="s">
        <v>412</v>
      </c>
      <c r="D331" s="121" t="s">
        <v>134</v>
      </c>
      <c r="E331" s="103" t="s">
        <v>224</v>
      </c>
      <c r="F331" s="105">
        <v>35000</v>
      </c>
      <c r="G331" s="81">
        <f>F331*2.87%</f>
        <v>1004.5</v>
      </c>
      <c r="H331" s="81">
        <f>+F331*3.04%</f>
        <v>1064</v>
      </c>
      <c r="I331" s="81"/>
      <c r="J331" s="76">
        <f t="shared" si="131"/>
        <v>2068.5</v>
      </c>
      <c r="K331" s="76">
        <f t="shared" si="101"/>
        <v>32931.5</v>
      </c>
      <c r="L331" s="76">
        <f t="shared" si="129"/>
        <v>0</v>
      </c>
      <c r="M331" s="76"/>
      <c r="N331" s="83">
        <v>25</v>
      </c>
      <c r="O331" s="76">
        <f t="shared" si="132"/>
        <v>2093.5</v>
      </c>
      <c r="P331" s="83">
        <f t="shared" si="126"/>
        <v>32906.5</v>
      </c>
      <c r="Q331" s="39"/>
    </row>
    <row r="332" spans="1:17" s="53" customFormat="1" ht="30" customHeight="1" x14ac:dyDescent="0.25">
      <c r="A332" s="79">
        <f t="shared" si="130"/>
        <v>185</v>
      </c>
      <c r="B332" s="103" t="s">
        <v>330</v>
      </c>
      <c r="C332" s="36" t="s">
        <v>412</v>
      </c>
      <c r="D332" s="103" t="s">
        <v>36</v>
      </c>
      <c r="E332" s="103" t="s">
        <v>121</v>
      </c>
      <c r="F332" s="105">
        <v>35000</v>
      </c>
      <c r="G332" s="81">
        <f>F332*2.87%</f>
        <v>1004.5</v>
      </c>
      <c r="H332" s="81">
        <f>+F332*3.04%</f>
        <v>1064</v>
      </c>
      <c r="I332" s="81"/>
      <c r="J332" s="76">
        <f t="shared" si="131"/>
        <v>2068.5</v>
      </c>
      <c r="K332" s="76">
        <f t="shared" ref="K332:K370" si="133">+F332-J332</f>
        <v>32931.5</v>
      </c>
      <c r="L332" s="76">
        <f t="shared" si="129"/>
        <v>0</v>
      </c>
      <c r="M332" s="76"/>
      <c r="N332" s="83">
        <v>125</v>
      </c>
      <c r="O332" s="76">
        <f t="shared" si="132"/>
        <v>2193.5</v>
      </c>
      <c r="P332" s="83">
        <f t="shared" si="126"/>
        <v>32806.5</v>
      </c>
      <c r="Q332" s="39"/>
    </row>
    <row r="333" spans="1:17" s="32" customFormat="1" ht="30" customHeight="1" x14ac:dyDescent="0.25">
      <c r="A333" s="79">
        <f t="shared" si="130"/>
        <v>186</v>
      </c>
      <c r="B333" s="103" t="s">
        <v>328</v>
      </c>
      <c r="C333" s="36" t="s">
        <v>412</v>
      </c>
      <c r="D333" s="121" t="s">
        <v>140</v>
      </c>
      <c r="E333" s="103" t="s">
        <v>224</v>
      </c>
      <c r="F333" s="105">
        <v>35000</v>
      </c>
      <c r="G333" s="81">
        <f t="shared" si="127"/>
        <v>1004.5</v>
      </c>
      <c r="H333" s="81">
        <f t="shared" si="128"/>
        <v>1064</v>
      </c>
      <c r="I333" s="81">
        <v>1715.46</v>
      </c>
      <c r="J333" s="76">
        <f t="shared" si="131"/>
        <v>3783.96</v>
      </c>
      <c r="K333" s="76">
        <f t="shared" si="133"/>
        <v>31216.04</v>
      </c>
      <c r="L333" s="76">
        <f t="shared" si="129"/>
        <v>0</v>
      </c>
      <c r="M333" s="76"/>
      <c r="N333" s="83">
        <v>125</v>
      </c>
      <c r="O333" s="76">
        <f t="shared" si="132"/>
        <v>3908.96</v>
      </c>
      <c r="P333" s="83">
        <f t="shared" si="126"/>
        <v>31091.040000000001</v>
      </c>
    </row>
    <row r="334" spans="1:17" s="32" customFormat="1" ht="30" customHeight="1" x14ac:dyDescent="0.25">
      <c r="A334" s="79">
        <f t="shared" si="130"/>
        <v>187</v>
      </c>
      <c r="B334" s="103" t="s">
        <v>326</v>
      </c>
      <c r="C334" s="36" t="s">
        <v>412</v>
      </c>
      <c r="D334" s="103" t="s">
        <v>140</v>
      </c>
      <c r="E334" s="103" t="s">
        <v>224</v>
      </c>
      <c r="F334" s="105">
        <v>35000</v>
      </c>
      <c r="G334" s="81">
        <f>F334*2.87%</f>
        <v>1004.5</v>
      </c>
      <c r="H334" s="81">
        <f>+F334*3.04%</f>
        <v>1064</v>
      </c>
      <c r="I334" s="81"/>
      <c r="J334" s="76">
        <f t="shared" si="131"/>
        <v>2068.5</v>
      </c>
      <c r="K334" s="76">
        <f t="shared" si="133"/>
        <v>32931.5</v>
      </c>
      <c r="L334" s="76">
        <f t="shared" si="129"/>
        <v>0</v>
      </c>
      <c r="M334" s="76"/>
      <c r="N334" s="83">
        <v>125</v>
      </c>
      <c r="O334" s="76">
        <f t="shared" si="132"/>
        <v>2193.5</v>
      </c>
      <c r="P334" s="83">
        <f t="shared" si="126"/>
        <v>32806.5</v>
      </c>
    </row>
    <row r="335" spans="1:17" s="32" customFormat="1" ht="30" customHeight="1" x14ac:dyDescent="0.25">
      <c r="A335" s="79">
        <f t="shared" si="130"/>
        <v>188</v>
      </c>
      <c r="B335" s="103" t="s">
        <v>329</v>
      </c>
      <c r="C335" s="36" t="s">
        <v>412</v>
      </c>
      <c r="D335" s="121" t="s">
        <v>134</v>
      </c>
      <c r="E335" s="80" t="s">
        <v>224</v>
      </c>
      <c r="F335" s="81">
        <v>35000</v>
      </c>
      <c r="G335" s="81">
        <f>F335*2.87%</f>
        <v>1004.5</v>
      </c>
      <c r="H335" s="81">
        <f>+F335*3.04%</f>
        <v>1064</v>
      </c>
      <c r="I335" s="81"/>
      <c r="J335" s="76">
        <f>+G335+H335+I335</f>
        <v>2068.5</v>
      </c>
      <c r="K335" s="76">
        <f>+F335-J335</f>
        <v>32931.5</v>
      </c>
      <c r="L335" s="76">
        <f>+IF(K335*12&lt;=416220.01,0,IF(K335*12&lt;=624329.01,(((K335*12-416220.01)*0.15)/12),IF((K335*12&lt;=867123.01),(31216+0.2*(K335*12-624329.01))/12,((79776+0.25*(K335*12-867123.01))/12))))-M335</f>
        <v>0</v>
      </c>
      <c r="M335" s="76"/>
      <c r="N335" s="83">
        <v>25</v>
      </c>
      <c r="O335" s="76">
        <f>+N335+I335+H335+G335+L335</f>
        <v>2093.5</v>
      </c>
      <c r="P335" s="83">
        <f>+F335-O335</f>
        <v>32906.5</v>
      </c>
    </row>
    <row r="336" spans="1:17" s="32" customFormat="1" ht="30" customHeight="1" x14ac:dyDescent="0.25">
      <c r="A336" s="79">
        <f t="shared" si="130"/>
        <v>189</v>
      </c>
      <c r="B336" s="103" t="s">
        <v>464</v>
      </c>
      <c r="C336" s="36" t="s">
        <v>412</v>
      </c>
      <c r="D336" s="121" t="s">
        <v>465</v>
      </c>
      <c r="E336" s="103" t="s">
        <v>224</v>
      </c>
      <c r="F336" s="105">
        <v>35000</v>
      </c>
      <c r="G336" s="81">
        <f>F336*2.87%</f>
        <v>1004.5</v>
      </c>
      <c r="H336" s="81">
        <f>+F336*3.04%</f>
        <v>1064</v>
      </c>
      <c r="I336" s="81">
        <v>1715.46</v>
      </c>
      <c r="J336" s="76">
        <f>+G336+H336+I336</f>
        <v>3783.96</v>
      </c>
      <c r="K336" s="76">
        <f>+F336-J336</f>
        <v>31216.04</v>
      </c>
      <c r="L336" s="76">
        <f>+IF(K336*12&lt;=416220.01,0,IF(K336*12&lt;=624329.01,(((K336*12-416220.01)*0.15)/12),IF((K336*12&lt;=867123.01),(31216+0.2*(K336*12-624329.01))/12,((79776+0.25*(K336*12-867123.01))/12))))-M336</f>
        <v>0</v>
      </c>
      <c r="M336" s="76"/>
      <c r="N336" s="83">
        <v>5423.92</v>
      </c>
      <c r="O336" s="76">
        <f>+N336+I336+H336+G336+L336</f>
        <v>9207.880000000001</v>
      </c>
      <c r="P336" s="83">
        <f>+F336-O336</f>
        <v>25792.12</v>
      </c>
    </row>
    <row r="337" spans="1:17" s="32" customFormat="1" ht="30" customHeight="1" x14ac:dyDescent="0.25">
      <c r="A337" s="79">
        <f t="shared" si="130"/>
        <v>190</v>
      </c>
      <c r="B337" s="103" t="s">
        <v>529</v>
      </c>
      <c r="C337" s="36" t="s">
        <v>412</v>
      </c>
      <c r="D337" s="103" t="s">
        <v>134</v>
      </c>
      <c r="E337" s="103" t="s">
        <v>224</v>
      </c>
      <c r="F337" s="105">
        <v>35000</v>
      </c>
      <c r="G337" s="81">
        <f>F337*2.87%</f>
        <v>1004.5</v>
      </c>
      <c r="H337" s="81">
        <f>+F337*3.04%</f>
        <v>1064</v>
      </c>
      <c r="I337" s="81"/>
      <c r="J337" s="76">
        <f>+G337+H337+I337</f>
        <v>2068.5</v>
      </c>
      <c r="K337" s="76">
        <f>+F337-J337</f>
        <v>32931.5</v>
      </c>
      <c r="L337" s="76">
        <f>+IF(K337*12&lt;=416220.01,0,IF(K337*12&lt;=624329.01,(((K337*12-416220.01)*0.15)/12),IF((K337*12&lt;=867123.01),(31216+0.2*(K337*12-624329.01))/12,((79776+0.25*(K337*12-867123.01))/12))))-M337</f>
        <v>0</v>
      </c>
      <c r="M337" s="76"/>
      <c r="N337" s="83">
        <v>3165</v>
      </c>
      <c r="O337" s="76">
        <f>+N337+I337+H337+G337+L337</f>
        <v>5233.5</v>
      </c>
      <c r="P337" s="83">
        <f>+F337-O337</f>
        <v>29766.5</v>
      </c>
    </row>
    <row r="338" spans="1:17" s="32" customFormat="1" ht="30" customHeight="1" x14ac:dyDescent="0.25">
      <c r="A338" s="79">
        <f t="shared" si="130"/>
        <v>191</v>
      </c>
      <c r="B338" s="103" t="s">
        <v>577</v>
      </c>
      <c r="C338" s="36" t="s">
        <v>412</v>
      </c>
      <c r="D338" s="103" t="s">
        <v>134</v>
      </c>
      <c r="E338" s="103" t="s">
        <v>224</v>
      </c>
      <c r="F338" s="105">
        <v>35000</v>
      </c>
      <c r="G338" s="81">
        <f>F338*2.87%</f>
        <v>1004.5</v>
      </c>
      <c r="H338" s="81">
        <f>+F338*3.04%</f>
        <v>1064</v>
      </c>
      <c r="I338" s="81"/>
      <c r="J338" s="76">
        <f>+G338+H338+I338</f>
        <v>2068.5</v>
      </c>
      <c r="K338" s="76">
        <f>+F338-J338</f>
        <v>32931.5</v>
      </c>
      <c r="L338" s="76">
        <f>+IF(K338*12&lt;=416220.01,0,IF(K338*12&lt;=624329.01,(((K338*12-416220.01)*0.15)/12),IF((K338*12&lt;=867123.01),(31216+0.2*(K338*12-624329.01))/12,((79776+0.25*(K338*12-867123.01))/12))))-M338</f>
        <v>0</v>
      </c>
      <c r="M338" s="76"/>
      <c r="N338" s="83">
        <v>625</v>
      </c>
      <c r="O338" s="76">
        <f>+N338+I338+H338+G338+L338</f>
        <v>2693.5</v>
      </c>
      <c r="P338" s="83">
        <f>+F338-O338</f>
        <v>32306.5</v>
      </c>
    </row>
    <row r="339" spans="1:17" s="39" customFormat="1" ht="30" customHeight="1" x14ac:dyDescent="0.25">
      <c r="A339" s="79">
        <f t="shared" si="130"/>
        <v>192</v>
      </c>
      <c r="B339" s="103" t="s">
        <v>37</v>
      </c>
      <c r="C339" s="36" t="s">
        <v>412</v>
      </c>
      <c r="D339" s="103" t="s">
        <v>36</v>
      </c>
      <c r="E339" s="103" t="s">
        <v>121</v>
      </c>
      <c r="F339" s="105">
        <v>30000</v>
      </c>
      <c r="G339" s="81">
        <f t="shared" si="127"/>
        <v>861</v>
      </c>
      <c r="H339" s="81">
        <f t="shared" si="128"/>
        <v>912</v>
      </c>
      <c r="I339" s="81"/>
      <c r="J339" s="76">
        <f t="shared" si="131"/>
        <v>1773</v>
      </c>
      <c r="K339" s="76">
        <f t="shared" si="133"/>
        <v>28227</v>
      </c>
      <c r="L339" s="76">
        <f t="shared" si="129"/>
        <v>0</v>
      </c>
      <c r="M339" s="76"/>
      <c r="N339" s="83">
        <v>25</v>
      </c>
      <c r="O339" s="76">
        <f t="shared" si="132"/>
        <v>1798</v>
      </c>
      <c r="P339" s="83">
        <f t="shared" si="126"/>
        <v>28202</v>
      </c>
    </row>
    <row r="340" spans="1:17" s="32" customFormat="1" ht="30" customHeight="1" x14ac:dyDescent="0.25">
      <c r="A340" s="79">
        <f t="shared" si="130"/>
        <v>193</v>
      </c>
      <c r="B340" s="103" t="s">
        <v>632</v>
      </c>
      <c r="C340" s="36" t="s">
        <v>413</v>
      </c>
      <c r="D340" s="103" t="s">
        <v>21</v>
      </c>
      <c r="E340" s="164" t="s">
        <v>224</v>
      </c>
      <c r="F340" s="105">
        <v>30000</v>
      </c>
      <c r="G340" s="81">
        <f>F340*2.87%</f>
        <v>861</v>
      </c>
      <c r="H340" s="81">
        <f>+F340*3.04%</f>
        <v>912</v>
      </c>
      <c r="I340" s="81"/>
      <c r="J340" s="76">
        <f>+G340+H340+I340</f>
        <v>1773</v>
      </c>
      <c r="K340" s="76">
        <f t="shared" ref="K340" si="134">+F340-J340</f>
        <v>28227</v>
      </c>
      <c r="L340" s="76"/>
      <c r="M340" s="76"/>
      <c r="N340" s="81">
        <v>1165</v>
      </c>
      <c r="O340" s="76">
        <f>+N340+I340+H340+G340+L340</f>
        <v>2938</v>
      </c>
      <c r="P340" s="76">
        <f>+F340-O340</f>
        <v>27062</v>
      </c>
    </row>
    <row r="341" spans="1:17" s="32" customFormat="1" ht="30" customHeight="1" x14ac:dyDescent="0.25">
      <c r="A341" s="79">
        <f t="shared" si="130"/>
        <v>194</v>
      </c>
      <c r="B341" s="103" t="s">
        <v>332</v>
      </c>
      <c r="C341" s="36" t="s">
        <v>412</v>
      </c>
      <c r="D341" s="103" t="s">
        <v>97</v>
      </c>
      <c r="E341" s="103" t="s">
        <v>121</v>
      </c>
      <c r="F341" s="105">
        <v>28000</v>
      </c>
      <c r="G341" s="81">
        <f t="shared" si="127"/>
        <v>803.6</v>
      </c>
      <c r="H341" s="81">
        <f t="shared" si="128"/>
        <v>851.2</v>
      </c>
      <c r="I341" s="81"/>
      <c r="J341" s="76">
        <f t="shared" si="131"/>
        <v>1654.8000000000002</v>
      </c>
      <c r="K341" s="76">
        <f t="shared" si="133"/>
        <v>26345.200000000001</v>
      </c>
      <c r="L341" s="76">
        <f t="shared" si="129"/>
        <v>0</v>
      </c>
      <c r="M341" s="76"/>
      <c r="N341" s="83">
        <v>65</v>
      </c>
      <c r="O341" s="76">
        <f t="shared" si="132"/>
        <v>1719.8000000000002</v>
      </c>
      <c r="P341" s="83">
        <f t="shared" si="126"/>
        <v>26280.2</v>
      </c>
    </row>
    <row r="342" spans="1:17" s="39" customFormat="1" ht="30" customHeight="1" x14ac:dyDescent="0.25">
      <c r="A342" s="79">
        <f t="shared" si="130"/>
        <v>195</v>
      </c>
      <c r="B342" s="108" t="s">
        <v>680</v>
      </c>
      <c r="C342" s="36" t="s">
        <v>412</v>
      </c>
      <c r="D342" s="103" t="s">
        <v>134</v>
      </c>
      <c r="E342" s="103" t="s">
        <v>224</v>
      </c>
      <c r="F342" s="105">
        <v>25000</v>
      </c>
      <c r="G342" s="105">
        <f>F342*2.87%</f>
        <v>717.5</v>
      </c>
      <c r="H342" s="81">
        <f t="shared" si="128"/>
        <v>760</v>
      </c>
      <c r="I342" s="81"/>
      <c r="J342" s="76">
        <f t="shared" si="131"/>
        <v>1477.5</v>
      </c>
      <c r="K342" s="76">
        <f t="shared" si="133"/>
        <v>23522.5</v>
      </c>
      <c r="L342" s="76">
        <f>+IF(K342*12&lt;=416220.01,0,IF(K342*12&lt;=624329.01,(((K342*12-416220.01)*0.15)/12),IF((K342*12&lt;=867123.01),(31216+0.2*(K342*12-624329.01))/12,((79776+0.25*(K342*12-867123.01))/12))))-M342</f>
        <v>0</v>
      </c>
      <c r="M342" s="76"/>
      <c r="N342" s="83">
        <v>125</v>
      </c>
      <c r="O342" s="76">
        <f t="shared" ref="O342" si="135">+N342+I342+H342+G342+L342</f>
        <v>1602.5</v>
      </c>
      <c r="P342" s="83">
        <f t="shared" ref="P342" si="136">+F342-O342</f>
        <v>23397.5</v>
      </c>
    </row>
    <row r="343" spans="1:17" s="53" customFormat="1" ht="30" customHeight="1" x14ac:dyDescent="0.25">
      <c r="A343" s="199" t="s">
        <v>124</v>
      </c>
      <c r="B343" s="200"/>
      <c r="C343" s="200"/>
      <c r="D343" s="200"/>
      <c r="E343" s="201"/>
      <c r="F343" s="37">
        <f>SUM(F323:F342)</f>
        <v>713000</v>
      </c>
      <c r="G343" s="37">
        <f t="shared" ref="G343:P343" si="137">SUM(G323:G342)</f>
        <v>20463.099999999999</v>
      </c>
      <c r="H343" s="37">
        <f t="shared" si="137"/>
        <v>21675.200000000001</v>
      </c>
      <c r="I343" s="37">
        <f t="shared" si="137"/>
        <v>5146.38</v>
      </c>
      <c r="J343" s="37">
        <f t="shared" si="137"/>
        <v>47284.68</v>
      </c>
      <c r="K343" s="37">
        <f t="shared" si="137"/>
        <v>665715.31999999983</v>
      </c>
      <c r="L343" s="37">
        <f t="shared" si="137"/>
        <v>5119.3497499999994</v>
      </c>
      <c r="M343" s="37">
        <f t="shared" si="137"/>
        <v>0</v>
      </c>
      <c r="N343" s="37">
        <f t="shared" si="137"/>
        <v>18319.78</v>
      </c>
      <c r="O343" s="37">
        <f t="shared" si="137"/>
        <v>70723.80975</v>
      </c>
      <c r="P343" s="37">
        <f t="shared" si="137"/>
        <v>642276.19024999999</v>
      </c>
      <c r="Q343" s="39"/>
    </row>
    <row r="344" spans="1:17" s="53" customFormat="1" ht="30" customHeight="1" thickBot="1" x14ac:dyDescent="0.3">
      <c r="A344" s="50"/>
      <c r="B344" s="50"/>
      <c r="C344" s="50"/>
      <c r="D344" s="50"/>
      <c r="E344" s="5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39"/>
    </row>
    <row r="345" spans="1:17" s="53" customFormat="1" ht="30" customHeight="1" thickBot="1" x14ac:dyDescent="0.3">
      <c r="A345" s="202" t="s">
        <v>438</v>
      </c>
      <c r="B345" s="203"/>
      <c r="C345" s="203"/>
      <c r="D345" s="203"/>
      <c r="E345" s="203"/>
      <c r="F345" s="203"/>
      <c r="G345" s="203"/>
      <c r="H345" s="203"/>
      <c r="I345" s="203"/>
      <c r="J345" s="203"/>
      <c r="K345" s="203"/>
      <c r="L345" s="203"/>
      <c r="M345" s="203"/>
      <c r="N345" s="203"/>
      <c r="O345" s="203"/>
      <c r="P345" s="203"/>
      <c r="Q345" s="39"/>
    </row>
    <row r="346" spans="1:17" s="53" customFormat="1" ht="30" customHeight="1" x14ac:dyDescent="0.25">
      <c r="A346" s="74">
        <f>+A342+1</f>
        <v>196</v>
      </c>
      <c r="B346" s="103" t="s">
        <v>393</v>
      </c>
      <c r="C346" s="36" t="s">
        <v>413</v>
      </c>
      <c r="D346" s="103" t="s">
        <v>221</v>
      </c>
      <c r="E346" s="103" t="s">
        <v>121</v>
      </c>
      <c r="F346" s="105">
        <v>70000</v>
      </c>
      <c r="G346" s="81">
        <f t="shared" ref="G346" si="138">F346*2.87%</f>
        <v>2009</v>
      </c>
      <c r="H346" s="81">
        <f t="shared" ref="H346" si="139">+F346*3.04%</f>
        <v>2128</v>
      </c>
      <c r="I346" s="81">
        <v>1715.46</v>
      </c>
      <c r="J346" s="76">
        <f>+G346+H346+I346</f>
        <v>5852.46</v>
      </c>
      <c r="K346" s="76">
        <f t="shared" si="133"/>
        <v>64147.54</v>
      </c>
      <c r="L346" s="76">
        <f>+IF(K346*12&lt;=416220.01,0,IF(K346*12&lt;=624329.01,(((K346*12-416220.01)*0.15)/12),IF((K346*12&lt;=867123.01),(31216+0.2*(K346*12-624329.01))/12,((79776+0.25*(K346*12-867123.01))/12))))-M346</f>
        <v>5025.3578333333326</v>
      </c>
      <c r="M346" s="76"/>
      <c r="N346" s="83">
        <v>25</v>
      </c>
      <c r="O346" s="102">
        <f>+N346+I346+H346+G346+L346</f>
        <v>10902.817833333333</v>
      </c>
      <c r="P346" s="83">
        <f>+F346-O346</f>
        <v>59097.182166666666</v>
      </c>
      <c r="Q346" s="39"/>
    </row>
    <row r="347" spans="1:17" s="39" customFormat="1" ht="30" customHeight="1" x14ac:dyDescent="0.25">
      <c r="A347" s="74">
        <f>+A346+1</f>
        <v>197</v>
      </c>
      <c r="B347" s="103" t="s">
        <v>633</v>
      </c>
      <c r="C347" s="36" t="s">
        <v>412</v>
      </c>
      <c r="D347" s="103" t="s">
        <v>634</v>
      </c>
      <c r="E347" s="103" t="s">
        <v>194</v>
      </c>
      <c r="F347" s="105">
        <v>35000</v>
      </c>
      <c r="G347" s="81">
        <f t="shared" ref="G347" si="140">F347*2.87%</f>
        <v>1004.5</v>
      </c>
      <c r="H347" s="81">
        <f t="shared" ref="H347" si="141">+F347*3.04%</f>
        <v>1064</v>
      </c>
      <c r="I347" s="81"/>
      <c r="J347" s="76">
        <f>+G347+H347+I347</f>
        <v>2068.5</v>
      </c>
      <c r="K347" s="76">
        <f t="shared" si="133"/>
        <v>32931.5</v>
      </c>
      <c r="L347" s="76">
        <f>+IF(K347*12&lt;=416220.01,0,IF(K347*12&lt;=624329.01,(((K347*12-416220.01)*0.15)/12),IF((K347*12&lt;=867123.01),(31216+0.2*(K347*12-624329.01))/12,((79776+0.25*(K347*12-867123.01))/12))))-M347</f>
        <v>0</v>
      </c>
      <c r="M347" s="76"/>
      <c r="N347" s="83">
        <v>25</v>
      </c>
      <c r="O347" s="102">
        <f>+N347+I347+H347+G347+L347</f>
        <v>2093.5</v>
      </c>
      <c r="P347" s="83">
        <f>+F347-O347</f>
        <v>32906.5</v>
      </c>
    </row>
    <row r="348" spans="1:17" s="39" customFormat="1" ht="30" customHeight="1" x14ac:dyDescent="0.25">
      <c r="A348" s="199" t="s">
        <v>124</v>
      </c>
      <c r="B348" s="200"/>
      <c r="C348" s="200"/>
      <c r="D348" s="200"/>
      <c r="E348" s="201"/>
      <c r="F348" s="37">
        <f>SUM(F346:F347)</f>
        <v>105000</v>
      </c>
      <c r="G348" s="37">
        <f t="shared" ref="G348:P348" si="142">SUM(G346:G347)</f>
        <v>3013.5</v>
      </c>
      <c r="H348" s="37">
        <f t="shared" si="142"/>
        <v>3192</v>
      </c>
      <c r="I348" s="37">
        <f t="shared" si="142"/>
        <v>1715.46</v>
      </c>
      <c r="J348" s="37">
        <f t="shared" si="142"/>
        <v>7920.96</v>
      </c>
      <c r="K348" s="37">
        <f t="shared" si="142"/>
        <v>97079.040000000008</v>
      </c>
      <c r="L348" s="37">
        <f t="shared" si="142"/>
        <v>5025.3578333333326</v>
      </c>
      <c r="M348" s="37">
        <f t="shared" si="142"/>
        <v>0</v>
      </c>
      <c r="N348" s="37">
        <f t="shared" si="142"/>
        <v>50</v>
      </c>
      <c r="O348" s="37">
        <f t="shared" si="142"/>
        <v>12996.317833333333</v>
      </c>
      <c r="P348" s="37">
        <f t="shared" si="142"/>
        <v>92003.682166666666</v>
      </c>
    </row>
    <row r="349" spans="1:17" s="53" customFormat="1" ht="30" customHeight="1" thickBot="1" x14ac:dyDescent="0.3">
      <c r="A349" s="50"/>
      <c r="B349" s="50"/>
      <c r="C349" s="50"/>
      <c r="D349" s="50"/>
      <c r="E349" s="50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39"/>
    </row>
    <row r="350" spans="1:17" s="39" customFormat="1" ht="30" customHeight="1" thickBot="1" x14ac:dyDescent="0.3">
      <c r="A350" s="202" t="s">
        <v>333</v>
      </c>
      <c r="B350" s="203"/>
      <c r="C350" s="203"/>
      <c r="D350" s="203"/>
      <c r="E350" s="203"/>
      <c r="F350" s="203"/>
      <c r="G350" s="203"/>
      <c r="H350" s="203"/>
      <c r="I350" s="203"/>
      <c r="J350" s="203"/>
      <c r="K350" s="203"/>
      <c r="L350" s="203"/>
      <c r="M350" s="203"/>
      <c r="N350" s="203"/>
      <c r="O350" s="203"/>
      <c r="P350" s="203"/>
    </row>
    <row r="351" spans="1:17" s="39" customFormat="1" ht="30" customHeight="1" x14ac:dyDescent="0.25">
      <c r="A351" s="74">
        <f>+A347+1</f>
        <v>198</v>
      </c>
      <c r="B351" s="107" t="s">
        <v>334</v>
      </c>
      <c r="C351" s="117" t="s">
        <v>413</v>
      </c>
      <c r="D351" s="107" t="s">
        <v>335</v>
      </c>
      <c r="E351" s="103" t="s">
        <v>120</v>
      </c>
      <c r="F351" s="76">
        <v>145000</v>
      </c>
      <c r="G351" s="76">
        <f>F351*2.87%</f>
        <v>4161.5</v>
      </c>
      <c r="H351" s="76">
        <f>+F351*3.04%</f>
        <v>4408</v>
      </c>
      <c r="I351" s="76"/>
      <c r="J351" s="76">
        <f>+G351+H351+I351</f>
        <v>8569.5</v>
      </c>
      <c r="K351" s="76">
        <f t="shared" si="133"/>
        <v>136430.5</v>
      </c>
      <c r="L351" s="76">
        <f>+IF(K351*12&lt;=416220.01,0,IF(K351*12&lt;=624329.01,(((K351*12-416220.01)*0.15)/12),IF((K351*12&lt;=867123.01),(31216+0.2*(K351*12-624329.01))/12,((79776+0.25*(K351*12-867123.01))/12))))-M351</f>
        <v>22690.562291666665</v>
      </c>
      <c r="M351" s="76"/>
      <c r="N351" s="83">
        <v>125</v>
      </c>
      <c r="O351" s="102">
        <f>+N351+I351+H351+G351+L351</f>
        <v>31385.062291666665</v>
      </c>
      <c r="P351" s="83">
        <f>+F351-O351</f>
        <v>113614.93770833334</v>
      </c>
    </row>
    <row r="352" spans="1:17" s="53" customFormat="1" ht="30" customHeight="1" x14ac:dyDescent="0.25">
      <c r="A352" s="199" t="s">
        <v>124</v>
      </c>
      <c r="B352" s="200"/>
      <c r="C352" s="200"/>
      <c r="D352" s="200"/>
      <c r="E352" s="201"/>
      <c r="F352" s="37">
        <f>SUM(F351:F351)</f>
        <v>145000</v>
      </c>
      <c r="G352" s="37">
        <f t="shared" ref="G352:P352" si="143">SUM(G351:G351)</f>
        <v>4161.5</v>
      </c>
      <c r="H352" s="37">
        <f t="shared" si="143"/>
        <v>4408</v>
      </c>
      <c r="I352" s="37">
        <f t="shared" si="143"/>
        <v>0</v>
      </c>
      <c r="J352" s="37">
        <f t="shared" si="143"/>
        <v>8569.5</v>
      </c>
      <c r="K352" s="37">
        <f t="shared" si="143"/>
        <v>136430.5</v>
      </c>
      <c r="L352" s="37">
        <f t="shared" si="143"/>
        <v>22690.562291666665</v>
      </c>
      <c r="M352" s="37">
        <f t="shared" si="143"/>
        <v>0</v>
      </c>
      <c r="N352" s="37">
        <f t="shared" si="143"/>
        <v>125</v>
      </c>
      <c r="O352" s="37">
        <f t="shared" si="143"/>
        <v>31385.062291666665</v>
      </c>
      <c r="P352" s="37">
        <f t="shared" si="143"/>
        <v>113614.93770833334</v>
      </c>
      <c r="Q352" s="39"/>
    </row>
    <row r="353" spans="1:17" s="53" customFormat="1" ht="30" customHeight="1" thickBot="1" x14ac:dyDescent="0.3">
      <c r="A353" s="50"/>
      <c r="B353" s="50"/>
      <c r="C353" s="50"/>
      <c r="D353" s="50"/>
      <c r="E353" s="5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39"/>
    </row>
    <row r="354" spans="1:17" s="39" customFormat="1" ht="30" customHeight="1" thickBot="1" x14ac:dyDescent="0.3">
      <c r="A354" s="202" t="s">
        <v>203</v>
      </c>
      <c r="B354" s="203"/>
      <c r="C354" s="203"/>
      <c r="D354" s="203"/>
      <c r="E354" s="203"/>
      <c r="F354" s="203"/>
      <c r="G354" s="203"/>
      <c r="H354" s="203"/>
      <c r="I354" s="203"/>
      <c r="J354" s="203"/>
      <c r="K354" s="203"/>
      <c r="L354" s="203"/>
      <c r="M354" s="203"/>
      <c r="N354" s="203"/>
      <c r="O354" s="203"/>
      <c r="P354" s="203"/>
    </row>
    <row r="355" spans="1:17" s="39" customFormat="1" ht="30" customHeight="1" x14ac:dyDescent="0.25">
      <c r="A355" s="79">
        <f>+A351+1</f>
        <v>199</v>
      </c>
      <c r="B355" s="103" t="s">
        <v>336</v>
      </c>
      <c r="C355" s="36" t="s">
        <v>412</v>
      </c>
      <c r="D355" s="103" t="s">
        <v>21</v>
      </c>
      <c r="E355" s="103" t="s">
        <v>121</v>
      </c>
      <c r="F355" s="105">
        <v>40000</v>
      </c>
      <c r="G355" s="105">
        <f>F355*2.87%</f>
        <v>1148</v>
      </c>
      <c r="H355" s="81">
        <f>+F355*3.04%</f>
        <v>1216</v>
      </c>
      <c r="I355" s="81">
        <v>1715.46</v>
      </c>
      <c r="J355" s="76">
        <f>+G355+H355+I355</f>
        <v>4079.46</v>
      </c>
      <c r="K355" s="76">
        <f t="shared" si="133"/>
        <v>35920.54</v>
      </c>
      <c r="L355" s="76">
        <f>+IF(K355*12&lt;=416220.01,0,IF(K355*12&lt;=624329.01,(((K355*12-416220.01)*0.15)/12),IF((K355*12&lt;=867123.01),(31216+0.2*(K355*12-624329.01))/12,((79776+0.25*(K355*12-867123.01))/12))))-M355</f>
        <v>185.33087499999965</v>
      </c>
      <c r="M355" s="76"/>
      <c r="N355" s="83">
        <v>125</v>
      </c>
      <c r="O355" s="102">
        <f>+N355+I355+H355+G355+L355</f>
        <v>4389.7908749999997</v>
      </c>
      <c r="P355" s="83">
        <f>+F355-O355</f>
        <v>35610.209125000001</v>
      </c>
    </row>
    <row r="356" spans="1:17" s="39" customFormat="1" ht="30" customHeight="1" x14ac:dyDescent="0.25">
      <c r="A356" s="199" t="s">
        <v>124</v>
      </c>
      <c r="B356" s="200"/>
      <c r="C356" s="200"/>
      <c r="D356" s="200"/>
      <c r="E356" s="201"/>
      <c r="F356" s="37">
        <f>SUM(F355:F355)</f>
        <v>40000</v>
      </c>
      <c r="G356" s="37">
        <f t="shared" ref="G356:P356" si="144">SUM(G355:G355)</f>
        <v>1148</v>
      </c>
      <c r="H356" s="37">
        <f t="shared" si="144"/>
        <v>1216</v>
      </c>
      <c r="I356" s="37">
        <f t="shared" si="144"/>
        <v>1715.46</v>
      </c>
      <c r="J356" s="37">
        <f t="shared" si="144"/>
        <v>4079.46</v>
      </c>
      <c r="K356" s="37">
        <f t="shared" si="144"/>
        <v>35920.54</v>
      </c>
      <c r="L356" s="37">
        <f t="shared" si="144"/>
        <v>185.33087499999965</v>
      </c>
      <c r="M356" s="37">
        <f t="shared" si="144"/>
        <v>0</v>
      </c>
      <c r="N356" s="37">
        <f t="shared" si="144"/>
        <v>125</v>
      </c>
      <c r="O356" s="37">
        <f t="shared" si="144"/>
        <v>4389.7908749999997</v>
      </c>
      <c r="P356" s="37">
        <f t="shared" si="144"/>
        <v>35610.209125000001</v>
      </c>
    </row>
    <row r="357" spans="1:17" s="39" customFormat="1" ht="30" customHeight="1" thickBot="1" x14ac:dyDescent="0.3">
      <c r="A357" s="50"/>
      <c r="B357" s="50"/>
      <c r="C357" s="50"/>
      <c r="D357" s="50"/>
      <c r="E357" s="5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</row>
    <row r="358" spans="1:17" s="39" customFormat="1" ht="30" customHeight="1" thickBot="1" x14ac:dyDescent="0.3">
      <c r="A358" s="202" t="s">
        <v>204</v>
      </c>
      <c r="B358" s="203"/>
      <c r="C358" s="203"/>
      <c r="D358" s="203"/>
      <c r="E358" s="203"/>
      <c r="F358" s="203"/>
      <c r="G358" s="203"/>
      <c r="H358" s="203"/>
      <c r="I358" s="203"/>
      <c r="J358" s="203"/>
      <c r="K358" s="203"/>
      <c r="L358" s="203"/>
      <c r="M358" s="203"/>
      <c r="N358" s="203"/>
      <c r="O358" s="203"/>
      <c r="P358" s="203"/>
    </row>
    <row r="359" spans="1:17" s="39" customFormat="1" ht="30" customHeight="1" x14ac:dyDescent="0.25">
      <c r="A359" s="79">
        <f>+A355+1</f>
        <v>200</v>
      </c>
      <c r="B359" s="103" t="s">
        <v>83</v>
      </c>
      <c r="C359" s="36" t="s">
        <v>412</v>
      </c>
      <c r="D359" s="103" t="s">
        <v>104</v>
      </c>
      <c r="E359" s="103" t="s">
        <v>120</v>
      </c>
      <c r="F359" s="105">
        <v>60000</v>
      </c>
      <c r="G359" s="81">
        <f>F359*2.87%</f>
        <v>1722</v>
      </c>
      <c r="H359" s="81">
        <f>+F359*3.04%</f>
        <v>1824</v>
      </c>
      <c r="I359" s="81">
        <v>1715.46</v>
      </c>
      <c r="J359" s="76">
        <f>+G359+H359+I359</f>
        <v>5261.46</v>
      </c>
      <c r="K359" s="76">
        <f t="shared" si="133"/>
        <v>54738.54</v>
      </c>
      <c r="L359" s="76">
        <f>+IF(K359*12&lt;=416220.01,0,IF(K359*12&lt;=624329.01,(((K359*12-416220.01)*0.15)/12),IF((K359*12&lt;=867123.01),(31216+0.2*(K359*12-624329.01))/12,((79776+0.25*(K359*12-867123.01))/12))))-M359</f>
        <v>3143.5578333333328</v>
      </c>
      <c r="M359" s="76"/>
      <c r="N359" s="83">
        <v>25</v>
      </c>
      <c r="O359" s="102">
        <f>+N359+I359+H359+G359+L359</f>
        <v>8430.0178333333333</v>
      </c>
      <c r="P359" s="83">
        <f>+F359-O359</f>
        <v>51569.982166666668</v>
      </c>
    </row>
    <row r="360" spans="1:17" s="39" customFormat="1" ht="30" customHeight="1" x14ac:dyDescent="0.25">
      <c r="A360" s="199" t="s">
        <v>124</v>
      </c>
      <c r="B360" s="200"/>
      <c r="C360" s="200"/>
      <c r="D360" s="200"/>
      <c r="E360" s="201"/>
      <c r="F360" s="37">
        <f>SUM(F359:F359)</f>
        <v>60000</v>
      </c>
      <c r="G360" s="37">
        <f t="shared" ref="G360:P360" si="145">SUM(G359:G359)</f>
        <v>1722</v>
      </c>
      <c r="H360" s="37">
        <f t="shared" si="145"/>
        <v>1824</v>
      </c>
      <c r="I360" s="37">
        <f t="shared" si="145"/>
        <v>1715.46</v>
      </c>
      <c r="J360" s="37">
        <f t="shared" si="145"/>
        <v>5261.46</v>
      </c>
      <c r="K360" s="37">
        <f t="shared" si="145"/>
        <v>54738.54</v>
      </c>
      <c r="L360" s="37">
        <f t="shared" si="145"/>
        <v>3143.5578333333328</v>
      </c>
      <c r="M360" s="37">
        <f t="shared" si="145"/>
        <v>0</v>
      </c>
      <c r="N360" s="37">
        <f t="shared" si="145"/>
        <v>25</v>
      </c>
      <c r="O360" s="37">
        <f t="shared" si="145"/>
        <v>8430.0178333333333</v>
      </c>
      <c r="P360" s="37">
        <f t="shared" si="145"/>
        <v>51569.982166666668</v>
      </c>
    </row>
    <row r="361" spans="1:17" s="39" customFormat="1" ht="30" customHeight="1" thickBot="1" x14ac:dyDescent="0.3">
      <c r="A361" s="50"/>
      <c r="B361" s="50"/>
      <c r="C361" s="50"/>
      <c r="D361" s="50"/>
      <c r="E361" s="5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</row>
    <row r="362" spans="1:17" s="53" customFormat="1" ht="30" customHeight="1" thickBot="1" x14ac:dyDescent="0.3">
      <c r="A362" s="202" t="s">
        <v>337</v>
      </c>
      <c r="B362" s="203"/>
      <c r="C362" s="203"/>
      <c r="D362" s="203"/>
      <c r="E362" s="203"/>
      <c r="F362" s="203"/>
      <c r="G362" s="203"/>
      <c r="H362" s="203"/>
      <c r="I362" s="203"/>
      <c r="J362" s="203"/>
      <c r="K362" s="203"/>
      <c r="L362" s="203"/>
      <c r="M362" s="203"/>
      <c r="N362" s="203"/>
      <c r="O362" s="203"/>
      <c r="P362" s="203"/>
      <c r="Q362" s="39"/>
    </row>
    <row r="363" spans="1:17" s="39" customFormat="1" ht="30" customHeight="1" x14ac:dyDescent="0.25">
      <c r="A363" s="79">
        <f>+A359+1</f>
        <v>201</v>
      </c>
      <c r="B363" s="103" t="s">
        <v>415</v>
      </c>
      <c r="C363" s="36" t="s">
        <v>412</v>
      </c>
      <c r="D363" s="108" t="s">
        <v>338</v>
      </c>
      <c r="E363" s="103" t="s">
        <v>224</v>
      </c>
      <c r="F363" s="105">
        <v>35000</v>
      </c>
      <c r="G363" s="81">
        <f>F363*2.87%</f>
        <v>1004.5</v>
      </c>
      <c r="H363" s="81">
        <f>+F363*3.04%</f>
        <v>1064</v>
      </c>
      <c r="I363" s="81"/>
      <c r="J363" s="76">
        <f>+G363+H363+I363</f>
        <v>2068.5</v>
      </c>
      <c r="K363" s="76">
        <f t="shared" si="133"/>
        <v>32931.5</v>
      </c>
      <c r="L363" s="76">
        <f t="shared" ref="L363:L370" si="146">+IF(K363*12&lt;=416220.01,0,IF(K363*12&lt;=624329.01,(((K363*12-416220.01)*0.15)/12),IF((K363*12&lt;=867123.01),(31216+0.2*(K363*12-624329.01))/12,((79776+0.25*(K363*12-867123.01))/12))))</f>
        <v>0</v>
      </c>
      <c r="M363" s="76"/>
      <c r="N363" s="83">
        <v>25</v>
      </c>
      <c r="O363" s="102">
        <f>+N363+I363+H363+G363+L363</f>
        <v>2093.5</v>
      </c>
      <c r="P363" s="77">
        <f>+F363-O363</f>
        <v>32906.5</v>
      </c>
    </row>
    <row r="364" spans="1:17" s="39" customFormat="1" ht="30" customHeight="1" x14ac:dyDescent="0.25">
      <c r="A364" s="79">
        <f>+A363+1</f>
        <v>202</v>
      </c>
      <c r="B364" s="103" t="s">
        <v>339</v>
      </c>
      <c r="C364" s="36" t="s">
        <v>412</v>
      </c>
      <c r="D364" s="103" t="s">
        <v>338</v>
      </c>
      <c r="E364" s="103" t="s">
        <v>224</v>
      </c>
      <c r="F364" s="105">
        <v>35000</v>
      </c>
      <c r="G364" s="81">
        <f t="shared" ref="G364:G365" si="147">F364*2.87%</f>
        <v>1004.5</v>
      </c>
      <c r="H364" s="81">
        <f t="shared" ref="H364:H365" si="148">+F364*3.04%</f>
        <v>1064</v>
      </c>
      <c r="I364" s="81"/>
      <c r="J364" s="76">
        <f>+G364+H364+I364</f>
        <v>2068.5</v>
      </c>
      <c r="K364" s="76">
        <f t="shared" si="133"/>
        <v>32931.5</v>
      </c>
      <c r="L364" s="76">
        <f t="shared" si="146"/>
        <v>0</v>
      </c>
      <c r="M364" s="76"/>
      <c r="N364" s="83">
        <v>7277.06</v>
      </c>
      <c r="O364" s="102">
        <f>+N364+I364+H364+G364+L364</f>
        <v>9345.5600000000013</v>
      </c>
      <c r="P364" s="83">
        <f>+F364-O364</f>
        <v>25654.44</v>
      </c>
    </row>
    <row r="365" spans="1:17" s="39" customFormat="1" ht="30" customHeight="1" x14ac:dyDescent="0.25">
      <c r="A365" s="79">
        <f>+A364+1</f>
        <v>203</v>
      </c>
      <c r="B365" s="103" t="s">
        <v>340</v>
      </c>
      <c r="C365" s="36" t="s">
        <v>412</v>
      </c>
      <c r="D365" s="103" t="s">
        <v>338</v>
      </c>
      <c r="E365" s="103" t="s">
        <v>224</v>
      </c>
      <c r="F365" s="105">
        <v>35000</v>
      </c>
      <c r="G365" s="81">
        <f t="shared" si="147"/>
        <v>1004.5</v>
      </c>
      <c r="H365" s="81">
        <f t="shared" si="148"/>
        <v>1064</v>
      </c>
      <c r="I365" s="81"/>
      <c r="J365" s="76">
        <f>+G365+H365+I365</f>
        <v>2068.5</v>
      </c>
      <c r="K365" s="76">
        <f t="shared" si="133"/>
        <v>32931.5</v>
      </c>
      <c r="L365" s="76">
        <f t="shared" si="146"/>
        <v>0</v>
      </c>
      <c r="M365" s="76"/>
      <c r="N365" s="83">
        <v>1025</v>
      </c>
      <c r="O365" s="102">
        <f>+N365+I365+H365+G365+L365</f>
        <v>3093.5</v>
      </c>
      <c r="P365" s="83">
        <f>+F365-O365</f>
        <v>31906.5</v>
      </c>
    </row>
    <row r="366" spans="1:17" s="39" customFormat="1" ht="30" customHeight="1" x14ac:dyDescent="0.25">
      <c r="A366" s="199" t="s">
        <v>124</v>
      </c>
      <c r="B366" s="200"/>
      <c r="C366" s="200"/>
      <c r="D366" s="200"/>
      <c r="E366" s="201"/>
      <c r="F366" s="37">
        <f>SUM(F363:F365)</f>
        <v>105000</v>
      </c>
      <c r="G366" s="37">
        <f t="shared" ref="G366:P366" si="149">SUM(G363:G365)</f>
        <v>3013.5</v>
      </c>
      <c r="H366" s="37">
        <f t="shared" si="149"/>
        <v>3192</v>
      </c>
      <c r="I366" s="37">
        <f t="shared" si="149"/>
        <v>0</v>
      </c>
      <c r="J366" s="37">
        <f t="shared" si="149"/>
        <v>6205.5</v>
      </c>
      <c r="K366" s="37">
        <f t="shared" si="149"/>
        <v>98794.5</v>
      </c>
      <c r="L366" s="37">
        <f t="shared" si="149"/>
        <v>0</v>
      </c>
      <c r="M366" s="37">
        <f t="shared" si="149"/>
        <v>0</v>
      </c>
      <c r="N366" s="37">
        <f t="shared" si="149"/>
        <v>8327.0600000000013</v>
      </c>
      <c r="O366" s="37">
        <f t="shared" si="149"/>
        <v>14532.560000000001</v>
      </c>
      <c r="P366" s="37">
        <f t="shared" si="149"/>
        <v>90467.44</v>
      </c>
    </row>
    <row r="367" spans="1:17" s="78" customFormat="1" ht="30" customHeight="1" thickBot="1" x14ac:dyDescent="0.3">
      <c r="A367" s="50"/>
      <c r="B367" s="50"/>
      <c r="C367" s="50"/>
      <c r="D367" s="50"/>
      <c r="E367" s="5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32"/>
    </row>
    <row r="368" spans="1:17" s="78" customFormat="1" ht="30" customHeight="1" thickBot="1" x14ac:dyDescent="0.3">
      <c r="A368" s="202" t="s">
        <v>206</v>
      </c>
      <c r="B368" s="203"/>
      <c r="C368" s="203"/>
      <c r="D368" s="203"/>
      <c r="E368" s="203"/>
      <c r="F368" s="203"/>
      <c r="G368" s="203"/>
      <c r="H368" s="203"/>
      <c r="I368" s="203"/>
      <c r="J368" s="203"/>
      <c r="K368" s="203"/>
      <c r="L368" s="203"/>
      <c r="M368" s="203"/>
      <c r="N368" s="203"/>
      <c r="O368" s="203"/>
      <c r="P368" s="203"/>
      <c r="Q368" s="32"/>
    </row>
    <row r="369" spans="1:17" s="78" customFormat="1" ht="30" customHeight="1" x14ac:dyDescent="0.25">
      <c r="A369" s="79">
        <f>+A365+1</f>
        <v>204</v>
      </c>
      <c r="B369" s="80" t="s">
        <v>205</v>
      </c>
      <c r="C369" s="79" t="s">
        <v>412</v>
      </c>
      <c r="D369" s="80" t="s">
        <v>207</v>
      </c>
      <c r="E369" s="80" t="s">
        <v>224</v>
      </c>
      <c r="F369" s="81">
        <v>28000</v>
      </c>
      <c r="G369" s="81">
        <f>F369*2.87%</f>
        <v>803.6</v>
      </c>
      <c r="H369" s="81">
        <f>+F369*3.04%</f>
        <v>851.2</v>
      </c>
      <c r="I369" s="81"/>
      <c r="J369" s="76">
        <f>+G369+H369+I369</f>
        <v>1654.8000000000002</v>
      </c>
      <c r="K369" s="76">
        <f t="shared" si="133"/>
        <v>26345.200000000001</v>
      </c>
      <c r="L369" s="76">
        <f t="shared" si="146"/>
        <v>0</v>
      </c>
      <c r="M369" s="76"/>
      <c r="N369" s="83">
        <v>2725</v>
      </c>
      <c r="O369" s="102">
        <f>+N369+I369+H369+G369+L369</f>
        <v>4379.8</v>
      </c>
      <c r="P369" s="83">
        <f>+F369-O369</f>
        <v>23620.2</v>
      </c>
      <c r="Q369" s="32"/>
    </row>
    <row r="370" spans="1:17" s="53" customFormat="1" ht="30" customHeight="1" x14ac:dyDescent="0.25">
      <c r="A370" s="151">
        <f>+A369+1</f>
        <v>205</v>
      </c>
      <c r="B370" s="108" t="s">
        <v>470</v>
      </c>
      <c r="C370" s="36" t="s">
        <v>412</v>
      </c>
      <c r="D370" s="103" t="s">
        <v>207</v>
      </c>
      <c r="E370" s="103" t="s">
        <v>224</v>
      </c>
      <c r="F370" s="105">
        <v>28000</v>
      </c>
      <c r="G370" s="81">
        <f>F370*2.87%</f>
        <v>803.6</v>
      </c>
      <c r="H370" s="81">
        <f>+F370*3.04%</f>
        <v>851.2</v>
      </c>
      <c r="I370" s="81"/>
      <c r="J370" s="76">
        <f>+G370+H370+I370</f>
        <v>1654.8000000000002</v>
      </c>
      <c r="K370" s="76">
        <f t="shared" si="133"/>
        <v>26345.200000000001</v>
      </c>
      <c r="L370" s="76">
        <f t="shared" si="146"/>
        <v>0</v>
      </c>
      <c r="M370" s="76"/>
      <c r="N370" s="83">
        <v>1025</v>
      </c>
      <c r="O370" s="102">
        <f>+N370+I370+H370+G370+L370</f>
        <v>2679.8</v>
      </c>
      <c r="P370" s="83">
        <f>+F370-O370</f>
        <v>25320.2</v>
      </c>
      <c r="Q370" s="39"/>
    </row>
    <row r="371" spans="1:17" s="53" customFormat="1" ht="30" customHeight="1" x14ac:dyDescent="0.25">
      <c r="A371" s="199" t="s">
        <v>124</v>
      </c>
      <c r="B371" s="200"/>
      <c r="C371" s="200"/>
      <c r="D371" s="200"/>
      <c r="E371" s="201"/>
      <c r="F371" s="37">
        <f>SUM(F369:F370)</f>
        <v>56000</v>
      </c>
      <c r="G371" s="37">
        <f t="shared" ref="G371:P371" si="150">SUM(G369:G370)</f>
        <v>1607.2</v>
      </c>
      <c r="H371" s="37">
        <f t="shared" si="150"/>
        <v>1702.4</v>
      </c>
      <c r="I371" s="37">
        <f t="shared" si="150"/>
        <v>0</v>
      </c>
      <c r="J371" s="37">
        <f t="shared" si="150"/>
        <v>3309.6000000000004</v>
      </c>
      <c r="K371" s="37">
        <f t="shared" si="150"/>
        <v>52690.400000000001</v>
      </c>
      <c r="L371" s="37">
        <f t="shared" si="150"/>
        <v>0</v>
      </c>
      <c r="M371" s="37">
        <f t="shared" si="150"/>
        <v>0</v>
      </c>
      <c r="N371" s="37">
        <f t="shared" si="150"/>
        <v>3750</v>
      </c>
      <c r="O371" s="37">
        <f t="shared" si="150"/>
        <v>7059.6</v>
      </c>
      <c r="P371" s="37">
        <f t="shared" si="150"/>
        <v>48940.4</v>
      </c>
      <c r="Q371" s="39"/>
    </row>
    <row r="372" spans="1:17" s="53" customFormat="1" ht="30" customHeight="1" thickBot="1" x14ac:dyDescent="0.3">
      <c r="A372" s="50"/>
      <c r="B372" s="50"/>
      <c r="C372" s="50"/>
      <c r="D372" s="50"/>
      <c r="E372" s="5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39"/>
    </row>
    <row r="373" spans="1:17" s="39" customFormat="1" ht="30" customHeight="1" thickBot="1" x14ac:dyDescent="0.3">
      <c r="A373" s="202" t="s">
        <v>175</v>
      </c>
      <c r="B373" s="203"/>
      <c r="C373" s="203"/>
      <c r="D373" s="203"/>
      <c r="E373" s="203"/>
      <c r="F373" s="203"/>
      <c r="G373" s="203"/>
      <c r="H373" s="203"/>
      <c r="I373" s="203"/>
      <c r="J373" s="203"/>
      <c r="K373" s="203"/>
      <c r="L373" s="203"/>
      <c r="M373" s="203"/>
      <c r="N373" s="203"/>
      <c r="O373" s="203"/>
      <c r="P373" s="203"/>
    </row>
    <row r="374" spans="1:17" s="78" customFormat="1" ht="30" customHeight="1" x14ac:dyDescent="0.25">
      <c r="A374" s="74">
        <f>+A370+1</f>
        <v>206</v>
      </c>
      <c r="B374" s="107" t="s">
        <v>341</v>
      </c>
      <c r="C374" s="117" t="s">
        <v>413</v>
      </c>
      <c r="D374" s="118" t="s">
        <v>107</v>
      </c>
      <c r="E374" s="103" t="s">
        <v>121</v>
      </c>
      <c r="F374" s="102">
        <v>77000</v>
      </c>
      <c r="G374" s="76">
        <f>F374*2.87%</f>
        <v>2209.9</v>
      </c>
      <c r="H374" s="76">
        <f t="shared" ref="H374:H382" si="151">+F374*3.04%</f>
        <v>2340.8000000000002</v>
      </c>
      <c r="I374" s="76"/>
      <c r="J374" s="76">
        <f>+G374+H374+I374</f>
        <v>4550.7000000000007</v>
      </c>
      <c r="K374" s="76">
        <f t="shared" ref="K374:K382" si="152">+F374-J374</f>
        <v>72449.3</v>
      </c>
      <c r="L374" s="76">
        <f t="shared" ref="L374:L377" si="153">+IF(K374*12&lt;=416220.01,0,IF(K374*12&lt;=624329.01,(((K374*12-416220.01)*0.15)/12),IF((K374*12&lt;=867123.01),(31216+0.2*(K374*12-624329.01))/12,((79776+0.25*(K374*12-867123.01))/12))))-M374</f>
        <v>6695.2622916666687</v>
      </c>
      <c r="M374" s="76"/>
      <c r="N374" s="83">
        <v>3165</v>
      </c>
      <c r="O374" s="76">
        <f>+N374+I374+H374+G374+L374</f>
        <v>14410.96229166667</v>
      </c>
      <c r="P374" s="235">
        <f t="shared" ref="P374:P379" si="154">+F374-O374</f>
        <v>62589.03770833333</v>
      </c>
      <c r="Q374" s="32"/>
    </row>
    <row r="375" spans="1:17" s="78" customFormat="1" ht="30" customHeight="1" x14ac:dyDescent="0.25">
      <c r="A375" s="74">
        <f>+A374+1</f>
        <v>207</v>
      </c>
      <c r="B375" s="103" t="s">
        <v>43</v>
      </c>
      <c r="C375" s="36" t="s">
        <v>413</v>
      </c>
      <c r="D375" s="121" t="s">
        <v>227</v>
      </c>
      <c r="E375" s="103" t="s">
        <v>121</v>
      </c>
      <c r="F375" s="105">
        <v>50000</v>
      </c>
      <c r="G375" s="81">
        <f>F375*2.87%</f>
        <v>1435</v>
      </c>
      <c r="H375" s="76">
        <f>+F375*3.04%</f>
        <v>1520</v>
      </c>
      <c r="I375" s="76"/>
      <c r="J375" s="76">
        <f>+G375+H375+I375</f>
        <v>2955</v>
      </c>
      <c r="K375" s="76">
        <f>+F375-J375</f>
        <v>47045</v>
      </c>
      <c r="L375" s="76">
        <f t="shared" si="153"/>
        <v>1853.9998749999997</v>
      </c>
      <c r="M375" s="76"/>
      <c r="N375" s="83">
        <v>4706.53</v>
      </c>
      <c r="O375" s="76">
        <f>+N375+I375+H375+G375+L375</f>
        <v>9515.5298750000002</v>
      </c>
      <c r="P375" s="235">
        <f>+F375-O375</f>
        <v>40484.470125</v>
      </c>
      <c r="Q375" s="32"/>
    </row>
    <row r="376" spans="1:17" s="78" customFormat="1" ht="30" customHeight="1" x14ac:dyDescent="0.25">
      <c r="A376" s="74">
        <f>+A375+1</f>
        <v>208</v>
      </c>
      <c r="B376" s="103" t="s">
        <v>343</v>
      </c>
      <c r="C376" s="36" t="s">
        <v>412</v>
      </c>
      <c r="D376" s="103" t="s">
        <v>344</v>
      </c>
      <c r="E376" s="103" t="s">
        <v>121</v>
      </c>
      <c r="F376" s="105">
        <v>45000</v>
      </c>
      <c r="G376" s="81">
        <f t="shared" ref="G376:G382" si="155">F376*2.87%</f>
        <v>1291.5</v>
      </c>
      <c r="H376" s="76">
        <f t="shared" si="151"/>
        <v>1368</v>
      </c>
      <c r="I376" s="76"/>
      <c r="J376" s="76">
        <f t="shared" ref="J376:J382" si="156">+G376+H376+I376</f>
        <v>2659.5</v>
      </c>
      <c r="K376" s="76">
        <f t="shared" si="152"/>
        <v>42340.5</v>
      </c>
      <c r="L376" s="76">
        <f t="shared" si="153"/>
        <v>1148.3248749999998</v>
      </c>
      <c r="M376" s="76">
        <v>0</v>
      </c>
      <c r="N376" s="83">
        <v>14340.23</v>
      </c>
      <c r="O376" s="76">
        <f t="shared" ref="O376:O382" si="157">+N376+I376+H376+G376+L376</f>
        <v>18148.054874999998</v>
      </c>
      <c r="P376" s="235">
        <f t="shared" si="154"/>
        <v>26851.945125000002</v>
      </c>
      <c r="Q376" s="32"/>
    </row>
    <row r="377" spans="1:17" s="78" customFormat="1" ht="30" customHeight="1" x14ac:dyDescent="0.25">
      <c r="A377" s="74">
        <f t="shared" ref="A377:A392" si="158">+A376+1</f>
        <v>209</v>
      </c>
      <c r="B377" s="103" t="s">
        <v>345</v>
      </c>
      <c r="C377" s="36" t="s">
        <v>412</v>
      </c>
      <c r="D377" s="103" t="s">
        <v>344</v>
      </c>
      <c r="E377" s="103" t="s">
        <v>121</v>
      </c>
      <c r="F377" s="105">
        <v>45000</v>
      </c>
      <c r="G377" s="81">
        <f t="shared" si="155"/>
        <v>1291.5</v>
      </c>
      <c r="H377" s="76">
        <f t="shared" si="151"/>
        <v>1368</v>
      </c>
      <c r="I377" s="76"/>
      <c r="J377" s="76">
        <f t="shared" si="156"/>
        <v>2659.5</v>
      </c>
      <c r="K377" s="76">
        <f t="shared" si="152"/>
        <v>42340.5</v>
      </c>
      <c r="L377" s="76">
        <f t="shared" si="153"/>
        <v>1148.3248749999998</v>
      </c>
      <c r="M377" s="76"/>
      <c r="N377" s="83">
        <v>8250.43</v>
      </c>
      <c r="O377" s="76">
        <f t="shared" si="157"/>
        <v>12058.254875000001</v>
      </c>
      <c r="P377" s="235">
        <f t="shared" si="154"/>
        <v>32941.745125000001</v>
      </c>
      <c r="Q377" s="32"/>
    </row>
    <row r="378" spans="1:17" s="78" customFormat="1" ht="30" customHeight="1" x14ac:dyDescent="0.25">
      <c r="A378" s="74">
        <f t="shared" si="158"/>
        <v>210</v>
      </c>
      <c r="B378" s="103" t="s">
        <v>8</v>
      </c>
      <c r="C378" s="36" t="s">
        <v>413</v>
      </c>
      <c r="D378" s="103" t="s">
        <v>346</v>
      </c>
      <c r="E378" s="103" t="s">
        <v>121</v>
      </c>
      <c r="F378" s="105">
        <v>45000</v>
      </c>
      <c r="G378" s="81">
        <f t="shared" si="155"/>
        <v>1291.5</v>
      </c>
      <c r="H378" s="76">
        <f t="shared" si="151"/>
        <v>1368</v>
      </c>
      <c r="I378" s="81">
        <v>1715.46</v>
      </c>
      <c r="J378" s="76">
        <f t="shared" si="156"/>
        <v>4374.96</v>
      </c>
      <c r="K378" s="76">
        <f t="shared" si="152"/>
        <v>40625.040000000001</v>
      </c>
      <c r="L378" s="76">
        <f>+IF(K378*12&lt;=416220.01,0,IF(K378*12&lt;=624329.01,(((K378*12-416220.01)*0.15)/12),IF((K378*12&lt;=867123.01),(31216+0.2*(K378*12-624329.01))/12,((79776+0.25*(K378*12-867123.01))/12))))-M378</f>
        <v>891.00587499999972</v>
      </c>
      <c r="M378" s="76">
        <v>0</v>
      </c>
      <c r="N378" s="77">
        <v>125</v>
      </c>
      <c r="O378" s="76">
        <f t="shared" si="157"/>
        <v>5390.9658749999999</v>
      </c>
      <c r="P378" s="235">
        <f t="shared" si="154"/>
        <v>39609.034124999998</v>
      </c>
      <c r="Q378" s="32"/>
    </row>
    <row r="379" spans="1:17" s="53" customFormat="1" ht="30" customHeight="1" x14ac:dyDescent="0.25">
      <c r="A379" s="74">
        <f t="shared" si="158"/>
        <v>211</v>
      </c>
      <c r="B379" s="103" t="s">
        <v>42</v>
      </c>
      <c r="C379" s="36" t="s">
        <v>413</v>
      </c>
      <c r="D379" s="103" t="s">
        <v>346</v>
      </c>
      <c r="E379" s="103" t="s">
        <v>121</v>
      </c>
      <c r="F379" s="105">
        <v>45000</v>
      </c>
      <c r="G379" s="81">
        <f t="shared" si="155"/>
        <v>1291.5</v>
      </c>
      <c r="H379" s="76">
        <f t="shared" si="151"/>
        <v>1368</v>
      </c>
      <c r="I379" s="81">
        <v>1715.46</v>
      </c>
      <c r="J379" s="76">
        <f t="shared" si="156"/>
        <v>4374.96</v>
      </c>
      <c r="K379" s="76">
        <f t="shared" si="152"/>
        <v>40625.040000000001</v>
      </c>
      <c r="L379" s="76">
        <f>+IF(K379*12&lt;=416220.01,0,IF(K379*12&lt;=624329.01,(((K379*12-416220.01)*0.15)/12),IF((K379*12&lt;=867123.01),(31216+0.2*(K379*12-624329.01))/12,((79776+0.25*(K379*12-867123.01))/12))))-M379</f>
        <v>891.00587499999972</v>
      </c>
      <c r="M379" s="76">
        <v>0</v>
      </c>
      <c r="N379" s="77">
        <v>842</v>
      </c>
      <c r="O379" s="76">
        <f t="shared" si="157"/>
        <v>6107.9658749999999</v>
      </c>
      <c r="P379" s="235">
        <f t="shared" si="154"/>
        <v>38892.034124999998</v>
      </c>
      <c r="Q379" s="39"/>
    </row>
    <row r="380" spans="1:17" s="32" customFormat="1" ht="30" customHeight="1" x14ac:dyDescent="0.25">
      <c r="A380" s="74">
        <f t="shared" si="158"/>
        <v>212</v>
      </c>
      <c r="B380" s="103" t="s">
        <v>353</v>
      </c>
      <c r="C380" s="36" t="s">
        <v>413</v>
      </c>
      <c r="D380" s="103" t="s">
        <v>344</v>
      </c>
      <c r="E380" s="103" t="s">
        <v>121</v>
      </c>
      <c r="F380" s="105">
        <v>45000</v>
      </c>
      <c r="G380" s="81">
        <f t="shared" si="155"/>
        <v>1291.5</v>
      </c>
      <c r="H380" s="76">
        <f t="shared" si="151"/>
        <v>1368</v>
      </c>
      <c r="I380" s="76"/>
      <c r="J380" s="76">
        <f t="shared" si="156"/>
        <v>2659.5</v>
      </c>
      <c r="K380" s="76">
        <f t="shared" si="152"/>
        <v>42340.5</v>
      </c>
      <c r="L380" s="76">
        <v>1148.32</v>
      </c>
      <c r="M380" s="76">
        <v>0</v>
      </c>
      <c r="N380" s="83">
        <v>575</v>
      </c>
      <c r="O380" s="76">
        <f t="shared" si="157"/>
        <v>4382.82</v>
      </c>
      <c r="P380" s="235">
        <f>+F380-O380</f>
        <v>40617.18</v>
      </c>
    </row>
    <row r="381" spans="1:17" s="78" customFormat="1" ht="30" customHeight="1" x14ac:dyDescent="0.25">
      <c r="A381" s="74">
        <f t="shared" si="158"/>
        <v>213</v>
      </c>
      <c r="B381" s="103" t="s">
        <v>347</v>
      </c>
      <c r="C381" s="36" t="s">
        <v>412</v>
      </c>
      <c r="D381" s="103" t="s">
        <v>344</v>
      </c>
      <c r="E381" s="103" t="s">
        <v>121</v>
      </c>
      <c r="F381" s="105">
        <v>45000</v>
      </c>
      <c r="G381" s="81">
        <f t="shared" si="155"/>
        <v>1291.5</v>
      </c>
      <c r="H381" s="76">
        <f t="shared" si="151"/>
        <v>1368</v>
      </c>
      <c r="I381" s="76"/>
      <c r="J381" s="76">
        <f t="shared" si="156"/>
        <v>2659.5</v>
      </c>
      <c r="K381" s="76">
        <f t="shared" si="152"/>
        <v>42340.5</v>
      </c>
      <c r="L381" s="76">
        <f>+IF(K381*12&lt;=416220.01,0,IF(K381*12&lt;=624329.01,(((K381*12-416220.01)*0.15)/12),IF((K381*12&lt;=867123.01),(31216+0.2*(K381*12-624329.01))/12,((79776+0.25*(K381*12-867123.01))/12))))-M381</f>
        <v>1148.3248749999998</v>
      </c>
      <c r="M381" s="76">
        <v>0</v>
      </c>
      <c r="N381" s="83">
        <v>9883.7199999999993</v>
      </c>
      <c r="O381" s="76">
        <f t="shared" si="157"/>
        <v>13691.544875</v>
      </c>
      <c r="P381" s="235">
        <f>+F381-O381</f>
        <v>31308.455125</v>
      </c>
      <c r="Q381" s="32"/>
    </row>
    <row r="382" spans="1:17" s="78" customFormat="1" ht="30" customHeight="1" x14ac:dyDescent="0.25">
      <c r="A382" s="74">
        <f t="shared" si="158"/>
        <v>214</v>
      </c>
      <c r="B382" s="107" t="s">
        <v>349</v>
      </c>
      <c r="C382" s="117" t="s">
        <v>413</v>
      </c>
      <c r="D382" s="107" t="s">
        <v>344</v>
      </c>
      <c r="E382" s="107" t="s">
        <v>121</v>
      </c>
      <c r="F382" s="102">
        <v>45000</v>
      </c>
      <c r="G382" s="81">
        <f t="shared" si="155"/>
        <v>1291.5</v>
      </c>
      <c r="H382" s="76">
        <f t="shared" si="151"/>
        <v>1368</v>
      </c>
      <c r="I382" s="76">
        <v>3430.92</v>
      </c>
      <c r="J382" s="76">
        <f t="shared" si="156"/>
        <v>6090.42</v>
      </c>
      <c r="K382" s="76">
        <f t="shared" si="152"/>
        <v>38909.58</v>
      </c>
      <c r="L382" s="76">
        <v>633.69000000000005</v>
      </c>
      <c r="M382" s="76">
        <v>0</v>
      </c>
      <c r="N382" s="83">
        <v>2527.7199999999998</v>
      </c>
      <c r="O382" s="76">
        <f t="shared" si="157"/>
        <v>9251.83</v>
      </c>
      <c r="P382" s="235">
        <f>+F382-O382</f>
        <v>35748.17</v>
      </c>
      <c r="Q382" s="32"/>
    </row>
    <row r="383" spans="1:17" s="78" customFormat="1" ht="30" customHeight="1" x14ac:dyDescent="0.25">
      <c r="A383" s="74">
        <f t="shared" si="158"/>
        <v>215</v>
      </c>
      <c r="B383" s="103" t="s">
        <v>351</v>
      </c>
      <c r="C383" s="36" t="s">
        <v>413</v>
      </c>
      <c r="D383" s="103" t="s">
        <v>344</v>
      </c>
      <c r="E383" s="103" t="s">
        <v>121</v>
      </c>
      <c r="F383" s="105">
        <v>45000</v>
      </c>
      <c r="G383" s="81">
        <f t="shared" ref="G383:G392" si="159">F383*2.87%</f>
        <v>1291.5</v>
      </c>
      <c r="H383" s="76">
        <f t="shared" ref="H383:H392" si="160">+F383*3.04%</f>
        <v>1368</v>
      </c>
      <c r="I383" s="76"/>
      <c r="J383" s="76">
        <f t="shared" ref="J383:J388" si="161">+G383+H383+I383</f>
        <v>2659.5</v>
      </c>
      <c r="K383" s="76">
        <f t="shared" ref="K383:K392" si="162">+F383-J383</f>
        <v>42340.5</v>
      </c>
      <c r="L383" s="76">
        <v>1148.32</v>
      </c>
      <c r="M383" s="76">
        <v>0</v>
      </c>
      <c r="N383" s="83">
        <v>3116.22</v>
      </c>
      <c r="O383" s="76">
        <f t="shared" ref="O383:O391" si="163">+N383+I383+H383+G383+L383</f>
        <v>6924.0399999999991</v>
      </c>
      <c r="P383" s="235">
        <f t="shared" ref="P383:P392" si="164">+F383-O383</f>
        <v>38075.96</v>
      </c>
      <c r="Q383" s="32"/>
    </row>
    <row r="384" spans="1:17" s="78" customFormat="1" ht="30" customHeight="1" x14ac:dyDescent="0.25">
      <c r="A384" s="74">
        <f t="shared" si="158"/>
        <v>216</v>
      </c>
      <c r="B384" s="103" t="s">
        <v>41</v>
      </c>
      <c r="C384" s="36" t="s">
        <v>413</v>
      </c>
      <c r="D384" s="103" t="s">
        <v>344</v>
      </c>
      <c r="E384" s="103" t="s">
        <v>121</v>
      </c>
      <c r="F384" s="105">
        <v>45000</v>
      </c>
      <c r="G384" s="81">
        <f t="shared" si="159"/>
        <v>1291.5</v>
      </c>
      <c r="H384" s="76">
        <f t="shared" si="160"/>
        <v>1368</v>
      </c>
      <c r="I384" s="81">
        <v>1715.46</v>
      </c>
      <c r="J384" s="76">
        <f t="shared" si="161"/>
        <v>4374.96</v>
      </c>
      <c r="K384" s="76">
        <f t="shared" si="162"/>
        <v>40625.040000000001</v>
      </c>
      <c r="L384" s="76">
        <v>891.01</v>
      </c>
      <c r="M384" s="76">
        <v>0</v>
      </c>
      <c r="N384" s="83">
        <v>6652.64</v>
      </c>
      <c r="O384" s="76">
        <f t="shared" si="163"/>
        <v>11918.61</v>
      </c>
      <c r="P384" s="235">
        <f t="shared" si="164"/>
        <v>33081.39</v>
      </c>
      <c r="Q384" s="32"/>
    </row>
    <row r="385" spans="1:60" s="32" customFormat="1" ht="30" customHeight="1" x14ac:dyDescent="0.25">
      <c r="A385" s="74">
        <f t="shared" si="158"/>
        <v>217</v>
      </c>
      <c r="B385" s="103" t="s">
        <v>22</v>
      </c>
      <c r="C385" s="36" t="s">
        <v>413</v>
      </c>
      <c r="D385" s="103" t="s">
        <v>344</v>
      </c>
      <c r="E385" s="103" t="s">
        <v>120</v>
      </c>
      <c r="F385" s="105">
        <v>40000</v>
      </c>
      <c r="G385" s="81">
        <f t="shared" si="159"/>
        <v>1148</v>
      </c>
      <c r="H385" s="76">
        <f t="shared" si="160"/>
        <v>1216</v>
      </c>
      <c r="I385" s="81">
        <v>1715.46</v>
      </c>
      <c r="J385" s="76">
        <f t="shared" si="161"/>
        <v>4079.46</v>
      </c>
      <c r="K385" s="76">
        <f t="shared" si="162"/>
        <v>35920.54</v>
      </c>
      <c r="L385" s="76">
        <f>+IF(K385*12&lt;=416220.01,0,IF(K385*12&lt;=624329.01,(((K385*12-416220.01)*0.15)/12),IF((K385*12&lt;=867123.01),(31216+0.2*(K385*12-624329.01))/12,((79776+0.25*(K385*12-867123.01))/12))))-M385</f>
        <v>185.33087499999965</v>
      </c>
      <c r="M385" s="76"/>
      <c r="N385" s="83">
        <v>19124.560000000001</v>
      </c>
      <c r="O385" s="76">
        <f t="shared" si="163"/>
        <v>23389.350875</v>
      </c>
      <c r="P385" s="235">
        <f t="shared" si="164"/>
        <v>16610.649125</v>
      </c>
    </row>
    <row r="386" spans="1:60" s="53" customFormat="1" ht="30" customHeight="1" x14ac:dyDescent="0.25">
      <c r="A386" s="74">
        <f t="shared" si="158"/>
        <v>218</v>
      </c>
      <c r="B386" s="103" t="s">
        <v>352</v>
      </c>
      <c r="C386" s="36" t="s">
        <v>413</v>
      </c>
      <c r="D386" s="103" t="s">
        <v>25</v>
      </c>
      <c r="E386" s="103" t="s">
        <v>121</v>
      </c>
      <c r="F386" s="105">
        <v>40000</v>
      </c>
      <c r="G386" s="81">
        <f>F386*2.87%</f>
        <v>1148</v>
      </c>
      <c r="H386" s="76">
        <f>+F386*3.04%</f>
        <v>1216</v>
      </c>
      <c r="I386" s="81">
        <v>1715.46</v>
      </c>
      <c r="J386" s="76">
        <f>+G386+H386+I386</f>
        <v>4079.46</v>
      </c>
      <c r="K386" s="76">
        <f>+F386-J386</f>
        <v>35920.54</v>
      </c>
      <c r="L386" s="76">
        <v>185.33</v>
      </c>
      <c r="M386" s="76">
        <v>0</v>
      </c>
      <c r="N386" s="83">
        <v>245</v>
      </c>
      <c r="O386" s="76">
        <f>+N386+I386+H386+G386+L386</f>
        <v>4509.79</v>
      </c>
      <c r="P386" s="235">
        <f>+F386-O386</f>
        <v>35490.21</v>
      </c>
      <c r="Q386" s="39"/>
    </row>
    <row r="387" spans="1:60" s="78" customFormat="1" ht="30" customHeight="1" x14ac:dyDescent="0.25">
      <c r="A387" s="74">
        <f t="shared" si="158"/>
        <v>219</v>
      </c>
      <c r="B387" s="107" t="s">
        <v>564</v>
      </c>
      <c r="C387" s="117" t="s">
        <v>412</v>
      </c>
      <c r="D387" s="118" t="s">
        <v>25</v>
      </c>
      <c r="E387" s="103" t="s">
        <v>121</v>
      </c>
      <c r="F387" s="102">
        <v>35750</v>
      </c>
      <c r="G387" s="76">
        <f t="shared" ref="G387" si="165">F387*2.87%</f>
        <v>1026.0250000000001</v>
      </c>
      <c r="H387" s="76">
        <f>+F387*3.04%</f>
        <v>1086.8</v>
      </c>
      <c r="I387" s="81">
        <v>0</v>
      </c>
      <c r="J387" s="76">
        <f t="shared" ref="J387" si="166">+G387+H387+I387</f>
        <v>2112.8249999999998</v>
      </c>
      <c r="K387" s="76">
        <f>+F387-J387</f>
        <v>33637.175000000003</v>
      </c>
      <c r="L387" s="76">
        <v>0</v>
      </c>
      <c r="M387" s="76"/>
      <c r="N387" s="83">
        <v>25</v>
      </c>
      <c r="O387" s="76">
        <f t="shared" ref="O387" si="167">+N387+I387+H387+G387+L387</f>
        <v>2137.8249999999998</v>
      </c>
      <c r="P387" s="235">
        <f>+F387-O387</f>
        <v>33612.175000000003</v>
      </c>
      <c r="Q387" s="32"/>
    </row>
    <row r="388" spans="1:60" ht="30" customHeight="1" x14ac:dyDescent="0.25">
      <c r="A388" s="74">
        <f t="shared" si="158"/>
        <v>220</v>
      </c>
      <c r="B388" s="103" t="s">
        <v>45</v>
      </c>
      <c r="C388" s="36" t="s">
        <v>413</v>
      </c>
      <c r="D388" s="103" t="s">
        <v>348</v>
      </c>
      <c r="E388" s="103" t="s">
        <v>121</v>
      </c>
      <c r="F388" s="120">
        <v>35000</v>
      </c>
      <c r="G388" s="81">
        <f t="shared" si="159"/>
        <v>1004.5</v>
      </c>
      <c r="H388" s="76">
        <f t="shared" si="160"/>
        <v>1064</v>
      </c>
      <c r="I388" s="81">
        <v>1715.46</v>
      </c>
      <c r="J388" s="76">
        <f t="shared" si="161"/>
        <v>3783.96</v>
      </c>
      <c r="K388" s="76">
        <f t="shared" si="162"/>
        <v>31216.04</v>
      </c>
      <c r="L388" s="76">
        <f t="shared" ref="L388:L392" si="168">+IF(K388*12&lt;=416220.01,0,IF(K388*12&lt;=624329.01,(((K388*12-416220.01)*0.15)/12),IF((K388*12&lt;=867123.01),(31216+0.2*(K388*12-624329.01))/12,((79776+0.25*(K388*12-867123.01))/12))))-M388</f>
        <v>0</v>
      </c>
      <c r="M388" s="76"/>
      <c r="N388" s="83">
        <v>125</v>
      </c>
      <c r="O388" s="76">
        <f t="shared" si="163"/>
        <v>3908.96</v>
      </c>
      <c r="P388" s="235">
        <f t="shared" si="164"/>
        <v>31091.040000000001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74">
        <f t="shared" si="158"/>
        <v>221</v>
      </c>
      <c r="B389" s="103" t="s">
        <v>355</v>
      </c>
      <c r="C389" s="36" t="s">
        <v>412</v>
      </c>
      <c r="D389" s="103" t="s">
        <v>98</v>
      </c>
      <c r="E389" s="103" t="s">
        <v>121</v>
      </c>
      <c r="F389" s="105">
        <v>30000</v>
      </c>
      <c r="G389" s="81">
        <f>F389*2.87%</f>
        <v>861</v>
      </c>
      <c r="H389" s="76">
        <f>+F389*3.04%</f>
        <v>912</v>
      </c>
      <c r="I389" s="76"/>
      <c r="J389" s="76">
        <f>+G389+H389+I389</f>
        <v>1773</v>
      </c>
      <c r="K389" s="76">
        <f>+F389-J389</f>
        <v>28227</v>
      </c>
      <c r="L389" s="76">
        <f t="shared" si="168"/>
        <v>0</v>
      </c>
      <c r="M389" s="76"/>
      <c r="N389" s="83">
        <v>5748.01</v>
      </c>
      <c r="O389" s="76">
        <f>+N389+I389+H389+G389+L389</f>
        <v>7521.01</v>
      </c>
      <c r="P389" s="235">
        <f>+F389-O389</f>
        <v>22478.989999999998</v>
      </c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x14ac:dyDescent="0.25">
      <c r="A390" s="74">
        <f>+A389+1</f>
        <v>222</v>
      </c>
      <c r="B390" s="103" t="s">
        <v>354</v>
      </c>
      <c r="C390" s="36" t="s">
        <v>412</v>
      </c>
      <c r="D390" s="103" t="s">
        <v>98</v>
      </c>
      <c r="E390" s="103" t="s">
        <v>224</v>
      </c>
      <c r="F390" s="105">
        <v>23908.5</v>
      </c>
      <c r="G390" s="81">
        <f t="shared" si="159"/>
        <v>686.17394999999999</v>
      </c>
      <c r="H390" s="76">
        <f t="shared" si="160"/>
        <v>726.8184</v>
      </c>
      <c r="I390" s="76"/>
      <c r="J390" s="76">
        <f t="shared" ref="J390:J392" si="169">+G390+H390+I390</f>
        <v>1412.99235</v>
      </c>
      <c r="K390" s="76">
        <f t="shared" si="162"/>
        <v>22495.50765</v>
      </c>
      <c r="L390" s="76">
        <f t="shared" si="168"/>
        <v>0</v>
      </c>
      <c r="M390" s="76"/>
      <c r="N390" s="83">
        <v>3414.4</v>
      </c>
      <c r="O390" s="76">
        <f t="shared" si="163"/>
        <v>4827.3923500000001</v>
      </c>
      <c r="P390" s="235">
        <f t="shared" si="164"/>
        <v>19081.107649999998</v>
      </c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74">
        <f t="shared" si="158"/>
        <v>223</v>
      </c>
      <c r="B391" s="103" t="s">
        <v>44</v>
      </c>
      <c r="C391" s="36" t="s">
        <v>412</v>
      </c>
      <c r="D391" s="103" t="s">
        <v>98</v>
      </c>
      <c r="E391" s="103" t="s">
        <v>121</v>
      </c>
      <c r="F391" s="105">
        <v>23835</v>
      </c>
      <c r="G391" s="81">
        <f t="shared" si="159"/>
        <v>684.06449999999995</v>
      </c>
      <c r="H391" s="76">
        <f t="shared" si="160"/>
        <v>724.58399999999995</v>
      </c>
      <c r="I391" s="76"/>
      <c r="J391" s="76">
        <f t="shared" si="169"/>
        <v>1408.6484999999998</v>
      </c>
      <c r="K391" s="76">
        <f t="shared" si="162"/>
        <v>22426.351500000001</v>
      </c>
      <c r="L391" s="76">
        <f t="shared" si="168"/>
        <v>0</v>
      </c>
      <c r="M391" s="76"/>
      <c r="N391" s="83">
        <v>25</v>
      </c>
      <c r="O391" s="76">
        <f t="shared" si="163"/>
        <v>1433.6484999999998</v>
      </c>
      <c r="P391" s="235">
        <f t="shared" si="164"/>
        <v>22401.351500000001</v>
      </c>
      <c r="Q391" s="38">
        <f>+P394+N394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74">
        <f t="shared" si="158"/>
        <v>224</v>
      </c>
      <c r="B392" s="103" t="s">
        <v>578</v>
      </c>
      <c r="C392" s="36" t="s">
        <v>412</v>
      </c>
      <c r="D392" s="103" t="s">
        <v>196</v>
      </c>
      <c r="E392" s="103" t="s">
        <v>224</v>
      </c>
      <c r="F392" s="105">
        <v>20000</v>
      </c>
      <c r="G392" s="81">
        <f t="shared" si="159"/>
        <v>574</v>
      </c>
      <c r="H392" s="76">
        <f t="shared" si="160"/>
        <v>608</v>
      </c>
      <c r="I392" s="76"/>
      <c r="J392" s="76">
        <f t="shared" si="169"/>
        <v>1182</v>
      </c>
      <c r="K392" s="76">
        <f t="shared" si="162"/>
        <v>18818</v>
      </c>
      <c r="L392" s="76">
        <f t="shared" si="168"/>
        <v>0</v>
      </c>
      <c r="M392" s="76"/>
      <c r="N392" s="83">
        <v>2295.6</v>
      </c>
      <c r="O392" s="102">
        <f t="shared" ref="O392" si="170">+N392+I392+H392+G392+L392</f>
        <v>3477.6</v>
      </c>
      <c r="P392" s="235">
        <f t="shared" si="164"/>
        <v>16522.400000000001</v>
      </c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199" t="s">
        <v>124</v>
      </c>
      <c r="B393" s="200"/>
      <c r="C393" s="200"/>
      <c r="D393" s="200"/>
      <c r="E393" s="201"/>
      <c r="F393" s="37">
        <f t="shared" ref="F393:M393" si="171">SUM(F374:F392)</f>
        <v>780493.5</v>
      </c>
      <c r="G393" s="37">
        <f t="shared" si="171"/>
        <v>22400.163450000004</v>
      </c>
      <c r="H393" s="37">
        <f t="shared" si="171"/>
        <v>23727.002399999998</v>
      </c>
      <c r="I393" s="37">
        <f>SUM(I374:I392)</f>
        <v>13723.679999999997</v>
      </c>
      <c r="J393" s="37">
        <f t="shared" si="171"/>
        <v>59850.845849999998</v>
      </c>
      <c r="K393" s="37">
        <f t="shared" si="171"/>
        <v>720642.65415000019</v>
      </c>
      <c r="L393" s="37">
        <f>SUM(L374:L392)</f>
        <v>17968.249416666669</v>
      </c>
      <c r="M393" s="37">
        <f t="shared" si="171"/>
        <v>0</v>
      </c>
      <c r="N393" s="37">
        <f>SUM(N374:N392)</f>
        <v>85187.06</v>
      </c>
      <c r="O393" s="37">
        <f t="shared" ref="O393:P393" si="172">SUM(O374:O392)</f>
        <v>163006.1552666667</v>
      </c>
      <c r="P393" s="37">
        <f t="shared" si="172"/>
        <v>617487.34473333333</v>
      </c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thickBot="1" x14ac:dyDescent="0.3">
      <c r="A394" s="41"/>
      <c r="B394" s="48"/>
      <c r="C394" s="134"/>
      <c r="D394" s="48"/>
      <c r="E394" s="48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thickBot="1" x14ac:dyDescent="0.3">
      <c r="A395" s="54"/>
      <c r="B395" s="55" t="s">
        <v>406</v>
      </c>
      <c r="C395" s="135"/>
      <c r="D395" s="56"/>
      <c r="E395" s="57"/>
      <c r="F395" s="58">
        <f t="shared" ref="F395:P395" si="173">+F19+F24+F28+F41+F48+F52+F60+F66+F75+F79+F85+F91+F98+F102+F106+F114+F120+F127+F133+F142+F147+F155+F160+F164+F171+F177+F181+F186+F193+F202+F206+F211+F216+F220+F225+F229+F234+F238+F244+F250+F254+F259+F264+F270+F274+F279+F312+F321+F343+F348+F352+F356+F360+F366+F371+F393+F34</f>
        <v>15598818.5</v>
      </c>
      <c r="G395" s="58">
        <f t="shared" si="173"/>
        <v>447686.09094999993</v>
      </c>
      <c r="H395" s="58">
        <f t="shared" si="173"/>
        <v>471865.71640000003</v>
      </c>
      <c r="I395" s="58">
        <f t="shared" si="173"/>
        <v>138952.26000000004</v>
      </c>
      <c r="J395" s="58">
        <f t="shared" si="173"/>
        <v>1058504.0673499999</v>
      </c>
      <c r="K395" s="58">
        <f t="shared" si="173"/>
        <v>14540314.432649994</v>
      </c>
      <c r="L395" s="58">
        <f t="shared" si="173"/>
        <v>1463899.7577499996</v>
      </c>
      <c r="M395" s="58">
        <f t="shared" si="173"/>
        <v>0</v>
      </c>
      <c r="N395" s="58">
        <f t="shared" si="173"/>
        <v>809149.13000000024</v>
      </c>
      <c r="O395" s="58">
        <f t="shared" si="173"/>
        <v>3331552.9578083339</v>
      </c>
      <c r="P395" s="58">
        <f t="shared" si="173"/>
        <v>12267265.542191664</v>
      </c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255"/>
      <c r="G396" s="32"/>
      <c r="H396" s="32"/>
      <c r="I396" s="32"/>
      <c r="J396" s="32"/>
      <c r="K396" s="38"/>
      <c r="L396" s="32"/>
      <c r="M396" s="32"/>
      <c r="N396" s="32"/>
      <c r="O396" s="32"/>
      <c r="P396" s="38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21"/>
      <c r="C397" s="137"/>
      <c r="D397" s="20"/>
      <c r="E397" s="21" t="s">
        <v>477</v>
      </c>
      <c r="F397" s="32"/>
      <c r="G397" s="32"/>
      <c r="H397" s="32"/>
      <c r="I397" s="38"/>
      <c r="J397" s="32"/>
      <c r="K397" s="32"/>
      <c r="L397" s="32"/>
      <c r="M397" s="32"/>
      <c r="N397" s="32"/>
      <c r="O397" s="32"/>
      <c r="P397" s="49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21" t="s">
        <v>478</v>
      </c>
      <c r="C398" s="137"/>
      <c r="D398" s="20"/>
      <c r="E398" s="21" t="s">
        <v>479</v>
      </c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A409" s="44"/>
      <c r="B409" s="42"/>
      <c r="C409" s="44"/>
      <c r="D409" s="42"/>
      <c r="E409" s="42"/>
      <c r="F409" s="39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A410" s="44"/>
      <c r="B410" s="42"/>
      <c r="C410" s="44"/>
      <c r="D410" s="42"/>
      <c r="E410" s="42"/>
      <c r="F410" s="39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A411" s="44"/>
      <c r="B411" s="42"/>
      <c r="C411" s="44"/>
      <c r="D411" s="42"/>
      <c r="E411" s="42"/>
      <c r="F411" s="39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412" spans="1:60" ht="30" customHeight="1" x14ac:dyDescent="0.25">
      <c r="A412" s="44"/>
      <c r="B412" s="42"/>
      <c r="C412" s="44"/>
      <c r="D412" s="42"/>
      <c r="E412" s="42"/>
      <c r="F412" s="39"/>
      <c r="G412" s="32"/>
      <c r="H412" s="32"/>
      <c r="I412" s="32"/>
      <c r="J412" s="32"/>
      <c r="K412" s="32"/>
      <c r="L412" s="32"/>
      <c r="M412" s="32"/>
      <c r="N412" s="32"/>
      <c r="O412" s="32"/>
      <c r="P412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97" spans="7:16" ht="30" customHeight="1" x14ac:dyDescent="0.2">
      <c r="G16897" s="4"/>
      <c r="H16897" s="4"/>
      <c r="I16897" s="4"/>
      <c r="J16897" s="4"/>
      <c r="K16897" s="4"/>
    </row>
    <row r="16899" spans="7:16" ht="30" customHeight="1" x14ac:dyDescent="0.2">
      <c r="G16899" s="4"/>
      <c r="H16899" s="4"/>
      <c r="I16899" s="4"/>
      <c r="J16899" s="4"/>
      <c r="K16899" s="4"/>
    </row>
    <row r="16909" spans="7:16" ht="30" customHeight="1" x14ac:dyDescent="0.2">
      <c r="N16909" s="4"/>
      <c r="O16909" s="4"/>
      <c r="P16909" s="4"/>
    </row>
    <row r="16911" spans="7:16" ht="30" customHeight="1" x14ac:dyDescent="0.2">
      <c r="N16911" s="4"/>
      <c r="O16911" s="4"/>
      <c r="P16911" s="4"/>
    </row>
    <row r="16912" spans="7:16" ht="30" customHeight="1" x14ac:dyDescent="0.2">
      <c r="L16912" s="4"/>
      <c r="M16912" s="4"/>
    </row>
    <row r="16913" spans="2:13" ht="30" customHeight="1" x14ac:dyDescent="0.2">
      <c r="B16913" s="23">
        <f>SUM(B6:B16912)</f>
        <v>0</v>
      </c>
    </row>
    <row r="16914" spans="2:13" ht="30" customHeight="1" x14ac:dyDescent="0.2">
      <c r="L16914" s="4"/>
      <c r="M16914" s="4"/>
    </row>
    <row r="16915" spans="2:13" ht="30" customHeight="1" x14ac:dyDescent="0.2">
      <c r="B16915" s="23">
        <f>SUM(B16913)</f>
        <v>0</v>
      </c>
    </row>
    <row r="1000238" spans="15:15" ht="30" customHeight="1" x14ac:dyDescent="0.2">
      <c r="O1000238" s="11" t="e">
        <f>SUM(#REF!)</f>
        <v>#REF!</v>
      </c>
    </row>
  </sheetData>
  <mergeCells count="22">
    <mergeCell ref="A135:E135"/>
    <mergeCell ref="A1:P1"/>
    <mergeCell ref="A2:P2"/>
    <mergeCell ref="A3:P3"/>
    <mergeCell ref="A93:D93"/>
    <mergeCell ref="A100:E100"/>
    <mergeCell ref="A144:E144"/>
    <mergeCell ref="A149:E149"/>
    <mergeCell ref="A166:E166"/>
    <mergeCell ref="A252:D252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</mergeCells>
  <pageMargins left="0.23622047244094488" right="0.23622047244094488" top="0.88" bottom="0.74803149606299213" header="0.31496062992125984" footer="0.31496062992125984"/>
  <pageSetup paperSize="5" scale="46" fitToHeight="0" orientation="landscape" r:id="rId1"/>
  <rowBreaks count="14" manualBreakCount="14">
    <brk id="35" max="15" man="1"/>
    <brk id="61" max="15" man="1"/>
    <brk id="86" max="15" man="1"/>
    <brk id="115" max="15" man="1"/>
    <brk id="143" max="15" man="1"/>
    <brk id="165" max="15" man="1"/>
    <brk id="194" max="15" man="1"/>
    <brk id="217" max="15" man="1"/>
    <brk id="239" max="15" man="1"/>
    <brk id="265" max="15" man="1"/>
    <brk id="292" max="15" man="1"/>
    <brk id="321" max="15" man="1"/>
    <brk id="344" max="15" man="1"/>
    <brk id="372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7"/>
  <sheetViews>
    <sheetView showGridLines="0" view="pageBreakPreview" zoomScale="60" zoomScaleNormal="50" workbookViewId="0">
      <pane xSplit="2" ySplit="8" topLeftCell="C210" activePane="bottomRight" state="frozen"/>
      <selection pane="topRight" activeCell="C1" sqref="C1"/>
      <selection pane="bottomLeft" activeCell="A9" sqref="A9"/>
      <selection pane="bottomRight" activeCell="E5" sqref="E5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6.8554687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18.42578125" style="1" bestFit="1" customWidth="1"/>
    <col min="19" max="16384" width="11.42578125" style="1"/>
  </cols>
  <sheetData>
    <row r="1" spans="1:19" ht="30" customHeight="1" x14ac:dyDescent="0.2">
      <c r="B1" s="22"/>
      <c r="C1" s="131"/>
    </row>
    <row r="2" spans="1:19" ht="30" customHeight="1" x14ac:dyDescent="0.35">
      <c r="A2" s="296" t="s">
        <v>401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</row>
    <row r="3" spans="1:19" ht="30" customHeight="1" x14ac:dyDescent="0.35">
      <c r="A3" s="297" t="s">
        <v>404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</row>
    <row r="4" spans="1:19" ht="30" customHeight="1" x14ac:dyDescent="0.3">
      <c r="A4" s="302" t="s">
        <v>709</v>
      </c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</row>
    <row r="5" spans="1:19" ht="30" customHeight="1" thickBot="1" x14ac:dyDescent="0.35">
      <c r="A5" s="191"/>
      <c r="B5" s="191"/>
      <c r="C5" s="15"/>
      <c r="D5" s="22"/>
      <c r="E5" s="22"/>
      <c r="F5" s="22"/>
      <c r="G5" s="22"/>
      <c r="H5" s="15"/>
    </row>
    <row r="6" spans="1:19" ht="30" customHeight="1" thickBot="1" x14ac:dyDescent="0.3">
      <c r="A6" s="213"/>
      <c r="B6" s="213"/>
      <c r="C6" s="50"/>
      <c r="D6" s="42"/>
      <c r="E6" s="42"/>
      <c r="F6" s="42"/>
      <c r="G6" s="42"/>
      <c r="H6" s="39"/>
      <c r="I6" s="303" t="s">
        <v>119</v>
      </c>
      <c r="J6" s="304"/>
      <c r="K6" s="304"/>
      <c r="L6" s="305"/>
      <c r="M6" s="254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410</v>
      </c>
      <c r="C7" s="33" t="s">
        <v>414</v>
      </c>
      <c r="D7" s="33" t="s">
        <v>434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565</v>
      </c>
      <c r="L7" s="33" t="s">
        <v>562</v>
      </c>
      <c r="M7" s="35" t="s">
        <v>563</v>
      </c>
      <c r="N7" s="35" t="s">
        <v>114</v>
      </c>
      <c r="O7" s="35" t="s">
        <v>595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22" t="s">
        <v>362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</row>
    <row r="9" spans="1:19" s="67" customFormat="1" ht="25.5" x14ac:dyDescent="0.2">
      <c r="A9" s="12">
        <v>1</v>
      </c>
      <c r="B9" s="8" t="s">
        <v>363</v>
      </c>
      <c r="C9" s="140" t="s">
        <v>412</v>
      </c>
      <c r="D9" s="110" t="s">
        <v>686</v>
      </c>
      <c r="E9" s="110" t="s">
        <v>210</v>
      </c>
      <c r="F9" s="94" t="s">
        <v>587</v>
      </c>
      <c r="G9" s="94" t="s">
        <v>664</v>
      </c>
      <c r="H9" s="95">
        <v>190000</v>
      </c>
      <c r="I9" s="96">
        <f>H9*2.87%</f>
        <v>5453</v>
      </c>
      <c r="J9" s="8">
        <v>5685.41</v>
      </c>
      <c r="K9" s="8"/>
      <c r="L9" s="8">
        <f>+J9+I9+K9</f>
        <v>11138.41</v>
      </c>
      <c r="M9" s="8">
        <f>+H9-L9</f>
        <v>178861.59</v>
      </c>
      <c r="N9" s="8">
        <f>+IF(M9*12&lt;=416220.01,0,IF(M9*12&lt;=624329.01,(((M9*12-416220.01)*0.15)/12),IF((M9*12&lt;=867123.01),(31216+0.2*(M9*12-624329.01))/12,((79776+0.25*(M9*12-867123.01))/12))))-O9</f>
        <v>33298.334791666668</v>
      </c>
      <c r="O9" s="8"/>
      <c r="P9" s="95">
        <v>25</v>
      </c>
      <c r="Q9" s="8">
        <f>+P9+N9+L9</f>
        <v>44461.744791666672</v>
      </c>
      <c r="R9" s="95">
        <f>+H9-Q9</f>
        <v>145538.25520833331</v>
      </c>
      <c r="S9" s="2"/>
    </row>
    <row r="10" spans="1:19" s="67" customFormat="1" ht="30" customHeight="1" x14ac:dyDescent="0.2">
      <c r="A10" s="92">
        <v>2</v>
      </c>
      <c r="B10" s="59" t="s">
        <v>364</v>
      </c>
      <c r="C10" s="140" t="s">
        <v>412</v>
      </c>
      <c r="D10" s="110" t="s">
        <v>411</v>
      </c>
      <c r="E10" s="110" t="s">
        <v>210</v>
      </c>
      <c r="F10" s="183" t="s">
        <v>656</v>
      </c>
      <c r="G10" s="183" t="s">
        <v>711</v>
      </c>
      <c r="H10" s="157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80" t="s">
        <v>531</v>
      </c>
      <c r="C11" s="139" t="s">
        <v>412</v>
      </c>
      <c r="D11" s="113" t="s">
        <v>130</v>
      </c>
      <c r="E11" s="110" t="s">
        <v>210</v>
      </c>
      <c r="F11" s="183" t="s">
        <v>657</v>
      </c>
      <c r="G11" s="183" t="s">
        <v>712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v>1854</v>
      </c>
      <c r="O11" s="8">
        <v>0</v>
      </c>
      <c r="P11" s="66">
        <v>1270</v>
      </c>
      <c r="Q11" s="8">
        <f>+P11+N11+L11</f>
        <v>6079</v>
      </c>
      <c r="R11" s="109">
        <f>H11-Q11</f>
        <v>43921</v>
      </c>
      <c r="S11" s="2"/>
    </row>
    <row r="12" spans="1:19" s="2" customFormat="1" ht="30" customHeight="1" x14ac:dyDescent="0.2">
      <c r="A12" s="299" t="s">
        <v>124</v>
      </c>
      <c r="B12" s="300"/>
      <c r="C12" s="216"/>
      <c r="D12" s="216"/>
      <c r="E12" s="216"/>
      <c r="F12" s="216"/>
      <c r="G12" s="216"/>
      <c r="H12" s="14">
        <f>SUM(H9:H11)</f>
        <v>370000</v>
      </c>
      <c r="I12" s="14">
        <f t="shared" ref="I12:R12" si="2">SUM(I9:I11)</f>
        <v>10619</v>
      </c>
      <c r="J12" s="14">
        <f t="shared" si="2"/>
        <v>11157.41</v>
      </c>
      <c r="K12" s="14">
        <f t="shared" si="2"/>
        <v>0</v>
      </c>
      <c r="L12" s="14">
        <f t="shared" si="2"/>
        <v>21776.41</v>
      </c>
      <c r="M12" s="14">
        <f t="shared" si="2"/>
        <v>348223.58999999997</v>
      </c>
      <c r="N12" s="14">
        <f t="shared" si="2"/>
        <v>54314.52208333333</v>
      </c>
      <c r="O12" s="14">
        <f t="shared" si="2"/>
        <v>0</v>
      </c>
      <c r="P12" s="14">
        <f t="shared" si="2"/>
        <v>1320</v>
      </c>
      <c r="Q12" s="14">
        <f t="shared" si="2"/>
        <v>77410.932083333333</v>
      </c>
      <c r="R12" s="14">
        <f t="shared" si="2"/>
        <v>292589.06791666662</v>
      </c>
      <c r="S12"/>
    </row>
    <row r="13" spans="1:19" s="2" customFormat="1" ht="30" customHeight="1" thickBot="1" x14ac:dyDescent="0.25">
      <c r="A13"/>
      <c r="B13"/>
      <c r="C13" s="131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22" t="s">
        <v>287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</row>
    <row r="15" spans="1:19" s="67" customFormat="1" ht="30" customHeight="1" x14ac:dyDescent="0.2">
      <c r="A15" s="65">
        <f>+A11+1</f>
        <v>4</v>
      </c>
      <c r="B15" s="180" t="s">
        <v>557</v>
      </c>
      <c r="C15" s="139" t="s">
        <v>413</v>
      </c>
      <c r="D15" s="113" t="s">
        <v>661</v>
      </c>
      <c r="E15" s="110" t="s">
        <v>210</v>
      </c>
      <c r="F15" s="94" t="s">
        <v>628</v>
      </c>
      <c r="G15" s="94" t="s">
        <v>700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80" t="s">
        <v>558</v>
      </c>
      <c r="C16" s="139" t="s">
        <v>412</v>
      </c>
      <c r="D16" s="113" t="s">
        <v>541</v>
      </c>
      <c r="E16" s="110" t="s">
        <v>210</v>
      </c>
      <c r="F16" s="183" t="s">
        <v>579</v>
      </c>
      <c r="G16" s="183" t="s">
        <v>690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v>5368.45</v>
      </c>
      <c r="O16" s="8">
        <v>0</v>
      </c>
      <c r="P16" s="66">
        <v>25</v>
      </c>
      <c r="Q16" s="8">
        <f>+P16+N16+L16</f>
        <v>9530.4500000000007</v>
      </c>
      <c r="R16" s="109">
        <f>H16-Q16</f>
        <v>60469.55</v>
      </c>
      <c r="S16" s="2"/>
    </row>
    <row r="17" spans="1:19" s="67" customFormat="1" ht="30" customHeight="1" x14ac:dyDescent="0.2">
      <c r="A17" s="65">
        <f>+A16+1</f>
        <v>6</v>
      </c>
      <c r="B17" s="180" t="s">
        <v>540</v>
      </c>
      <c r="C17" s="139" t="s">
        <v>412</v>
      </c>
      <c r="D17" s="113" t="s">
        <v>541</v>
      </c>
      <c r="E17" s="110" t="s">
        <v>210</v>
      </c>
      <c r="F17" s="183" t="s">
        <v>579</v>
      </c>
      <c r="G17" s="183" t="s">
        <v>690</v>
      </c>
      <c r="H17" s="10">
        <v>70000</v>
      </c>
      <c r="I17" s="5">
        <f>H17*2.87%</f>
        <v>2009</v>
      </c>
      <c r="J17" s="5">
        <f>+H17*3.04%</f>
        <v>2128</v>
      </c>
      <c r="K17" s="5"/>
      <c r="L17" s="8">
        <f>+J17+I17+K17</f>
        <v>4137</v>
      </c>
      <c r="M17" s="8">
        <f>+H17-L17</f>
        <v>65863</v>
      </c>
      <c r="N17" s="8">
        <f>+IF(M17*12&lt;=416220.01,0,IF(M17*12&lt;=624329.01,(((M17*12-416220.01)*0.15)/12),IF((M17*12&lt;=867123.01),(31216+0.2*(M17*12-624329.01))/12,((79776+0.25*(M17*12-867123.01))/12))))-O17</f>
        <v>5368.4498333333331</v>
      </c>
      <c r="O17" s="8"/>
      <c r="P17" s="66">
        <v>25</v>
      </c>
      <c r="Q17" s="8">
        <f>+P17+N17+L17</f>
        <v>9530.4498333333322</v>
      </c>
      <c r="R17" s="109">
        <f>H17-Q17</f>
        <v>60469.550166666668</v>
      </c>
      <c r="S17" s="2"/>
    </row>
    <row r="18" spans="1:19" s="2" customFormat="1" ht="30" customHeight="1" x14ac:dyDescent="0.2">
      <c r="A18" s="299" t="s">
        <v>124</v>
      </c>
      <c r="B18" s="300"/>
      <c r="C18" s="216"/>
      <c r="D18" s="216"/>
      <c r="E18" s="216"/>
      <c r="F18" s="216"/>
      <c r="G18" s="216"/>
      <c r="H18" s="14">
        <f t="shared" ref="H18:R18" si="3">SUM(H15:H17)</f>
        <v>320000</v>
      </c>
      <c r="I18" s="14">
        <f t="shared" si="3"/>
        <v>9184</v>
      </c>
      <c r="J18" s="14">
        <f t="shared" si="3"/>
        <v>9728</v>
      </c>
      <c r="K18" s="14">
        <f t="shared" si="3"/>
        <v>0</v>
      </c>
      <c r="L18" s="14">
        <f t="shared" si="3"/>
        <v>18912</v>
      </c>
      <c r="M18" s="14">
        <f t="shared" si="3"/>
        <v>301088</v>
      </c>
      <c r="N18" s="14">
        <f t="shared" si="3"/>
        <v>41660.337124999998</v>
      </c>
      <c r="O18" s="14">
        <f t="shared" si="3"/>
        <v>0</v>
      </c>
      <c r="P18" s="14">
        <f t="shared" si="3"/>
        <v>75</v>
      </c>
      <c r="Q18" s="14">
        <f t="shared" si="3"/>
        <v>60647.337124999991</v>
      </c>
      <c r="R18" s="14">
        <f t="shared" si="3"/>
        <v>259352.66287500004</v>
      </c>
    </row>
    <row r="19" spans="1:19" s="2" customFormat="1" ht="30" customHeight="1" thickBot="1" x14ac:dyDescent="0.25">
      <c r="A19" s="62"/>
      <c r="B19" s="62"/>
      <c r="C19" s="62"/>
      <c r="D19" s="62"/>
      <c r="E19" s="62"/>
      <c r="F19" s="62"/>
      <c r="G19" s="62"/>
      <c r="H19"/>
      <c r="I19"/>
      <c r="J19"/>
      <c r="K19"/>
      <c r="L19"/>
      <c r="M19"/>
      <c r="N19"/>
      <c r="O19"/>
      <c r="P19"/>
      <c r="Q19"/>
      <c r="R19"/>
    </row>
    <row r="20" spans="1:19" s="2" customFormat="1" ht="30" customHeight="1" thickBot="1" x14ac:dyDescent="0.25">
      <c r="A20" s="222" t="s">
        <v>89</v>
      </c>
      <c r="B20" s="223"/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</row>
    <row r="21" spans="1:19" s="73" customFormat="1" ht="30" customHeight="1" x14ac:dyDescent="0.2">
      <c r="A21" s="92">
        <f>+A17+1</f>
        <v>7</v>
      </c>
      <c r="B21" s="59" t="s">
        <v>365</v>
      </c>
      <c r="C21" s="140" t="s">
        <v>412</v>
      </c>
      <c r="D21" s="113" t="s">
        <v>511</v>
      </c>
      <c r="E21" s="110" t="s">
        <v>210</v>
      </c>
      <c r="F21" s="24" t="s">
        <v>580</v>
      </c>
      <c r="G21" s="24" t="s">
        <v>676</v>
      </c>
      <c r="H21" s="95">
        <v>180000</v>
      </c>
      <c r="I21" s="96">
        <f>H21*2.87%</f>
        <v>5166</v>
      </c>
      <c r="J21" s="263">
        <f>+H21*3.04%</f>
        <v>5472</v>
      </c>
      <c r="K21" s="96"/>
      <c r="L21" s="8">
        <f>+J21+I21+K21</f>
        <v>10638</v>
      </c>
      <c r="M21" s="8">
        <f>+H21-L21</f>
        <v>169362</v>
      </c>
      <c r="N21" s="8">
        <f>+IF(M21*12&lt;=416220.01,0,IF(M21*12&lt;=624329.01,(((M21*12-416220.01)*0.15)/12),IF((M21*12&lt;=867123.01),(31216+0.2*(M21*12-624329.01))/12,((79776+0.25*(M21*12-867123.01))/12))))-O21</f>
        <v>30923.437291666665</v>
      </c>
      <c r="O21" s="8"/>
      <c r="P21" s="95">
        <v>7525</v>
      </c>
      <c r="Q21" s="8">
        <f>+P21+N21+L21</f>
        <v>49086.437291666662</v>
      </c>
      <c r="R21" s="95">
        <f>+H21-Q21</f>
        <v>130913.56270833334</v>
      </c>
      <c r="S21" s="6"/>
    </row>
    <row r="22" spans="1:19" s="67" customFormat="1" ht="30" customHeight="1" x14ac:dyDescent="0.2">
      <c r="A22" s="172">
        <f>+A21+1</f>
        <v>8</v>
      </c>
      <c r="B22" s="187" t="s">
        <v>367</v>
      </c>
      <c r="C22" s="184" t="s">
        <v>412</v>
      </c>
      <c r="D22" s="173" t="s">
        <v>141</v>
      </c>
      <c r="E22" s="173" t="s">
        <v>210</v>
      </c>
      <c r="F22" s="61" t="s">
        <v>660</v>
      </c>
      <c r="G22" s="61" t="s">
        <v>713</v>
      </c>
      <c r="H22" s="9">
        <v>90000</v>
      </c>
      <c r="I22" s="185">
        <f>H22*2.87%</f>
        <v>2583</v>
      </c>
      <c r="J22" s="185">
        <f>+H22*3.04%</f>
        <v>2736</v>
      </c>
      <c r="K22" s="185"/>
      <c r="L22" s="8">
        <f>+J22+I22+K22</f>
        <v>5319</v>
      </c>
      <c r="M22" s="8">
        <f>+H22-L22</f>
        <v>84681</v>
      </c>
      <c r="N22" s="8">
        <f t="shared" ref="N22" si="4">+IF(M22*12&lt;=416220.01,0,IF(M22*12&lt;=624329.01,(((M22*12-416220.01)*0.15)/12),IF((M22*12&lt;=867123.01),(31216+0.2*(M22*12-624329.01))/12,((79776+0.25*(M22*12-867123.01))/12))))-O22</f>
        <v>9753.1872916666671</v>
      </c>
      <c r="O22" s="8"/>
      <c r="P22" s="186">
        <v>25</v>
      </c>
      <c r="Q22" s="8">
        <f>+P22+N22+L22</f>
        <v>15097.187291666667</v>
      </c>
      <c r="R22" s="186">
        <f>+H22-Q22</f>
        <v>74902.812708333338</v>
      </c>
      <c r="S22" s="2"/>
    </row>
    <row r="23" spans="1:19" s="67" customFormat="1" ht="30" customHeight="1" x14ac:dyDescent="0.2">
      <c r="A23" s="114">
        <f>A22+1</f>
        <v>9</v>
      </c>
      <c r="B23" s="5" t="s">
        <v>532</v>
      </c>
      <c r="C23" s="139" t="s">
        <v>412</v>
      </c>
      <c r="D23" s="113" t="s">
        <v>141</v>
      </c>
      <c r="E23" s="173" t="s">
        <v>210</v>
      </c>
      <c r="F23" s="183" t="s">
        <v>656</v>
      </c>
      <c r="G23" s="183" t="s">
        <v>711</v>
      </c>
      <c r="H23" s="109">
        <v>70000</v>
      </c>
      <c r="I23" s="61">
        <f>H23*2.87%</f>
        <v>2009</v>
      </c>
      <c r="J23" s="61">
        <f>+H23*3.04%</f>
        <v>2128</v>
      </c>
      <c r="K23" s="61"/>
      <c r="L23" s="8">
        <f>+J23+I23+K23</f>
        <v>4137</v>
      </c>
      <c r="M23" s="8">
        <f>+H23-L23</f>
        <v>65863</v>
      </c>
      <c r="N23" s="8">
        <v>5368.45</v>
      </c>
      <c r="O23" s="8">
        <v>0</v>
      </c>
      <c r="P23" s="66">
        <v>1044.96</v>
      </c>
      <c r="Q23" s="8">
        <f>+P23+N23+L23</f>
        <v>10550.41</v>
      </c>
      <c r="R23" s="66">
        <f>H23-Q23</f>
        <v>59449.59</v>
      </c>
      <c r="S23" s="2"/>
    </row>
    <row r="24" spans="1:19" s="2" customFormat="1" ht="30" customHeight="1" x14ac:dyDescent="0.2">
      <c r="A24" s="299" t="s">
        <v>124</v>
      </c>
      <c r="B24" s="300"/>
      <c r="C24" s="216"/>
      <c r="D24" s="216"/>
      <c r="E24" s="216"/>
      <c r="F24" s="216"/>
      <c r="G24" s="216"/>
      <c r="H24" s="14">
        <f>SUM(H21:H23)</f>
        <v>340000</v>
      </c>
      <c r="I24" s="14">
        <f t="shared" ref="I24:R24" si="5">SUM(I21:I23)</f>
        <v>9758</v>
      </c>
      <c r="J24" s="14">
        <f t="shared" si="5"/>
        <v>10336</v>
      </c>
      <c r="K24" s="14">
        <f t="shared" si="5"/>
        <v>0</v>
      </c>
      <c r="L24" s="14">
        <f t="shared" si="5"/>
        <v>20094</v>
      </c>
      <c r="M24" s="14">
        <f t="shared" si="5"/>
        <v>319906</v>
      </c>
      <c r="N24" s="14">
        <f t="shared" si="5"/>
        <v>46045.074583333328</v>
      </c>
      <c r="O24" s="14">
        <f t="shared" si="5"/>
        <v>0</v>
      </c>
      <c r="P24" s="14">
        <f t="shared" si="5"/>
        <v>8594.9599999999991</v>
      </c>
      <c r="Q24" s="14">
        <f t="shared" si="5"/>
        <v>74734.034583333327</v>
      </c>
      <c r="R24" s="14">
        <f t="shared" si="5"/>
        <v>265265.9654166667</v>
      </c>
    </row>
    <row r="25" spans="1:19" s="2" customFormat="1" ht="30" customHeight="1" thickBot="1" x14ac:dyDescent="0.25">
      <c r="A25" s="62"/>
      <c r="B25" s="62"/>
      <c r="C25" s="62"/>
      <c r="D25" s="62"/>
      <c r="E25" s="62"/>
      <c r="F25" s="62"/>
      <c r="G25" s="62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9" s="2" customFormat="1" ht="30" customHeight="1" thickBot="1" x14ac:dyDescent="0.25">
      <c r="A26" s="214" t="s">
        <v>422</v>
      </c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</row>
    <row r="27" spans="1:19" s="73" customFormat="1" ht="30" customHeight="1" x14ac:dyDescent="0.2">
      <c r="A27" s="97">
        <f>A23+1</f>
        <v>10</v>
      </c>
      <c r="B27" s="171" t="s">
        <v>423</v>
      </c>
      <c r="C27" s="172" t="s">
        <v>413</v>
      </c>
      <c r="D27" s="173" t="s">
        <v>424</v>
      </c>
      <c r="E27" s="110" t="s">
        <v>210</v>
      </c>
      <c r="F27" s="24" t="s">
        <v>581</v>
      </c>
      <c r="G27" s="24" t="s">
        <v>681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>+J27+I27+K27</f>
        <v>7683</v>
      </c>
      <c r="M27" s="8">
        <f>+H27-L27</f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5">
        <v>25</v>
      </c>
      <c r="Q27" s="8">
        <f>+P27+N27+L27</f>
        <v>26870.187291666665</v>
      </c>
      <c r="R27" s="9">
        <f>+H27-Q27</f>
        <v>103129.81270833334</v>
      </c>
      <c r="S27" s="6"/>
    </row>
    <row r="28" spans="1:19" s="6" customFormat="1" ht="30" customHeight="1" x14ac:dyDescent="0.2">
      <c r="A28" s="299" t="s">
        <v>124</v>
      </c>
      <c r="B28" s="300"/>
      <c r="C28" s="216"/>
      <c r="D28" s="216"/>
      <c r="E28" s="216"/>
      <c r="F28" s="216"/>
      <c r="G28" s="216"/>
      <c r="H28" s="14">
        <f>SUM(H27)</f>
        <v>130000</v>
      </c>
      <c r="I28" s="14">
        <f t="shared" ref="I28:R28" si="6">SUM(I27)</f>
        <v>3731</v>
      </c>
      <c r="J28" s="14">
        <f t="shared" si="6"/>
        <v>3952</v>
      </c>
      <c r="K28" s="14">
        <f t="shared" si="6"/>
        <v>0</v>
      </c>
      <c r="L28" s="14">
        <f t="shared" si="6"/>
        <v>7683</v>
      </c>
      <c r="M28" s="14">
        <f t="shared" si="6"/>
        <v>122317</v>
      </c>
      <c r="N28" s="14">
        <f t="shared" si="6"/>
        <v>19162.187291666665</v>
      </c>
      <c r="O28" s="14">
        <f t="shared" si="6"/>
        <v>0</v>
      </c>
      <c r="P28" s="14">
        <f t="shared" si="6"/>
        <v>25</v>
      </c>
      <c r="Q28" s="14">
        <f t="shared" si="6"/>
        <v>26870.187291666665</v>
      </c>
      <c r="R28" s="14">
        <f t="shared" si="6"/>
        <v>103129.81270833334</v>
      </c>
    </row>
    <row r="29" spans="1:19" s="6" customFormat="1" ht="30" customHeight="1" thickBot="1" x14ac:dyDescent="0.25">
      <c r="A29" s="62"/>
      <c r="B29" s="62"/>
      <c r="C29" s="62"/>
      <c r="D29" s="62"/>
      <c r="E29" s="62"/>
      <c r="F29" s="62"/>
      <c r="G29" s="62"/>
    </row>
    <row r="30" spans="1:19" s="2" customFormat="1" ht="30" customHeight="1" thickBot="1" x14ac:dyDescent="0.25">
      <c r="A30" s="222" t="s">
        <v>368</v>
      </c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</row>
    <row r="31" spans="1:19" s="2" customFormat="1" ht="30" customHeight="1" x14ac:dyDescent="0.2">
      <c r="A31" s="114">
        <f>+A27+1</f>
        <v>11</v>
      </c>
      <c r="B31" s="5" t="s">
        <v>366</v>
      </c>
      <c r="C31" s="140" t="s">
        <v>412</v>
      </c>
      <c r="D31" s="110" t="s">
        <v>525</v>
      </c>
      <c r="E31" s="110" t="s">
        <v>210</v>
      </c>
      <c r="F31" s="183" t="s">
        <v>582</v>
      </c>
      <c r="G31" s="183" t="s">
        <v>655</v>
      </c>
      <c r="H31" s="9">
        <v>100000</v>
      </c>
      <c r="I31" s="96">
        <f>H31*2.87%</f>
        <v>2870</v>
      </c>
      <c r="J31" s="96">
        <f>+H31*3.04%</f>
        <v>3040</v>
      </c>
      <c r="K31" s="96"/>
      <c r="L31" s="8">
        <f>+J31+I31+K31</f>
        <v>5910</v>
      </c>
      <c r="M31" s="8">
        <f>+H31-L31</f>
        <v>94090</v>
      </c>
      <c r="N31" s="8">
        <f>+IF(M31*12&lt;=416220.01,0,IF(M31*12&lt;=624329.01,(((M31*12-416220.01)*0.15)/12),IF((M31*12&lt;=867123.01),(31216+0.2*(M31*12-624329.01))/12,((79776+0.25*(M31*12-867123.01))/12))))-O31</f>
        <v>12105.437291666667</v>
      </c>
      <c r="O31" s="8"/>
      <c r="P31" s="95">
        <v>25755.95</v>
      </c>
      <c r="Q31" s="8">
        <f>+P31+N31+L31</f>
        <v>43771.387291666666</v>
      </c>
      <c r="R31" s="95">
        <f>+H31-Q31</f>
        <v>56228.612708333334</v>
      </c>
    </row>
    <row r="32" spans="1:19" s="73" customFormat="1" ht="30" customHeight="1" x14ac:dyDescent="0.2">
      <c r="A32" s="92">
        <f>+A31+1</f>
        <v>12</v>
      </c>
      <c r="B32" s="112" t="s">
        <v>378</v>
      </c>
      <c r="C32" s="139" t="s">
        <v>413</v>
      </c>
      <c r="D32" s="110" t="s">
        <v>651</v>
      </c>
      <c r="E32" s="110" t="s">
        <v>210</v>
      </c>
      <c r="F32" s="24" t="s">
        <v>585</v>
      </c>
      <c r="G32" s="24" t="s">
        <v>691</v>
      </c>
      <c r="H32" s="109">
        <v>70000</v>
      </c>
      <c r="I32" s="8">
        <f t="shared" ref="I32" si="7">H32*2.87%</f>
        <v>2009</v>
      </c>
      <c r="J32" s="8">
        <f t="shared" ref="J32" si="8">+H32*3.04%</f>
        <v>2128</v>
      </c>
      <c r="K32" s="8"/>
      <c r="L32" s="8">
        <f>+J32+I32+K32</f>
        <v>4137</v>
      </c>
      <c r="M32" s="8">
        <f>+H32-L32</f>
        <v>65863</v>
      </c>
      <c r="N32" s="8">
        <f t="shared" ref="N32" si="9">+IF(M32*12&lt;=416220.01,0,IF(M32*12&lt;=624329.01,(((M32*12-416220.01)*0.15)/12),IF((M32*12&lt;=867123.01),(31216+0.2*(M32*12-624329.01))/12,((79776+0.25*(M32*12-867123.01))/12))))-O32</f>
        <v>5368.4498333333331</v>
      </c>
      <c r="O32" s="8"/>
      <c r="P32" s="95">
        <v>7865.58</v>
      </c>
      <c r="Q32" s="8">
        <f>+P32+N32+L32</f>
        <v>17371.029833333334</v>
      </c>
      <c r="R32" s="9">
        <f>+H32-Q32</f>
        <v>52628.970166666666</v>
      </c>
      <c r="S32" s="6"/>
    </row>
    <row r="33" spans="1:19" s="2" customFormat="1" ht="30" customHeight="1" x14ac:dyDescent="0.2">
      <c r="A33" s="299" t="s">
        <v>124</v>
      </c>
      <c r="B33" s="300"/>
      <c r="C33" s="216"/>
      <c r="D33" s="216"/>
      <c r="E33" s="216"/>
      <c r="F33" s="216"/>
      <c r="G33" s="216"/>
      <c r="H33" s="14">
        <f t="shared" ref="H33:R33" si="10">SUM(H31:H32)</f>
        <v>170000</v>
      </c>
      <c r="I33" s="14">
        <f t="shared" si="10"/>
        <v>4879</v>
      </c>
      <c r="J33" s="14">
        <f t="shared" si="10"/>
        <v>5168</v>
      </c>
      <c r="K33" s="14">
        <f t="shared" si="10"/>
        <v>0</v>
      </c>
      <c r="L33" s="14">
        <f t="shared" si="10"/>
        <v>10047</v>
      </c>
      <c r="M33" s="14">
        <f t="shared" si="10"/>
        <v>159953</v>
      </c>
      <c r="N33" s="14">
        <f t="shared" si="10"/>
        <v>17473.887125000001</v>
      </c>
      <c r="O33" s="14">
        <f t="shared" si="10"/>
        <v>0</v>
      </c>
      <c r="P33" s="14">
        <f t="shared" si="10"/>
        <v>33621.53</v>
      </c>
      <c r="Q33" s="14">
        <f t="shared" si="10"/>
        <v>61142.417125</v>
      </c>
      <c r="R33" s="14">
        <f t="shared" si="10"/>
        <v>108857.58287499999</v>
      </c>
    </row>
    <row r="34" spans="1:19" s="6" customFormat="1" ht="30" customHeight="1" thickBot="1" x14ac:dyDescent="0.25">
      <c r="A34" s="62"/>
      <c r="B34" s="62"/>
      <c r="C34" s="62"/>
      <c r="D34" s="62"/>
      <c r="E34" s="62"/>
      <c r="F34" s="62"/>
      <c r="G34" s="62"/>
    </row>
    <row r="35" spans="1:19" s="2" customFormat="1" ht="30" customHeight="1" thickBot="1" x14ac:dyDescent="0.25">
      <c r="A35" s="222" t="s">
        <v>91</v>
      </c>
      <c r="B35" s="223"/>
      <c r="C35" s="223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</row>
    <row r="36" spans="1:19" s="73" customFormat="1" ht="30" customHeight="1" x14ac:dyDescent="0.2">
      <c r="A36" s="114">
        <f>+A32+1</f>
        <v>13</v>
      </c>
      <c r="B36" s="115" t="s">
        <v>369</v>
      </c>
      <c r="C36" s="114" t="s">
        <v>413</v>
      </c>
      <c r="D36" s="113" t="s">
        <v>443</v>
      </c>
      <c r="E36" s="113" t="s">
        <v>210</v>
      </c>
      <c r="F36" s="183" t="s">
        <v>662</v>
      </c>
      <c r="G36" s="183" t="s">
        <v>714</v>
      </c>
      <c r="H36" s="61">
        <v>120000</v>
      </c>
      <c r="I36" s="61">
        <f>H36*2.87%</f>
        <v>3444</v>
      </c>
      <c r="J36" s="61">
        <f>+H36*3.04%</f>
        <v>3648</v>
      </c>
      <c r="K36" s="61"/>
      <c r="L36" s="8">
        <f>+J36+I36+K36</f>
        <v>7092</v>
      </c>
      <c r="M36" s="8">
        <f>+H36-L36</f>
        <v>112908</v>
      </c>
      <c r="N36" s="8">
        <f>+IF(M36*12&lt;=416220.01,0,IF(M36*12&lt;=624329.01,(((M36*12-416220.01)*0.15)/12),IF((M36*12&lt;=867123.01),(31216+0.2*(M36*12-624329.01))/12,((79776+0.25*(M36*12-867123.01))/12))))-O36</f>
        <v>16809.937291666665</v>
      </c>
      <c r="O36" s="8"/>
      <c r="P36" s="66">
        <v>25</v>
      </c>
      <c r="Q36" s="8">
        <f>+P36+N36+L36</f>
        <v>23926.937291666665</v>
      </c>
      <c r="R36" s="66">
        <f>+H36-Q36</f>
        <v>96073.062708333338</v>
      </c>
      <c r="S36" s="6"/>
    </row>
    <row r="37" spans="1:19" s="73" customFormat="1" ht="30" customHeight="1" x14ac:dyDescent="0.2">
      <c r="A37" s="65">
        <f>+A36+1</f>
        <v>14</v>
      </c>
      <c r="B37" s="115" t="s">
        <v>425</v>
      </c>
      <c r="C37" s="114" t="s">
        <v>413</v>
      </c>
      <c r="D37" s="113" t="s">
        <v>282</v>
      </c>
      <c r="E37" s="113" t="s">
        <v>210</v>
      </c>
      <c r="F37" s="94" t="s">
        <v>580</v>
      </c>
      <c r="G37" s="94" t="s">
        <v>676</v>
      </c>
      <c r="H37" s="96">
        <v>80000</v>
      </c>
      <c r="I37" s="96">
        <f>H37*2.87%</f>
        <v>2296</v>
      </c>
      <c r="J37" s="96">
        <f>+H37*3.04%</f>
        <v>2432</v>
      </c>
      <c r="K37" s="96"/>
      <c r="L37" s="8">
        <f>+J37+I37+K37</f>
        <v>4728</v>
      </c>
      <c r="M37" s="8">
        <f>+H37-L37</f>
        <v>75272</v>
      </c>
      <c r="N37" s="8">
        <f>+IF(M37*12&lt;=416220.01,0,IF(M37*12&lt;=624329.01,(((M37*12-416220.01)*0.15)/12),IF((M37*12&lt;=867123.01),(31216+0.2*(M37*12-624329.01))/12,((79776+0.25*(M37*12-867123.01))/12))))-O37</f>
        <v>7400.9372916666662</v>
      </c>
      <c r="O37" s="8"/>
      <c r="P37" s="95">
        <v>25</v>
      </c>
      <c r="Q37" s="8">
        <f>+P37+N37+L37</f>
        <v>12153.937291666665</v>
      </c>
      <c r="R37" s="95">
        <f>+H37-Q37</f>
        <v>67846.062708333338</v>
      </c>
      <c r="S37" s="6"/>
    </row>
    <row r="38" spans="1:19" s="6" customFormat="1" ht="30" customHeight="1" x14ac:dyDescent="0.2">
      <c r="A38" s="92">
        <f>+A37+1</f>
        <v>15</v>
      </c>
      <c r="B38" s="24" t="s">
        <v>491</v>
      </c>
      <c r="C38" s="12" t="s">
        <v>413</v>
      </c>
      <c r="D38" s="113" t="s">
        <v>282</v>
      </c>
      <c r="E38" s="110" t="s">
        <v>210</v>
      </c>
      <c r="F38" s="94" t="s">
        <v>590</v>
      </c>
      <c r="G38" s="94" t="s">
        <v>663</v>
      </c>
      <c r="H38" s="96">
        <v>70000</v>
      </c>
      <c r="I38" s="96">
        <f>H38*2.87%</f>
        <v>2009</v>
      </c>
      <c r="J38" s="96">
        <f>+H38*3.04%</f>
        <v>2128</v>
      </c>
      <c r="K38" s="96"/>
      <c r="L38" s="8">
        <f>+J38+I38+K38</f>
        <v>4137</v>
      </c>
      <c r="M38" s="8">
        <f>+H38-L38</f>
        <v>65863</v>
      </c>
      <c r="N38" s="5">
        <f>+IF(M38*12&lt;=416220.01,0,IF(M38*12&lt;=624329.01,(((M38*12-416220.01)*0.15)/12),IF((M38*12&lt;=867123.01),(31216+0.2*(M38*12-624329.01))/12,((79776+0.25*(M38*12-867123.01))/12))))-O38</f>
        <v>5368.4498333333331</v>
      </c>
      <c r="O38" s="8">
        <v>0</v>
      </c>
      <c r="P38" s="95">
        <v>2525</v>
      </c>
      <c r="Q38" s="8">
        <f>+P38+N38+L38</f>
        <v>12030.449833333332</v>
      </c>
      <c r="R38" s="95">
        <f>+H38-Q38</f>
        <v>57969.550166666668</v>
      </c>
    </row>
    <row r="39" spans="1:19" s="6" customFormat="1" ht="30" customHeight="1" x14ac:dyDescent="0.2">
      <c r="A39" s="92">
        <f>+A38+1</f>
        <v>16</v>
      </c>
      <c r="B39" s="24" t="s">
        <v>636</v>
      </c>
      <c r="C39" s="12" t="s">
        <v>412</v>
      </c>
      <c r="D39" s="113" t="s">
        <v>282</v>
      </c>
      <c r="E39" s="110" t="s">
        <v>210</v>
      </c>
      <c r="F39" s="94" t="s">
        <v>628</v>
      </c>
      <c r="G39" s="94" t="s">
        <v>700</v>
      </c>
      <c r="H39" s="96">
        <v>70000</v>
      </c>
      <c r="I39" s="96">
        <f>H39*2.87%</f>
        <v>2009</v>
      </c>
      <c r="J39" s="96">
        <f>+H39*3.04%</f>
        <v>2128</v>
      </c>
      <c r="K39" s="96"/>
      <c r="L39" s="8">
        <f>+J39+I39+K39</f>
        <v>4137</v>
      </c>
      <c r="M39" s="8">
        <f>+H39-L39</f>
        <v>65863</v>
      </c>
      <c r="N39" s="5">
        <f>+IF(M39*12&lt;=416220.01,0,IF(M39*12&lt;=624329.01,(((M39*12-416220.01)*0.15)/12),IF((M39*12&lt;=867123.01),(31216+0.2*(M39*12-624329.01))/12,((79776+0.25*(M39*12-867123.01))/12))))-O39</f>
        <v>5368.4498333333331</v>
      </c>
      <c r="O39" s="8"/>
      <c r="P39" s="95">
        <v>65</v>
      </c>
      <c r="Q39" s="96">
        <f>+P39+N39+L39</f>
        <v>9570.4498333333322</v>
      </c>
      <c r="R39" s="95">
        <f>+H39-Q39</f>
        <v>60429.550166666668</v>
      </c>
    </row>
    <row r="40" spans="1:19" s="6" customFormat="1" ht="30" customHeight="1" x14ac:dyDescent="0.2">
      <c r="A40" s="92">
        <f>+A39+1</f>
        <v>17</v>
      </c>
      <c r="B40" s="24" t="s">
        <v>606</v>
      </c>
      <c r="C40" s="238" t="s">
        <v>413</v>
      </c>
      <c r="D40" s="113" t="s">
        <v>282</v>
      </c>
      <c r="E40" s="110" t="s">
        <v>210</v>
      </c>
      <c r="F40" s="183" t="s">
        <v>583</v>
      </c>
      <c r="G40" s="94" t="s">
        <v>649</v>
      </c>
      <c r="H40" s="96">
        <v>70000</v>
      </c>
      <c r="I40" s="96">
        <f t="shared" ref="I40" si="11">H40*2.87%</f>
        <v>2009</v>
      </c>
      <c r="J40" s="96">
        <f t="shared" ref="J40" si="12">+H40*3.04%</f>
        <v>2128</v>
      </c>
      <c r="K40" s="96"/>
      <c r="L40" s="8">
        <f>+I40+J40+K40</f>
        <v>4137</v>
      </c>
      <c r="M40" s="8">
        <f>+H40-L40</f>
        <v>65863</v>
      </c>
      <c r="N40" s="5">
        <f t="shared" ref="N40" si="13">+IF(M40*12&lt;=416220.01,0,IF(M40*12&lt;=624329.01,(((M40*12-416220.01)*0.15)/12),IF((M40*12&lt;=867123.01),(31216+0.2*(M40*12-624329.01))/12,((79776+0.25*(M40*12-867123.01))/12))))</f>
        <v>5368.4498333333331</v>
      </c>
      <c r="O40" s="8"/>
      <c r="P40" s="95">
        <v>8025</v>
      </c>
      <c r="Q40" s="96">
        <f>+P40+K40+J40+I40+N40</f>
        <v>17530.449833333332</v>
      </c>
      <c r="R40" s="95">
        <f>+H40-Q40</f>
        <v>52469.550166666668</v>
      </c>
    </row>
    <row r="41" spans="1:19" s="6" customFormat="1" ht="30" customHeight="1" x14ac:dyDescent="0.2">
      <c r="A41" s="299" t="s">
        <v>124</v>
      </c>
      <c r="B41" s="300"/>
      <c r="C41" s="216"/>
      <c r="D41" s="216"/>
      <c r="E41" s="216"/>
      <c r="F41" s="216"/>
      <c r="G41" s="216"/>
      <c r="H41" s="14">
        <f>SUM(H36:H40)</f>
        <v>410000</v>
      </c>
      <c r="I41" s="14">
        <f t="shared" ref="I41:R41" si="14">SUM(I36:I40)</f>
        <v>11767</v>
      </c>
      <c r="J41" s="14">
        <f t="shared" si="14"/>
        <v>12464</v>
      </c>
      <c r="K41" s="14">
        <f t="shared" si="14"/>
        <v>0</v>
      </c>
      <c r="L41" s="14">
        <f t="shared" si="14"/>
        <v>24231</v>
      </c>
      <c r="M41" s="14">
        <f t="shared" si="14"/>
        <v>385769</v>
      </c>
      <c r="N41" s="14">
        <f t="shared" si="14"/>
        <v>40316.224083333327</v>
      </c>
      <c r="O41" s="14">
        <f t="shared" si="14"/>
        <v>0</v>
      </c>
      <c r="P41" s="14">
        <f t="shared" si="14"/>
        <v>10665</v>
      </c>
      <c r="Q41" s="14">
        <f t="shared" si="14"/>
        <v>75212.224083333334</v>
      </c>
      <c r="R41" s="14">
        <f t="shared" si="14"/>
        <v>334787.77591666672</v>
      </c>
    </row>
    <row r="42" spans="1:19" s="73" customFormat="1" ht="30" customHeight="1" thickBot="1" x14ac:dyDescent="0.25">
      <c r="A42" s="188"/>
      <c r="B42" s="188"/>
      <c r="C42" s="188"/>
      <c r="D42" s="188"/>
      <c r="E42" s="188"/>
      <c r="F42" s="188"/>
      <c r="G42" s="188"/>
      <c r="S42" s="6"/>
    </row>
    <row r="43" spans="1:19" s="2" customFormat="1" ht="30" customHeight="1" thickBot="1" x14ac:dyDescent="0.25">
      <c r="A43" s="214" t="s">
        <v>151</v>
      </c>
      <c r="B43" s="215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15"/>
      <c r="R43" s="215"/>
    </row>
    <row r="44" spans="1:19" s="73" customFormat="1" ht="30" customHeight="1" x14ac:dyDescent="0.2">
      <c r="A44" s="92">
        <f>+A40+1</f>
        <v>18</v>
      </c>
      <c r="B44" s="1" t="s">
        <v>127</v>
      </c>
      <c r="C44" s="4" t="s">
        <v>412</v>
      </c>
      <c r="D44" s="110" t="s">
        <v>50</v>
      </c>
      <c r="E44" s="110" t="s">
        <v>210</v>
      </c>
      <c r="F44" s="24" t="s">
        <v>580</v>
      </c>
      <c r="G44" s="24" t="s">
        <v>676</v>
      </c>
      <c r="H44" s="8">
        <v>80000</v>
      </c>
      <c r="I44" s="96">
        <f>H44*2.87%</f>
        <v>2296</v>
      </c>
      <c r="J44" s="96">
        <f>+H44*3.04%</f>
        <v>2432</v>
      </c>
      <c r="K44" s="96"/>
      <c r="L44" s="8">
        <f>+J44+I44+K44</f>
        <v>4728</v>
      </c>
      <c r="M44" s="8">
        <f>+H44-L44</f>
        <v>75272</v>
      </c>
      <c r="N44" s="8">
        <f>+IF(M44*12&lt;=416220.01,0,IF(M44*12&lt;=624329.01,(((M44*12-416220.01)*0.15)/12),IF((M44*12&lt;=867123.01),(31216+0.2*(M44*12-624329.01))/12,((79776+0.25*(M44*12-867123.01))/12))))-O44</f>
        <v>7400.9372916666662</v>
      </c>
      <c r="O44" s="8"/>
      <c r="P44" s="95">
        <v>25</v>
      </c>
      <c r="Q44" s="8">
        <f>+P44+N44+L44</f>
        <v>12153.937291666665</v>
      </c>
      <c r="R44" s="95">
        <f>+H44-Q44</f>
        <v>67846.062708333338</v>
      </c>
      <c r="S44" s="6"/>
    </row>
    <row r="45" spans="1:19" s="6" customFormat="1" ht="30" customHeight="1" x14ac:dyDescent="0.2">
      <c r="A45" s="92">
        <f>+A44+1</f>
        <v>19</v>
      </c>
      <c r="B45" s="183" t="s">
        <v>211</v>
      </c>
      <c r="C45" s="92" t="s">
        <v>413</v>
      </c>
      <c r="D45" s="93" t="s">
        <v>144</v>
      </c>
      <c r="E45" s="93" t="s">
        <v>210</v>
      </c>
      <c r="F45" s="176" t="s">
        <v>662</v>
      </c>
      <c r="G45" s="176" t="s">
        <v>714</v>
      </c>
      <c r="H45" s="96">
        <v>70000</v>
      </c>
      <c r="I45" s="96">
        <f>H45*2.87%</f>
        <v>2009</v>
      </c>
      <c r="J45" s="96">
        <f>+H45*3.04%</f>
        <v>2128</v>
      </c>
      <c r="K45" s="96"/>
      <c r="L45" s="8">
        <f>+J45+I45+K45</f>
        <v>4137</v>
      </c>
      <c r="M45" s="8">
        <f>+H45-L45</f>
        <v>65863</v>
      </c>
      <c r="N45" s="8">
        <f>+IF(M45*12&lt;=416220.01,0,IF(M45*12&lt;=624329.01,(((M45*12-416220.01)*0.15)/12),IF((M45*12&lt;=867123.01),(31216+0.2*(M45*12-624329.01))/12,((79776+0.25*(M45*12-867123.01))/12))))</f>
        <v>5368.4498333333331</v>
      </c>
      <c r="O45" s="8"/>
      <c r="P45" s="95">
        <v>2387.12</v>
      </c>
      <c r="Q45" s="8">
        <f>+P45+N45+L45</f>
        <v>11892.569833333333</v>
      </c>
      <c r="R45" s="95">
        <f>+H45-Q45</f>
        <v>58107.430166666665</v>
      </c>
    </row>
    <row r="46" spans="1:19" s="6" customFormat="1" ht="30" customHeight="1" x14ac:dyDescent="0.2">
      <c r="A46" s="299" t="s">
        <v>124</v>
      </c>
      <c r="B46" s="300"/>
      <c r="C46" s="216"/>
      <c r="D46" s="216"/>
      <c r="E46" s="216"/>
      <c r="F46" s="216"/>
      <c r="G46" s="216"/>
      <c r="H46" s="14">
        <f>SUM(H44:H45)</f>
        <v>150000</v>
      </c>
      <c r="I46" s="14">
        <f t="shared" ref="I46:R46" si="15">SUM(I44:I45)</f>
        <v>4305</v>
      </c>
      <c r="J46" s="14">
        <f t="shared" si="15"/>
        <v>4560</v>
      </c>
      <c r="K46" s="14">
        <f t="shared" si="15"/>
        <v>0</v>
      </c>
      <c r="L46" s="14">
        <f t="shared" si="15"/>
        <v>8865</v>
      </c>
      <c r="M46" s="14">
        <f t="shared" si="15"/>
        <v>141135</v>
      </c>
      <c r="N46" s="14">
        <f t="shared" si="15"/>
        <v>12769.387124999999</v>
      </c>
      <c r="O46" s="14">
        <f t="shared" si="15"/>
        <v>0</v>
      </c>
      <c r="P46" s="14">
        <f t="shared" si="15"/>
        <v>2412.12</v>
      </c>
      <c r="Q46" s="14">
        <f t="shared" si="15"/>
        <v>24046.507124999996</v>
      </c>
      <c r="R46" s="14">
        <f t="shared" si="15"/>
        <v>125953.492875</v>
      </c>
    </row>
    <row r="47" spans="1:19" s="2" customFormat="1" ht="30" customHeight="1" thickBot="1" x14ac:dyDescent="0.25">
      <c r="A47" s="62"/>
      <c r="B47" s="62"/>
      <c r="C47" s="62"/>
      <c r="D47" s="62"/>
      <c r="E47" s="62"/>
      <c r="F47" s="62"/>
      <c r="G47" s="62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9" s="73" customFormat="1" ht="30" customHeight="1" thickBot="1" x14ac:dyDescent="0.25">
      <c r="A48" s="214" t="s">
        <v>152</v>
      </c>
      <c r="B48" s="215"/>
      <c r="C48" s="215"/>
      <c r="D48" s="215"/>
      <c r="E48" s="215"/>
      <c r="F48" s="215"/>
      <c r="G48" s="215"/>
      <c r="H48" s="215"/>
      <c r="I48" s="215"/>
      <c r="J48" s="215"/>
      <c r="K48" s="215"/>
      <c r="L48" s="215"/>
      <c r="M48" s="215"/>
      <c r="N48" s="215"/>
      <c r="O48" s="215"/>
      <c r="P48" s="215"/>
      <c r="Q48" s="215"/>
      <c r="R48" s="215"/>
      <c r="S48" s="6"/>
    </row>
    <row r="49" spans="1:19" s="73" customFormat="1" ht="30" customHeight="1" x14ac:dyDescent="0.2">
      <c r="A49" s="92">
        <f>+A45+1</f>
        <v>20</v>
      </c>
      <c r="B49" s="112" t="s">
        <v>426</v>
      </c>
      <c r="C49" s="114" t="s">
        <v>413</v>
      </c>
      <c r="D49" s="113" t="s">
        <v>144</v>
      </c>
      <c r="E49" s="113" t="s">
        <v>210</v>
      </c>
      <c r="F49" s="24" t="s">
        <v>580</v>
      </c>
      <c r="G49" s="24" t="s">
        <v>676</v>
      </c>
      <c r="H49" s="8">
        <v>70000</v>
      </c>
      <c r="I49" s="96">
        <f>H49*2.87%</f>
        <v>2009</v>
      </c>
      <c r="J49" s="96">
        <f>+H49*3.04%</f>
        <v>2128</v>
      </c>
      <c r="K49" s="96"/>
      <c r="L49" s="8">
        <f>+J49+I49+K49</f>
        <v>4137</v>
      </c>
      <c r="M49" s="8">
        <f>+H49-L49</f>
        <v>65863</v>
      </c>
      <c r="N49" s="8">
        <f>+IF(M49*12&lt;=416220.01,0,IF(M49*12&lt;=624329.01,(((M49*12-416220.01)*0.15)/12),IF((M49*12&lt;=867123.01),(31216+0.2*(M49*12-624329.01))/12,((79776+0.25*(M49*12-867123.01))/12))))-O49</f>
        <v>5368.4498333333331</v>
      </c>
      <c r="O49" s="8"/>
      <c r="P49" s="95">
        <v>25</v>
      </c>
      <c r="Q49" s="8">
        <f>+P49+N49+L49</f>
        <v>9530.4498333333322</v>
      </c>
      <c r="R49" s="95">
        <f>+H49-Q49</f>
        <v>60469.550166666668</v>
      </c>
      <c r="S49" s="6"/>
    </row>
    <row r="50" spans="1:19" s="2" customFormat="1" ht="30" customHeight="1" x14ac:dyDescent="0.2">
      <c r="A50" s="92">
        <f>+A49+1</f>
        <v>21</v>
      </c>
      <c r="B50" s="59" t="s">
        <v>394</v>
      </c>
      <c r="C50" s="140" t="s">
        <v>412</v>
      </c>
      <c r="D50" s="113" t="s">
        <v>144</v>
      </c>
      <c r="E50" s="110" t="s">
        <v>210</v>
      </c>
      <c r="F50" s="94" t="s">
        <v>580</v>
      </c>
      <c r="G50" s="94" t="s">
        <v>676</v>
      </c>
      <c r="H50" s="61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+IF(M50*12&lt;=416220.01,0,IF(M50*12&lt;=624329.01,(((M50*12-416220.01)*0.15)/12),IF((M50*12&lt;=867123.01),(31216+0.2*(M50*12-624329.01))/12,((79776+0.25*(M50*12-867123.01))/12))))-O50</f>
        <v>5368.4498333333331</v>
      </c>
      <c r="O50" s="8"/>
      <c r="P50" s="95">
        <v>125</v>
      </c>
      <c r="Q50" s="8">
        <f>+P50+N50+L50</f>
        <v>9630.4498333333322</v>
      </c>
      <c r="R50" s="95">
        <f>+H50-Q50</f>
        <v>60369.550166666668</v>
      </c>
    </row>
    <row r="51" spans="1:19" s="6" customFormat="1" ht="30" customHeight="1" x14ac:dyDescent="0.2">
      <c r="A51" s="92">
        <f>+A50+1</f>
        <v>22</v>
      </c>
      <c r="B51" s="61" t="s">
        <v>370</v>
      </c>
      <c r="C51" s="179" t="s">
        <v>413</v>
      </c>
      <c r="D51" s="93" t="s">
        <v>144</v>
      </c>
      <c r="E51" s="93" t="s">
        <v>210</v>
      </c>
      <c r="F51" s="94" t="s">
        <v>715</v>
      </c>
      <c r="G51" s="94" t="s">
        <v>714</v>
      </c>
      <c r="H51" s="9">
        <v>80000</v>
      </c>
      <c r="I51" s="96">
        <f>H51*2.87%</f>
        <v>2296</v>
      </c>
      <c r="J51" s="96">
        <f>+H51*3.04%</f>
        <v>2432</v>
      </c>
      <c r="K51" s="96"/>
      <c r="L51" s="8">
        <f>+J51+I51+K51</f>
        <v>4728</v>
      </c>
      <c r="M51" s="8">
        <f>+H51-L51</f>
        <v>75272</v>
      </c>
      <c r="N51" s="8">
        <f>+IF(M51*12&lt;=416220.01,0,IF(M51*12&lt;=624329.01,(((M51*12-416220.01)*0.15)/12),IF((M51*12&lt;=867123.01),(31216+0.2*(M51*12-624329.01))/12,((79776+0.25*(M51*12-867123.01))/12))))-O51</f>
        <v>7400.9372916666662</v>
      </c>
      <c r="O51" s="8"/>
      <c r="P51" s="95">
        <v>6421.56</v>
      </c>
      <c r="Q51" s="8">
        <f>+P51+N51+L51</f>
        <v>18550.497291666667</v>
      </c>
      <c r="R51" s="95">
        <f>+H51-Q51</f>
        <v>61449.502708333333</v>
      </c>
    </row>
    <row r="52" spans="1:19" s="6" customFormat="1" ht="30" customHeight="1" x14ac:dyDescent="0.2">
      <c r="A52" s="299" t="s">
        <v>124</v>
      </c>
      <c r="B52" s="300"/>
      <c r="C52" s="216"/>
      <c r="D52" s="216"/>
      <c r="E52" s="216"/>
      <c r="F52" s="216"/>
      <c r="G52" s="216"/>
      <c r="H52" s="14">
        <f>+H49+H50+H51</f>
        <v>220000</v>
      </c>
      <c r="I52" s="14">
        <f t="shared" ref="I52:R52" si="16">+I49+I50+I51</f>
        <v>6314</v>
      </c>
      <c r="J52" s="14">
        <f t="shared" si="16"/>
        <v>6688</v>
      </c>
      <c r="K52" s="14">
        <f t="shared" si="16"/>
        <v>0</v>
      </c>
      <c r="L52" s="14">
        <f t="shared" si="16"/>
        <v>13002</v>
      </c>
      <c r="M52" s="14">
        <f t="shared" si="16"/>
        <v>206998</v>
      </c>
      <c r="N52" s="14">
        <f t="shared" si="16"/>
        <v>18137.836958333333</v>
      </c>
      <c r="O52" s="14">
        <f t="shared" si="16"/>
        <v>0</v>
      </c>
      <c r="P52" s="14">
        <f t="shared" si="16"/>
        <v>6571.56</v>
      </c>
      <c r="Q52" s="14">
        <f t="shared" si="16"/>
        <v>37711.396958333331</v>
      </c>
      <c r="R52" s="14">
        <f t="shared" si="16"/>
        <v>182288.60304166668</v>
      </c>
    </row>
    <row r="53" spans="1:19" s="6" customFormat="1" ht="30" customHeight="1" x14ac:dyDescent="0.2">
      <c r="A53" s="62"/>
      <c r="B53" s="62"/>
      <c r="C53" s="62"/>
      <c r="D53" s="62"/>
      <c r="E53" s="62"/>
      <c r="F53" s="62"/>
      <c r="G53" s="62"/>
    </row>
    <row r="54" spans="1:19" s="6" customFormat="1" ht="30" customHeight="1" thickBot="1" x14ac:dyDescent="0.25">
      <c r="A54" s="62"/>
      <c r="B54" s="62"/>
      <c r="C54" s="62"/>
      <c r="D54" s="62"/>
      <c r="E54" s="62"/>
      <c r="F54" s="62"/>
      <c r="G54" s="62"/>
    </row>
    <row r="55" spans="1:19" s="6" customFormat="1" ht="30" customHeight="1" thickBot="1" x14ac:dyDescent="0.25">
      <c r="A55" s="222" t="s">
        <v>153</v>
      </c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</row>
    <row r="56" spans="1:19" s="6" customFormat="1" ht="30" customHeight="1" x14ac:dyDescent="0.2">
      <c r="A56" s="12">
        <f>+A51+1</f>
        <v>23</v>
      </c>
      <c r="B56" s="5" t="s">
        <v>627</v>
      </c>
      <c r="C56" s="140" t="s">
        <v>412</v>
      </c>
      <c r="D56" s="110" t="s">
        <v>144</v>
      </c>
      <c r="E56" s="110" t="s">
        <v>210</v>
      </c>
      <c r="F56" s="94" t="s">
        <v>628</v>
      </c>
      <c r="G56" s="94" t="s">
        <v>700</v>
      </c>
      <c r="H56" s="9">
        <v>70000</v>
      </c>
      <c r="I56" s="8">
        <f>H56*2.87%</f>
        <v>2009</v>
      </c>
      <c r="J56" s="8">
        <f>+H56*3.04%</f>
        <v>2128</v>
      </c>
      <c r="K56" s="8"/>
      <c r="L56" s="8">
        <f>+J56+I56+K56</f>
        <v>4137</v>
      </c>
      <c r="M56" s="8">
        <f>+H56-L56</f>
        <v>65863</v>
      </c>
      <c r="N56" s="8">
        <f>+IF(M57*12&lt;=416220.01,0,IF(M56*12&lt;=624329.01,(((M56*12-416220.01)*0.15)/12),IF((M56*12&lt;=867123.01),(31216+0.2*(M56*12-624329.01))/12,((79776+0.25*(M56*12-867123.01))/12))))-O56</f>
        <v>5368.4498333333331</v>
      </c>
      <c r="O56" s="8"/>
      <c r="P56" s="95">
        <v>10025</v>
      </c>
      <c r="Q56" s="8">
        <f>+P56+N56+L56</f>
        <v>19530.449833333332</v>
      </c>
      <c r="R56" s="9">
        <f>+H56-Q56</f>
        <v>50469.550166666668</v>
      </c>
    </row>
    <row r="57" spans="1:19" s="6" customFormat="1" ht="30" customHeight="1" x14ac:dyDescent="0.2">
      <c r="A57" s="299" t="s">
        <v>124</v>
      </c>
      <c r="B57" s="300"/>
      <c r="C57" s="216"/>
      <c r="D57" s="216"/>
      <c r="E57" s="216"/>
      <c r="F57" s="216"/>
      <c r="G57" s="216"/>
      <c r="H57" s="14">
        <f>SUM(H56)</f>
        <v>70000</v>
      </c>
      <c r="I57" s="14">
        <f t="shared" ref="I57:R57" si="17">SUM(I56)</f>
        <v>2009</v>
      </c>
      <c r="J57" s="14">
        <f t="shared" si="17"/>
        <v>2128</v>
      </c>
      <c r="K57" s="14">
        <f t="shared" si="17"/>
        <v>0</v>
      </c>
      <c r="L57" s="14">
        <f t="shared" si="17"/>
        <v>4137</v>
      </c>
      <c r="M57" s="14">
        <f t="shared" si="17"/>
        <v>65863</v>
      </c>
      <c r="N57" s="14">
        <f t="shared" si="17"/>
        <v>5368.4498333333331</v>
      </c>
      <c r="O57" s="14">
        <f t="shared" si="17"/>
        <v>0</v>
      </c>
      <c r="P57" s="14">
        <f t="shared" si="17"/>
        <v>10025</v>
      </c>
      <c r="Q57" s="14">
        <f t="shared" si="17"/>
        <v>19530.449833333332</v>
      </c>
      <c r="R57" s="14">
        <f t="shared" si="17"/>
        <v>50469.550166666668</v>
      </c>
    </row>
    <row r="58" spans="1:19" s="6" customFormat="1" ht="30" customHeight="1" x14ac:dyDescent="0.2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222" t="s">
        <v>155</v>
      </c>
      <c r="B60" s="223"/>
      <c r="C60" s="223"/>
      <c r="D60" s="223"/>
      <c r="E60" s="223"/>
      <c r="F60" s="223"/>
      <c r="G60" s="223"/>
      <c r="H60" s="223"/>
      <c r="I60" s="223"/>
      <c r="J60" s="223"/>
      <c r="K60" s="223"/>
      <c r="L60" s="223"/>
      <c r="M60" s="223"/>
      <c r="N60" s="223"/>
      <c r="O60" s="223"/>
      <c r="P60" s="223"/>
      <c r="Q60" s="223"/>
      <c r="R60" s="223"/>
    </row>
    <row r="61" spans="1:19" s="6" customFormat="1" ht="30" customHeight="1" x14ac:dyDescent="0.2">
      <c r="A61" s="12">
        <f>+A56+1</f>
        <v>24</v>
      </c>
      <c r="B61" s="5" t="s">
        <v>451</v>
      </c>
      <c r="C61" s="140" t="s">
        <v>412</v>
      </c>
      <c r="D61" s="110" t="s">
        <v>144</v>
      </c>
      <c r="E61" s="110" t="s">
        <v>210</v>
      </c>
      <c r="F61" s="94" t="s">
        <v>628</v>
      </c>
      <c r="G61" s="94" t="s">
        <v>700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5">
        <v>125</v>
      </c>
      <c r="Q61" s="8">
        <f>+P61+N61+L61</f>
        <v>9630.4498333333322</v>
      </c>
      <c r="R61" s="9">
        <f>+H61-Q61</f>
        <v>60369.550166666668</v>
      </c>
    </row>
    <row r="62" spans="1:19" s="6" customFormat="1" ht="30" customHeight="1" x14ac:dyDescent="0.2">
      <c r="A62" s="299" t="s">
        <v>124</v>
      </c>
      <c r="B62" s="300"/>
      <c r="C62" s="216"/>
      <c r="D62" s="216"/>
      <c r="E62" s="216"/>
      <c r="F62" s="216"/>
      <c r="G62" s="216"/>
      <c r="H62" s="14">
        <f>SUM(H61)</f>
        <v>70000</v>
      </c>
      <c r="I62" s="14">
        <f t="shared" ref="I62:R62" si="18">SUM(I61)</f>
        <v>2009</v>
      </c>
      <c r="J62" s="14">
        <f t="shared" si="18"/>
        <v>2128</v>
      </c>
      <c r="K62" s="14">
        <f t="shared" si="18"/>
        <v>0</v>
      </c>
      <c r="L62" s="14">
        <f t="shared" si="18"/>
        <v>4137</v>
      </c>
      <c r="M62" s="14">
        <f t="shared" si="18"/>
        <v>65863</v>
      </c>
      <c r="N62" s="14">
        <f t="shared" si="18"/>
        <v>5368.4498333333331</v>
      </c>
      <c r="O62" s="14">
        <f t="shared" si="18"/>
        <v>0</v>
      </c>
      <c r="P62" s="14">
        <f t="shared" si="18"/>
        <v>125</v>
      </c>
      <c r="Q62" s="14">
        <f t="shared" si="18"/>
        <v>9630.4498333333322</v>
      </c>
      <c r="R62" s="14">
        <f t="shared" si="18"/>
        <v>60369.550166666668</v>
      </c>
    </row>
    <row r="63" spans="1:19" s="6" customFormat="1" ht="30" customHeight="1" thickBot="1" x14ac:dyDescent="0.25">
      <c r="A63" s="62"/>
      <c r="B63" s="62"/>
      <c r="C63" s="62"/>
      <c r="D63" s="62"/>
      <c r="E63" s="62"/>
      <c r="F63" s="62"/>
      <c r="G63" s="62"/>
      <c r="J63" s="73"/>
      <c r="K63" s="73"/>
      <c r="L63" s="73"/>
      <c r="M63" s="73"/>
      <c r="N63" s="73"/>
      <c r="O63" s="73"/>
      <c r="P63" s="73"/>
      <c r="Q63" s="73"/>
      <c r="R63" s="73"/>
    </row>
    <row r="64" spans="1:19" s="6" customFormat="1" ht="30" customHeight="1" thickBot="1" x14ac:dyDescent="0.25">
      <c r="A64" s="222" t="s">
        <v>488</v>
      </c>
      <c r="B64" s="223"/>
      <c r="C64" s="223"/>
      <c r="D64" s="223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</row>
    <row r="65" spans="1:19" s="6" customFormat="1" ht="30" customHeight="1" x14ac:dyDescent="0.2">
      <c r="A65" s="12">
        <f>+A61+1</f>
        <v>25</v>
      </c>
      <c r="B65" s="5" t="s">
        <v>487</v>
      </c>
      <c r="C65" s="140" t="s">
        <v>413</v>
      </c>
      <c r="D65" s="110" t="s">
        <v>144</v>
      </c>
      <c r="E65" s="110" t="s">
        <v>210</v>
      </c>
      <c r="F65" s="24" t="s">
        <v>584</v>
      </c>
      <c r="G65" s="24" t="s">
        <v>682</v>
      </c>
      <c r="H65" s="9">
        <v>70000</v>
      </c>
      <c r="I65" s="8">
        <f>H65*2.87%</f>
        <v>2009</v>
      </c>
      <c r="J65" s="8">
        <f>+H65*3.04%</f>
        <v>2128</v>
      </c>
      <c r="K65" s="8"/>
      <c r="L65" s="8">
        <f>+J65+I65+K65</f>
        <v>4137</v>
      </c>
      <c r="M65" s="8">
        <f>+H65-L65</f>
        <v>65863</v>
      </c>
      <c r="N65" s="8">
        <f>+IF(M65*12&lt;=416220.01,0,IF(M65*12&lt;=624329.01,(((M65*12-416220.01)*0.15)/12),IF((M65*12&lt;=867123.01),(31216+0.2*(M65*12-624329.01))/12,((79776+0.25*(M65*12-867123.01))/12))))-O65</f>
        <v>5368.4498333333331</v>
      </c>
      <c r="O65" s="8">
        <v>0</v>
      </c>
      <c r="P65" s="95">
        <v>4179.76</v>
      </c>
      <c r="Q65" s="8">
        <f>+P65+N65+L65</f>
        <v>13685.209833333334</v>
      </c>
      <c r="R65" s="9">
        <f>+H65-Q65</f>
        <v>56314.790166666666</v>
      </c>
    </row>
    <row r="66" spans="1:19" s="6" customFormat="1" ht="30" customHeight="1" x14ac:dyDescent="0.2">
      <c r="A66" s="299" t="s">
        <v>124</v>
      </c>
      <c r="B66" s="300"/>
      <c r="C66" s="216"/>
      <c r="D66" s="216"/>
      <c r="E66" s="216"/>
      <c r="F66" s="216"/>
      <c r="G66" s="216"/>
      <c r="H66" s="14">
        <f>SUM(H65)</f>
        <v>70000</v>
      </c>
      <c r="I66" s="14">
        <f t="shared" ref="I66:R66" si="19">SUM(I65)</f>
        <v>2009</v>
      </c>
      <c r="J66" s="14">
        <f t="shared" si="19"/>
        <v>2128</v>
      </c>
      <c r="K66" s="14">
        <f t="shared" si="19"/>
        <v>0</v>
      </c>
      <c r="L66" s="14">
        <f t="shared" si="19"/>
        <v>4137</v>
      </c>
      <c r="M66" s="14">
        <f t="shared" si="19"/>
        <v>65863</v>
      </c>
      <c r="N66" s="14">
        <f t="shared" si="19"/>
        <v>5368.4498333333331</v>
      </c>
      <c r="O66" s="14">
        <f t="shared" si="19"/>
        <v>0</v>
      </c>
      <c r="P66" s="14">
        <f t="shared" si="19"/>
        <v>4179.76</v>
      </c>
      <c r="Q66" s="14">
        <f t="shared" si="19"/>
        <v>13685.209833333334</v>
      </c>
      <c r="R66" s="14">
        <f t="shared" si="19"/>
        <v>56314.790166666666</v>
      </c>
    </row>
    <row r="67" spans="1:19" s="2" customFormat="1" ht="30" customHeight="1" x14ac:dyDescent="0.2">
      <c r="A67" s="62"/>
      <c r="B67" s="62"/>
      <c r="C67" s="62"/>
      <c r="D67" s="62"/>
      <c r="E67" s="62"/>
      <c r="F67" s="62"/>
      <c r="G67" s="62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s="67" customFormat="1" ht="30" customHeight="1" thickBot="1" x14ac:dyDescent="0.25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</row>
    <row r="69" spans="1:19" s="67" customFormat="1" ht="30" customHeight="1" thickBot="1" x14ac:dyDescent="0.25">
      <c r="A69" s="222" t="s">
        <v>191</v>
      </c>
      <c r="B69" s="223"/>
      <c r="C69" s="223"/>
      <c r="D69" s="223"/>
      <c r="E69" s="223"/>
      <c r="F69" s="223"/>
      <c r="G69" s="223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"/>
    </row>
    <row r="70" spans="1:19" s="67" customFormat="1" ht="30" customHeight="1" x14ac:dyDescent="0.2">
      <c r="A70" s="92">
        <f>+A65+1</f>
        <v>26</v>
      </c>
      <c r="B70" s="5" t="s">
        <v>371</v>
      </c>
      <c r="C70" s="140" t="s">
        <v>413</v>
      </c>
      <c r="D70" s="110" t="s">
        <v>144</v>
      </c>
      <c r="E70" s="110" t="s">
        <v>210</v>
      </c>
      <c r="F70" s="115" t="s">
        <v>697</v>
      </c>
      <c r="G70" s="115" t="s">
        <v>696</v>
      </c>
      <c r="H70" s="9">
        <v>70000</v>
      </c>
      <c r="I70" s="96">
        <f>H70*2.87%</f>
        <v>2009</v>
      </c>
      <c r="J70" s="96">
        <f>+H70*3.04%</f>
        <v>2128</v>
      </c>
      <c r="K70" s="96"/>
      <c r="L70" s="96">
        <f>+J70+I70+K70</f>
        <v>4137</v>
      </c>
      <c r="M70" s="96">
        <f>+H70-L70</f>
        <v>65863</v>
      </c>
      <c r="N70" s="96">
        <f>+IF(M70*12&lt;=416220.01,0,IF(M70*12&lt;=624329.01,(((M70*12-416220.01)*0.15)/12),IF((M70*12&lt;=867123.01),(31216+0.2*(M70*12-624329.01))/12,((79776+0.25*(M70*12-867123.01))/12))))-O70</f>
        <v>5368.4498333333331</v>
      </c>
      <c r="O70" s="96"/>
      <c r="P70" s="95">
        <v>6436.33</v>
      </c>
      <c r="Q70" s="8">
        <f>+P70+N70+L70</f>
        <v>15941.779833333334</v>
      </c>
      <c r="R70" s="95">
        <f>+H70-Q70</f>
        <v>54058.220166666666</v>
      </c>
      <c r="S70" s="2"/>
    </row>
    <row r="71" spans="1:19" s="67" customFormat="1" ht="30" customHeight="1" x14ac:dyDescent="0.2">
      <c r="A71" s="143">
        <f>+A70+1</f>
        <v>27</v>
      </c>
      <c r="B71" s="5" t="s">
        <v>687</v>
      </c>
      <c r="C71" s="140" t="s">
        <v>412</v>
      </c>
      <c r="D71" s="110" t="s">
        <v>144</v>
      </c>
      <c r="E71" s="110" t="s">
        <v>210</v>
      </c>
      <c r="F71" s="115" t="s">
        <v>688</v>
      </c>
      <c r="G71" s="115" t="s">
        <v>689</v>
      </c>
      <c r="H71" s="95">
        <v>70000</v>
      </c>
      <c r="I71" s="96">
        <f>H71*2.87%</f>
        <v>2009</v>
      </c>
      <c r="J71" s="96">
        <f>+H71*3.04%</f>
        <v>2128</v>
      </c>
      <c r="K71" s="96">
        <v>3430.92</v>
      </c>
      <c r="L71" s="96">
        <f>+J71+I71+K71</f>
        <v>7567.92</v>
      </c>
      <c r="M71" s="96">
        <f>+H71-L71</f>
        <v>62432.08</v>
      </c>
      <c r="N71" s="96">
        <f>+IF(M71*12&lt;=416220.01,0,IF(M71*12&lt;=624329.01,(((M71*12-416220.01)*0.15)/12),IF((M71*12&lt;=867123.01),(31216+0.2*(M71*12-624329.01))/12,((79776+0.25*(M71*12-867123.01))/12))))-O71</f>
        <v>4682.265833333332</v>
      </c>
      <c r="O71" s="96"/>
      <c r="P71" s="95">
        <v>2625</v>
      </c>
      <c r="Q71" s="8">
        <f>+P71+N71+L71</f>
        <v>14875.185833333333</v>
      </c>
      <c r="R71" s="95">
        <f>+H71-Q71</f>
        <v>55124.814166666663</v>
      </c>
      <c r="S71" s="2"/>
    </row>
    <row r="72" spans="1:19" s="2" customFormat="1" ht="30" customHeight="1" x14ac:dyDescent="0.2">
      <c r="A72" s="299" t="s">
        <v>124</v>
      </c>
      <c r="B72" s="300"/>
      <c r="C72" s="216"/>
      <c r="D72" s="216"/>
      <c r="E72" s="216"/>
      <c r="F72" s="216"/>
      <c r="G72" s="216"/>
      <c r="H72" s="14">
        <f t="shared" ref="H72:R72" si="20">SUM(H70:H71)</f>
        <v>140000</v>
      </c>
      <c r="I72" s="14">
        <f t="shared" si="20"/>
        <v>4018</v>
      </c>
      <c r="J72" s="14">
        <f t="shared" si="20"/>
        <v>4256</v>
      </c>
      <c r="K72" s="14">
        <f t="shared" si="20"/>
        <v>3430.92</v>
      </c>
      <c r="L72" s="14">
        <f t="shared" si="20"/>
        <v>11704.92</v>
      </c>
      <c r="M72" s="14">
        <f t="shared" si="20"/>
        <v>128295.08</v>
      </c>
      <c r="N72" s="14">
        <f t="shared" si="20"/>
        <v>10050.715666666665</v>
      </c>
      <c r="O72" s="14">
        <f t="shared" si="20"/>
        <v>0</v>
      </c>
      <c r="P72" s="14">
        <f t="shared" si="20"/>
        <v>9061.33</v>
      </c>
      <c r="Q72" s="14">
        <f t="shared" si="20"/>
        <v>30816.965666666667</v>
      </c>
      <c r="R72" s="14">
        <f t="shared" si="20"/>
        <v>109183.03433333333</v>
      </c>
      <c r="S72"/>
    </row>
    <row r="73" spans="1:19" s="6" customFormat="1" ht="30" customHeight="1" thickBot="1" x14ac:dyDescent="0.25">
      <c r="A73" s="62"/>
      <c r="B73" s="62"/>
      <c r="C73" s="62"/>
      <c r="D73" s="62"/>
      <c r="E73" s="62"/>
      <c r="F73" s="62"/>
      <c r="G73" s="62"/>
    </row>
    <row r="74" spans="1:19" s="73" customFormat="1" ht="30" customHeight="1" thickBot="1" x14ac:dyDescent="0.25">
      <c r="A74" s="222" t="s">
        <v>158</v>
      </c>
      <c r="B74" s="22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6"/>
    </row>
    <row r="75" spans="1:19" s="73" customFormat="1" ht="30" customHeight="1" x14ac:dyDescent="0.2">
      <c r="A75" s="92">
        <f>+A71+1</f>
        <v>28</v>
      </c>
      <c r="B75" s="5" t="s">
        <v>148</v>
      </c>
      <c r="C75" s="140" t="s">
        <v>412</v>
      </c>
      <c r="D75" s="110" t="s">
        <v>527</v>
      </c>
      <c r="E75" s="110" t="s">
        <v>210</v>
      </c>
      <c r="F75" s="94" t="s">
        <v>628</v>
      </c>
      <c r="G75" s="94" t="s">
        <v>700</v>
      </c>
      <c r="H75" s="9">
        <v>155000</v>
      </c>
      <c r="I75" s="96">
        <f>H75*2.87%</f>
        <v>4448.5</v>
      </c>
      <c r="J75" s="96">
        <f>+H75*3.04%</f>
        <v>4712</v>
      </c>
      <c r="K75" s="96"/>
      <c r="L75" s="8">
        <f>+J75+I75+K75</f>
        <v>9160.5</v>
      </c>
      <c r="M75" s="8">
        <f>+H75-L75</f>
        <v>145839.5</v>
      </c>
      <c r="N75" s="8">
        <f>+IF(M75*12&lt;=416220.01,0,IF(M75*12&lt;=624329.01,(((M75*12-416220.01)*0.15)/12),IF((M75*12&lt;=867123.01),(31216+0.2*(M75*12-624329.01))/12,((79776+0.25*(M75*12-867123.01))/12))))-O75</f>
        <v>25042.812291666665</v>
      </c>
      <c r="O75" s="8">
        <v>0</v>
      </c>
      <c r="P75" s="95">
        <v>25</v>
      </c>
      <c r="Q75" s="8">
        <f>+P75+N75+L75</f>
        <v>34228.312291666662</v>
      </c>
      <c r="R75" s="95">
        <f>+H75-Q75</f>
        <v>120771.68770833334</v>
      </c>
      <c r="S75" s="6"/>
    </row>
    <row r="76" spans="1:19" s="6" customFormat="1" ht="30" customHeight="1" x14ac:dyDescent="0.2">
      <c r="A76" s="12">
        <f>+A75+1</f>
        <v>29</v>
      </c>
      <c r="B76" s="5" t="s">
        <v>489</v>
      </c>
      <c r="C76" s="140" t="s">
        <v>413</v>
      </c>
      <c r="D76" s="110" t="s">
        <v>144</v>
      </c>
      <c r="E76" s="110" t="s">
        <v>210</v>
      </c>
      <c r="F76" s="115" t="s">
        <v>584</v>
      </c>
      <c r="G76" s="115" t="s">
        <v>683</v>
      </c>
      <c r="H76" s="9">
        <v>70000</v>
      </c>
      <c r="I76" s="96">
        <f>H76*2.87%</f>
        <v>2009</v>
      </c>
      <c r="J76" s="96">
        <f>+H76*3.04%</f>
        <v>2128</v>
      </c>
      <c r="K76" s="96"/>
      <c r="L76" s="8">
        <f>+J76+I76+K76</f>
        <v>4137</v>
      </c>
      <c r="M76" s="8">
        <f>+H76-L76</f>
        <v>65863</v>
      </c>
      <c r="N76" s="8">
        <f>+IF(M76*12&lt;=416220.01,0,IF(M76*12&lt;=624329.01,(((M76*12-416220.01)*0.15)/12),IF((M76*12&lt;=867123.01),(31216+0.2*(M76*12-624329.01))/12,((79776+0.25*(M76*12-867123.01))/12))))-O76</f>
        <v>5368.4498333333331</v>
      </c>
      <c r="O76" s="8">
        <v>0</v>
      </c>
      <c r="P76" s="95">
        <v>1025</v>
      </c>
      <c r="Q76" s="8">
        <f>+P76+N76+L76</f>
        <v>10530.449833333332</v>
      </c>
      <c r="R76" s="95">
        <f>+H76-Q76</f>
        <v>59469.550166666668</v>
      </c>
    </row>
    <row r="77" spans="1:19" s="6" customFormat="1" ht="30" customHeight="1" x14ac:dyDescent="0.2">
      <c r="A77" s="299" t="s">
        <v>124</v>
      </c>
      <c r="B77" s="300"/>
      <c r="C77" s="216"/>
      <c r="D77" s="216"/>
      <c r="E77" s="216"/>
      <c r="F77" s="216"/>
      <c r="G77" s="216"/>
      <c r="H77" s="14">
        <f>SUM(H75:H76)</f>
        <v>225000</v>
      </c>
      <c r="I77" s="14">
        <f t="shared" ref="I77:R77" si="21">SUM(I75:I76)</f>
        <v>6457.5</v>
      </c>
      <c r="J77" s="14">
        <f t="shared" si="21"/>
        <v>6840</v>
      </c>
      <c r="K77" s="14">
        <f t="shared" si="21"/>
        <v>0</v>
      </c>
      <c r="L77" s="14">
        <f t="shared" si="21"/>
        <v>13297.5</v>
      </c>
      <c r="M77" s="14">
        <f t="shared" si="21"/>
        <v>211702.5</v>
      </c>
      <c r="N77" s="14">
        <f t="shared" si="21"/>
        <v>30411.262124999997</v>
      </c>
      <c r="O77" s="14">
        <f t="shared" si="21"/>
        <v>0</v>
      </c>
      <c r="P77" s="14">
        <f t="shared" si="21"/>
        <v>1050</v>
      </c>
      <c r="Q77" s="14">
        <f t="shared" si="21"/>
        <v>44758.762124999994</v>
      </c>
      <c r="R77" s="14">
        <f t="shared" si="21"/>
        <v>180241.23787499999</v>
      </c>
    </row>
    <row r="78" spans="1:19" s="6" customFormat="1" ht="30" customHeight="1" thickBot="1" x14ac:dyDescent="0.25">
      <c r="A78" s="62"/>
      <c r="B78" s="62"/>
      <c r="C78" s="62"/>
      <c r="D78" s="62"/>
      <c r="E78" s="62"/>
      <c r="F78" s="62"/>
      <c r="G78" s="62"/>
    </row>
    <row r="79" spans="1:19" s="73" customFormat="1" ht="30" customHeight="1" thickBot="1" x14ac:dyDescent="0.25">
      <c r="A79" s="222"/>
      <c r="B79" s="223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6"/>
    </row>
    <row r="80" spans="1:19" s="73" customFormat="1" ht="30" customHeight="1" thickBot="1" x14ac:dyDescent="0.25">
      <c r="A80" s="222" t="s">
        <v>555</v>
      </c>
      <c r="B80" s="223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6"/>
    </row>
    <row r="81" spans="1:19" s="2" customFormat="1" ht="30" customHeight="1" x14ac:dyDescent="0.2">
      <c r="A81" s="92">
        <f>+A76+1</f>
        <v>30</v>
      </c>
      <c r="B81" s="59" t="s">
        <v>392</v>
      </c>
      <c r="C81" s="140" t="s">
        <v>412</v>
      </c>
      <c r="D81" s="111" t="s">
        <v>144</v>
      </c>
      <c r="E81" s="110" t="s">
        <v>210</v>
      </c>
      <c r="F81" s="99" t="s">
        <v>715</v>
      </c>
      <c r="G81" s="99" t="s">
        <v>711</v>
      </c>
      <c r="H81" s="96">
        <v>70000</v>
      </c>
      <c r="I81" s="96">
        <f>H81*2.87%</f>
        <v>2009</v>
      </c>
      <c r="J81" s="96">
        <f>+H81*3.04%</f>
        <v>2128</v>
      </c>
      <c r="K81" s="96"/>
      <c r="L81" s="8">
        <f>+J81+I81+K81</f>
        <v>4137</v>
      </c>
      <c r="M81" s="8">
        <f>+H81-L81</f>
        <v>65863</v>
      </c>
      <c r="N81" s="8">
        <f>+IF(M81*12&lt;=416220.01,0,IF(M81*12&lt;=624329.01,(((M81*12-416220.01)*0.15)/12),IF((M81*12&lt;=867123.01),(31216+0.2*(M81*12-624329.01))/12,((79776+0.25*(M81*12-867123.01))/12))))-O81</f>
        <v>5368.4498333333331</v>
      </c>
      <c r="O81" s="8"/>
      <c r="P81" s="95">
        <v>1025</v>
      </c>
      <c r="Q81" s="8">
        <f>+P81+N81+L81</f>
        <v>10530.449833333332</v>
      </c>
      <c r="R81" s="95">
        <f>+H81-Q81</f>
        <v>59469.550166666668</v>
      </c>
    </row>
    <row r="82" spans="1:19" s="6" customFormat="1" ht="30" customHeight="1" thickBot="1" x14ac:dyDescent="0.25">
      <c r="A82" s="299" t="s">
        <v>124</v>
      </c>
      <c r="B82" s="300"/>
      <c r="C82" s="216"/>
      <c r="D82" s="216"/>
      <c r="E82" s="216"/>
      <c r="F82" s="216"/>
      <c r="G82" s="216"/>
      <c r="H82" s="14">
        <f>SUM(H81)</f>
        <v>70000</v>
      </c>
      <c r="I82" s="14">
        <f t="shared" ref="I82:R82" si="22">SUM(I81)</f>
        <v>2009</v>
      </c>
      <c r="J82" s="14">
        <f t="shared" si="22"/>
        <v>2128</v>
      </c>
      <c r="K82" s="14">
        <f t="shared" si="22"/>
        <v>0</v>
      </c>
      <c r="L82" s="14">
        <f t="shared" si="22"/>
        <v>4137</v>
      </c>
      <c r="M82" s="14">
        <f t="shared" si="22"/>
        <v>65863</v>
      </c>
      <c r="N82" s="14">
        <f t="shared" si="22"/>
        <v>5368.4498333333331</v>
      </c>
      <c r="O82" s="14">
        <f t="shared" si="22"/>
        <v>0</v>
      </c>
      <c r="P82" s="14">
        <f t="shared" si="22"/>
        <v>1025</v>
      </c>
      <c r="Q82" s="14">
        <f t="shared" si="22"/>
        <v>10530.449833333332</v>
      </c>
      <c r="R82" s="14">
        <f t="shared" si="22"/>
        <v>59469.550166666668</v>
      </c>
    </row>
    <row r="83" spans="1:19" s="6" customFormat="1" ht="30" customHeight="1" thickBot="1" x14ac:dyDescent="0.25">
      <c r="A83" s="222" t="s">
        <v>161</v>
      </c>
      <c r="B83" s="223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</row>
    <row r="84" spans="1:19" s="6" customFormat="1" ht="30" customHeight="1" x14ac:dyDescent="0.2">
      <c r="A84" s="12">
        <f>+A81+1</f>
        <v>31</v>
      </c>
      <c r="B84" s="5" t="s">
        <v>675</v>
      </c>
      <c r="C84" s="140" t="s">
        <v>413</v>
      </c>
      <c r="D84" s="110" t="s">
        <v>144</v>
      </c>
      <c r="E84" s="110" t="s">
        <v>210</v>
      </c>
      <c r="F84" s="24" t="s">
        <v>580</v>
      </c>
      <c r="G84" s="24" t="s">
        <v>676</v>
      </c>
      <c r="H84" s="9">
        <v>70000</v>
      </c>
      <c r="I84" s="8">
        <f>H84*2.87%</f>
        <v>2009</v>
      </c>
      <c r="J84" s="8">
        <f>+H84*3.04%</f>
        <v>2128</v>
      </c>
      <c r="K84" s="8"/>
      <c r="L84" s="8">
        <f>+J84+I84+K84</f>
        <v>4137</v>
      </c>
      <c r="M84" s="8">
        <f>+H84-L84</f>
        <v>65863</v>
      </c>
      <c r="N84" s="8">
        <f>+IF(M84*12&lt;=416220.01,0,IF(M84*12&lt;=624329.01,(((M84*12-416220.01)*0.15)/12),IF((M84*12&lt;=867123.01),(31216+0.2*(M84*12-624329.01))/12,((79776+0.25*(M84*12-867123.01))/12))))</f>
        <v>5368.4498333333331</v>
      </c>
      <c r="O84" s="8"/>
      <c r="P84" s="9">
        <v>25</v>
      </c>
      <c r="Q84" s="8">
        <f>+P84+N84+L84</f>
        <v>9530.4498333333322</v>
      </c>
      <c r="R84" s="9">
        <f>+H84-Q84</f>
        <v>60469.550166666668</v>
      </c>
    </row>
    <row r="85" spans="1:19" s="6" customFormat="1" ht="30" customHeight="1" x14ac:dyDescent="0.2">
      <c r="A85" s="299" t="s">
        <v>124</v>
      </c>
      <c r="B85" s="300"/>
      <c r="C85" s="216"/>
      <c r="D85" s="216"/>
      <c r="E85" s="216"/>
      <c r="F85" s="216"/>
      <c r="G85" s="216"/>
      <c r="H85" s="14">
        <f>SUM(H84)</f>
        <v>70000</v>
      </c>
      <c r="I85" s="14">
        <f t="shared" ref="I85:R85" si="23">SUM(I84)</f>
        <v>2009</v>
      </c>
      <c r="J85" s="14">
        <f t="shared" si="23"/>
        <v>2128</v>
      </c>
      <c r="K85" s="14">
        <f t="shared" si="23"/>
        <v>0</v>
      </c>
      <c r="L85" s="14">
        <f t="shared" si="23"/>
        <v>4137</v>
      </c>
      <c r="M85" s="14">
        <f t="shared" si="23"/>
        <v>65863</v>
      </c>
      <c r="N85" s="14">
        <f t="shared" si="23"/>
        <v>5368.4498333333331</v>
      </c>
      <c r="O85" s="14">
        <f t="shared" si="23"/>
        <v>0</v>
      </c>
      <c r="P85" s="14">
        <f t="shared" si="23"/>
        <v>25</v>
      </c>
      <c r="Q85" s="14">
        <f t="shared" si="23"/>
        <v>9530.4498333333322</v>
      </c>
      <c r="R85" s="14">
        <f t="shared" si="23"/>
        <v>60469.550166666668</v>
      </c>
    </row>
    <row r="86" spans="1:19" s="6" customFormat="1" ht="30" customHeight="1" x14ac:dyDescent="0.2">
      <c r="A86" s="62"/>
      <c r="B86" s="62"/>
      <c r="C86" s="62"/>
      <c r="D86" s="62"/>
      <c r="E86" s="62"/>
      <c r="F86" s="62"/>
      <c r="G86" s="62"/>
    </row>
    <row r="87" spans="1:19" s="6" customFormat="1" ht="30" customHeight="1" thickBot="1" x14ac:dyDescent="0.25">
      <c r="A87" s="62"/>
      <c r="B87" s="62"/>
      <c r="C87" s="62"/>
      <c r="D87" s="62"/>
      <c r="E87" s="62"/>
      <c r="G87" s="62"/>
    </row>
    <row r="88" spans="1:19" s="6" customFormat="1" ht="30" customHeight="1" thickBot="1" x14ac:dyDescent="0.25">
      <c r="A88" s="222" t="s">
        <v>163</v>
      </c>
      <c r="B88" s="223"/>
      <c r="C88" s="223"/>
      <c r="D88" s="223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</row>
    <row r="89" spans="1:19" s="6" customFormat="1" ht="30" customHeight="1" x14ac:dyDescent="0.2">
      <c r="A89" s="12">
        <f>+A84+1</f>
        <v>32</v>
      </c>
      <c r="B89" s="5" t="s">
        <v>442</v>
      </c>
      <c r="C89" s="140" t="s">
        <v>412</v>
      </c>
      <c r="D89" s="110" t="s">
        <v>144</v>
      </c>
      <c r="E89" s="110" t="s">
        <v>210</v>
      </c>
      <c r="F89" s="24" t="s">
        <v>586</v>
      </c>
      <c r="G89" s="24" t="s">
        <v>692</v>
      </c>
      <c r="H89" s="9">
        <v>70000</v>
      </c>
      <c r="I89" s="8">
        <f>H89*2.87%</f>
        <v>2009</v>
      </c>
      <c r="J89" s="8">
        <f>+H89*3.04%</f>
        <v>2128</v>
      </c>
      <c r="K89" s="8"/>
      <c r="L89" s="8">
        <f>+J89+I89+K89</f>
        <v>4137</v>
      </c>
      <c r="M89" s="8">
        <f>+H89-L89</f>
        <v>65863</v>
      </c>
      <c r="N89" s="8">
        <f>+IF(M89*12&lt;=416220.01,0,IF(M89*12&lt;=624329.01,(((M89*12-416220.01)*0.15)/12),IF((M89*12&lt;=867123.01),(31216+0.2*(M89*12-624329.01))/12,((79776+0.25*(M89*12-867123.01))/12))))</f>
        <v>5368.4498333333331</v>
      </c>
      <c r="O89" s="8"/>
      <c r="P89" s="95">
        <f>25+100</f>
        <v>125</v>
      </c>
      <c r="Q89" s="8">
        <f>+P89+N89+L89</f>
        <v>9630.4498333333322</v>
      </c>
      <c r="R89" s="9">
        <f>+H89-Q89</f>
        <v>60369.550166666668</v>
      </c>
    </row>
    <row r="90" spans="1:19" s="6" customFormat="1" ht="30" customHeight="1" x14ac:dyDescent="0.2">
      <c r="A90" s="299" t="s">
        <v>124</v>
      </c>
      <c r="B90" s="300"/>
      <c r="C90" s="216"/>
      <c r="D90" s="216"/>
      <c r="E90" s="216"/>
      <c r="F90" s="216"/>
      <c r="G90" s="216"/>
      <c r="H90" s="14">
        <f>SUM(H89)</f>
        <v>70000</v>
      </c>
      <c r="I90" s="14">
        <f t="shared" ref="I90:R90" si="24">SUM(I89)</f>
        <v>2009</v>
      </c>
      <c r="J90" s="14">
        <f t="shared" si="24"/>
        <v>2128</v>
      </c>
      <c r="K90" s="14">
        <f t="shared" si="24"/>
        <v>0</v>
      </c>
      <c r="L90" s="14">
        <f t="shared" si="24"/>
        <v>4137</v>
      </c>
      <c r="M90" s="14">
        <f t="shared" si="24"/>
        <v>65863</v>
      </c>
      <c r="N90" s="14">
        <f t="shared" si="24"/>
        <v>5368.4498333333331</v>
      </c>
      <c r="O90" s="14">
        <f t="shared" si="24"/>
        <v>0</v>
      </c>
      <c r="P90" s="14">
        <f t="shared" si="24"/>
        <v>125</v>
      </c>
      <c r="Q90" s="14">
        <f t="shared" si="24"/>
        <v>9630.4498333333322</v>
      </c>
      <c r="R90" s="14">
        <f t="shared" si="24"/>
        <v>60369.550166666668</v>
      </c>
    </row>
    <row r="91" spans="1:19" s="6" customFormat="1" ht="30" customHeight="1" thickBot="1" x14ac:dyDescent="0.25">
      <c r="A91" s="62"/>
      <c r="B91" s="62"/>
      <c r="C91" s="62"/>
      <c r="D91" s="62"/>
      <c r="E91" s="62"/>
      <c r="F91" s="62"/>
      <c r="G91" s="62"/>
    </row>
    <row r="92" spans="1:19" s="73" customFormat="1" ht="30" customHeight="1" thickBot="1" x14ac:dyDescent="0.25">
      <c r="A92" s="222" t="s">
        <v>164</v>
      </c>
      <c r="B92" s="223"/>
      <c r="C92" s="223"/>
      <c r="D92" s="223"/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23"/>
      <c r="S92" s="6"/>
    </row>
    <row r="93" spans="1:19" s="73" customFormat="1" ht="30" customHeight="1" x14ac:dyDescent="0.2">
      <c r="A93" s="12">
        <f>+A89+1</f>
        <v>33</v>
      </c>
      <c r="B93" s="5" t="s">
        <v>427</v>
      </c>
      <c r="C93" s="140" t="s">
        <v>413</v>
      </c>
      <c r="D93" s="110" t="s">
        <v>144</v>
      </c>
      <c r="E93" s="110" t="s">
        <v>210</v>
      </c>
      <c r="F93" s="115" t="s">
        <v>580</v>
      </c>
      <c r="G93" s="115" t="s">
        <v>676</v>
      </c>
      <c r="H93" s="9">
        <v>70000</v>
      </c>
      <c r="I93" s="8">
        <f>H93*2.87%</f>
        <v>2009</v>
      </c>
      <c r="J93" s="8">
        <f>+H93*3.04%</f>
        <v>2128</v>
      </c>
      <c r="K93" s="8"/>
      <c r="L93" s="8">
        <f>+J93+I93+K93</f>
        <v>4137</v>
      </c>
      <c r="M93" s="8">
        <f>+H93-L93</f>
        <v>65863</v>
      </c>
      <c r="N93" s="8">
        <f>+IF(M93*12&lt;=416220.01,0,IF(M93*12&lt;=624329.01,(((M93*12-416220.01)*0.15)/12),IF((M93*12&lt;=867123.01),(31216+0.2*(M93*12-624329.01))/12,((79776+0.25*(M93*12-867123.01))/12))))-O93</f>
        <v>5368.4498333333331</v>
      </c>
      <c r="O93" s="8"/>
      <c r="P93" s="95">
        <v>125</v>
      </c>
      <c r="Q93" s="8">
        <f>+P93+N93+L93</f>
        <v>9630.4498333333322</v>
      </c>
      <c r="R93" s="9">
        <f>+H93-Q93</f>
        <v>60369.550166666668</v>
      </c>
      <c r="S93" s="6"/>
    </row>
    <row r="94" spans="1:19" s="6" customFormat="1" ht="30" customHeight="1" x14ac:dyDescent="0.2">
      <c r="A94" s="12">
        <f>+A93+1</f>
        <v>34</v>
      </c>
      <c r="B94" s="5" t="s">
        <v>441</v>
      </c>
      <c r="C94" s="140" t="s">
        <v>413</v>
      </c>
      <c r="D94" s="110" t="s">
        <v>144</v>
      </c>
      <c r="E94" s="110" t="s">
        <v>210</v>
      </c>
      <c r="F94" s="24" t="s">
        <v>586</v>
      </c>
      <c r="G94" s="24" t="s">
        <v>692</v>
      </c>
      <c r="H94" s="9">
        <v>70000</v>
      </c>
      <c r="I94" s="8">
        <f>H94*2.87%</f>
        <v>2009</v>
      </c>
      <c r="J94" s="8">
        <f>+H94*3.04%</f>
        <v>2128</v>
      </c>
      <c r="K94" s="8"/>
      <c r="L94" s="8">
        <f>+J94+I94+K94</f>
        <v>4137</v>
      </c>
      <c r="M94" s="8">
        <f>+H94-L94</f>
        <v>65863</v>
      </c>
      <c r="N94" s="8">
        <f>+IF(M94*12&lt;=416220.01,0,IF(M94*12&lt;=624329.01,(((M94*12-416220.01)*0.15)/12),IF((M94*12&lt;=867123.01),(31216+0.2*(M94*12-624329.01))/12,((79776+0.25*(M94*12-867123.01))/12))))</f>
        <v>5368.4498333333331</v>
      </c>
      <c r="O94" s="8"/>
      <c r="P94" s="95">
        <v>125</v>
      </c>
      <c r="Q94" s="8">
        <f>+P94+N94+L94</f>
        <v>9630.4498333333322</v>
      </c>
      <c r="R94" s="9">
        <f>+H94-Q94</f>
        <v>60369.550166666668</v>
      </c>
    </row>
    <row r="95" spans="1:19" s="6" customFormat="1" ht="30" customHeight="1" x14ac:dyDescent="0.2">
      <c r="A95" s="12">
        <f>+A94+1</f>
        <v>35</v>
      </c>
      <c r="B95" s="5" t="s">
        <v>610</v>
      </c>
      <c r="C95" s="140" t="s">
        <v>412</v>
      </c>
      <c r="D95" s="110" t="s">
        <v>144</v>
      </c>
      <c r="E95" s="110" t="s">
        <v>210</v>
      </c>
      <c r="F95" s="24" t="s">
        <v>697</v>
      </c>
      <c r="G95" s="24" t="s">
        <v>696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+IF(M95*12&lt;=416220.01,0,IF(M95*12&lt;=624329.01,(((M95*12-416220.01)*0.15)/12),IF((M95*12&lt;=867123.01),(31216+0.2*(M95*12-624329.01))/12,((79776+0.25*(M95*12-867123.01))/12))))-O95</f>
        <v>5368.4498333333331</v>
      </c>
      <c r="O95" s="8"/>
      <c r="P95" s="95">
        <f>40+25</f>
        <v>65</v>
      </c>
      <c r="Q95" s="8">
        <f>+P95+N95+L95</f>
        <v>9570.4498333333322</v>
      </c>
      <c r="R95" s="9">
        <f>+H95-Q95</f>
        <v>60429.550166666668</v>
      </c>
    </row>
    <row r="96" spans="1:19" customFormat="1" ht="30" customHeight="1" thickBot="1" x14ac:dyDescent="0.25">
      <c r="A96" s="306" t="s">
        <v>124</v>
      </c>
      <c r="B96" s="307"/>
      <c r="C96" s="216"/>
      <c r="D96" s="216"/>
      <c r="E96" s="216"/>
      <c r="F96" s="216"/>
      <c r="G96" s="216"/>
      <c r="H96" s="14">
        <f>SUM(H93:H95)</f>
        <v>210000</v>
      </c>
      <c r="I96" s="14">
        <f t="shared" ref="I96:R96" si="25">SUM(I93:I95)</f>
        <v>6027</v>
      </c>
      <c r="J96" s="14">
        <f t="shared" si="25"/>
        <v>6384</v>
      </c>
      <c r="K96" s="14">
        <f t="shared" si="25"/>
        <v>0</v>
      </c>
      <c r="L96" s="14">
        <f t="shared" si="25"/>
        <v>12411</v>
      </c>
      <c r="M96" s="14">
        <f t="shared" si="25"/>
        <v>197589</v>
      </c>
      <c r="N96" s="14">
        <f t="shared" si="25"/>
        <v>16105.3495</v>
      </c>
      <c r="O96" s="14">
        <f t="shared" si="25"/>
        <v>0</v>
      </c>
      <c r="P96" s="14">
        <f t="shared" si="25"/>
        <v>315</v>
      </c>
      <c r="Q96" s="14">
        <f t="shared" si="25"/>
        <v>28831.349499999997</v>
      </c>
      <c r="R96" s="14">
        <f t="shared" si="25"/>
        <v>181168.65049999999</v>
      </c>
      <c r="S96" s="192"/>
    </row>
    <row r="97" spans="1:19" s="6" customFormat="1" ht="30" customHeight="1" thickBot="1" x14ac:dyDescent="0.25">
      <c r="A97" s="222" t="s">
        <v>163</v>
      </c>
      <c r="B97" s="223"/>
      <c r="C97" s="223"/>
      <c r="D97" s="223"/>
      <c r="E97" s="223"/>
      <c r="F97" s="223"/>
      <c r="G97" s="223"/>
      <c r="H97" s="223"/>
      <c r="I97" s="223"/>
      <c r="J97" s="223"/>
      <c r="K97" s="223"/>
      <c r="L97" s="223"/>
      <c r="M97" s="223"/>
      <c r="N97" s="223"/>
      <c r="O97" s="223"/>
      <c r="P97" s="223"/>
      <c r="Q97" s="223"/>
      <c r="R97" s="223"/>
    </row>
    <row r="98" spans="1:19" s="6" customFormat="1" ht="30" customHeight="1" x14ac:dyDescent="0.2">
      <c r="A98" s="12">
        <f>+A95+1</f>
        <v>36</v>
      </c>
      <c r="B98" s="5" t="s">
        <v>539</v>
      </c>
      <c r="C98" s="140" t="s">
        <v>412</v>
      </c>
      <c r="D98" s="110" t="s">
        <v>144</v>
      </c>
      <c r="E98" s="110" t="s">
        <v>210</v>
      </c>
      <c r="F98" s="24" t="s">
        <v>581</v>
      </c>
      <c r="G98" s="24" t="s">
        <v>681</v>
      </c>
      <c r="H98" s="9">
        <v>70000</v>
      </c>
      <c r="I98" s="8">
        <f>H98*2.87%</f>
        <v>2009</v>
      </c>
      <c r="J98" s="8">
        <f>+H98*3.04%</f>
        <v>2128</v>
      </c>
      <c r="K98" s="8"/>
      <c r="L98" s="8">
        <f>+J98+I98+K98</f>
        <v>4137</v>
      </c>
      <c r="M98" s="8">
        <f>+H98-L98</f>
        <v>65863</v>
      </c>
      <c r="N98" s="8">
        <v>5368.98</v>
      </c>
      <c r="O98" s="8">
        <v>0</v>
      </c>
      <c r="P98" s="95">
        <v>25</v>
      </c>
      <c r="Q98" s="8">
        <f>+P98+N98+L98</f>
        <v>9530.98</v>
      </c>
      <c r="R98" s="9">
        <f>+H98-Q98</f>
        <v>60469.020000000004</v>
      </c>
    </row>
    <row r="99" spans="1:19" s="6" customFormat="1" ht="30" customHeight="1" x14ac:dyDescent="0.2">
      <c r="A99" s="299" t="s">
        <v>124</v>
      </c>
      <c r="B99" s="300"/>
      <c r="C99" s="216"/>
      <c r="D99" s="216"/>
      <c r="E99" s="216"/>
      <c r="F99" s="216"/>
      <c r="G99" s="216"/>
      <c r="H99" s="14">
        <f>SUM(H98)</f>
        <v>70000</v>
      </c>
      <c r="I99" s="14">
        <f t="shared" ref="I99:R99" si="26">SUM(I98)</f>
        <v>2009</v>
      </c>
      <c r="J99" s="14">
        <f t="shared" si="26"/>
        <v>2128</v>
      </c>
      <c r="K99" s="14">
        <f t="shared" si="26"/>
        <v>0</v>
      </c>
      <c r="L99" s="14">
        <f t="shared" si="26"/>
        <v>4137</v>
      </c>
      <c r="M99" s="14">
        <f t="shared" si="26"/>
        <v>65863</v>
      </c>
      <c r="N99" s="14">
        <f t="shared" si="26"/>
        <v>5368.98</v>
      </c>
      <c r="O99" s="14">
        <f t="shared" si="26"/>
        <v>0</v>
      </c>
      <c r="P99" s="14">
        <f t="shared" si="26"/>
        <v>25</v>
      </c>
      <c r="Q99" s="14">
        <f t="shared" si="26"/>
        <v>9530.98</v>
      </c>
      <c r="R99" s="14">
        <f t="shared" si="26"/>
        <v>60469.020000000004</v>
      </c>
    </row>
    <row r="100" spans="1:19" s="6" customFormat="1" ht="30" customHeight="1" thickBot="1" x14ac:dyDescent="0.25">
      <c r="A100" s="62"/>
      <c r="B100" s="62"/>
      <c r="C100" s="62"/>
      <c r="D100" s="62"/>
      <c r="E100" s="62"/>
      <c r="F100" s="62"/>
      <c r="G100" s="62"/>
    </row>
    <row r="101" spans="1:19" customFormat="1" ht="30" customHeight="1" thickBot="1" x14ac:dyDescent="0.25">
      <c r="A101" s="214" t="s">
        <v>169</v>
      </c>
      <c r="B101" s="215"/>
      <c r="C101" s="215"/>
      <c r="D101" s="215"/>
      <c r="E101" s="215"/>
      <c r="F101" s="215"/>
      <c r="G101" s="215"/>
      <c r="H101" s="215"/>
      <c r="I101" s="215"/>
      <c r="J101" s="215"/>
      <c r="K101" s="215"/>
      <c r="L101" s="215"/>
      <c r="M101" s="215"/>
      <c r="N101" s="215"/>
      <c r="O101" s="215"/>
      <c r="P101" s="215"/>
      <c r="Q101" s="215"/>
      <c r="R101" s="215"/>
      <c r="S101" s="192"/>
    </row>
    <row r="102" spans="1:19" customFormat="1" ht="30" customHeight="1" x14ac:dyDescent="0.2">
      <c r="A102" s="12">
        <f>+A98+1</f>
        <v>37</v>
      </c>
      <c r="B102" s="59" t="s">
        <v>135</v>
      </c>
      <c r="C102" s="140" t="s">
        <v>412</v>
      </c>
      <c r="D102" s="111" t="s">
        <v>198</v>
      </c>
      <c r="E102" s="110" t="s">
        <v>210</v>
      </c>
      <c r="F102" s="94" t="s">
        <v>587</v>
      </c>
      <c r="G102" s="94" t="s">
        <v>664</v>
      </c>
      <c r="H102" s="10">
        <v>145000</v>
      </c>
      <c r="I102" s="8">
        <f>H102*2.87%</f>
        <v>4161.5</v>
      </c>
      <c r="J102" s="96">
        <f>+H102*3.04%</f>
        <v>4408</v>
      </c>
      <c r="K102" s="96">
        <v>1715.46</v>
      </c>
      <c r="L102" s="96">
        <f>+J102+I102+K102</f>
        <v>10284.959999999999</v>
      </c>
      <c r="M102" s="8">
        <f>+H102-L102</f>
        <v>134715.04</v>
      </c>
      <c r="N102" s="8">
        <f>+IF(M102*12&lt;=416220.01,0,IF(M102*12&lt;=624329.01,(((M102*12-416220.01)*0.15)/12),IF((M102*12&lt;=867123.01),(31216+0.2*(M102*12-624329.01))/12,((79776+0.25*(M102*12-867123.01))/12))))</f>
        <v>22261.697291666667</v>
      </c>
      <c r="O102" s="8"/>
      <c r="P102" s="8">
        <v>5025</v>
      </c>
      <c r="Q102" s="8">
        <f>+P102+N102+L102</f>
        <v>37571.657291666663</v>
      </c>
      <c r="R102" s="9">
        <f>+H102-Q102</f>
        <v>107428.34270833334</v>
      </c>
      <c r="S102" s="192"/>
    </row>
    <row r="103" spans="1:19" s="6" customFormat="1" ht="30" customHeight="1" x14ac:dyDescent="0.2">
      <c r="A103" s="12">
        <f>+A102+1</f>
        <v>38</v>
      </c>
      <c r="B103" s="59" t="s">
        <v>212</v>
      </c>
      <c r="C103" s="140" t="s">
        <v>413</v>
      </c>
      <c r="D103" s="110" t="s">
        <v>144</v>
      </c>
      <c r="E103" s="110" t="s">
        <v>210</v>
      </c>
      <c r="F103" s="176" t="s">
        <v>656</v>
      </c>
      <c r="G103" s="176" t="s">
        <v>711</v>
      </c>
      <c r="H103" s="10">
        <v>90000</v>
      </c>
      <c r="I103" s="8">
        <f>H103*2.87%</f>
        <v>2583</v>
      </c>
      <c r="J103" s="96">
        <f>+H103*3.04%</f>
        <v>2736</v>
      </c>
      <c r="K103" s="96">
        <v>1715.46</v>
      </c>
      <c r="L103" s="96">
        <f>+J103+I103+K103</f>
        <v>7034.46</v>
      </c>
      <c r="M103" s="8">
        <f>+H103-L103</f>
        <v>82965.539999999994</v>
      </c>
      <c r="N103" s="8">
        <f>+IF(M103*12&lt;=416220.01,0,IF(M103*12&lt;=624329.01,(((M103*12-416220.01)*0.15)/12),IF((M103*12&lt;=867123.01),(31216+0.2*(M103*12-624329.01))/12,((79776+0.25*(M103*12-867123.01))/12))))-O103</f>
        <v>9324.3222916666655</v>
      </c>
      <c r="O103" s="8"/>
      <c r="P103" s="95">
        <v>6347.25</v>
      </c>
      <c r="Q103" s="8">
        <f>+P103+N103+L103</f>
        <v>22706.032291666666</v>
      </c>
      <c r="R103" s="9">
        <f>+H103-Q103</f>
        <v>67293.967708333337</v>
      </c>
    </row>
    <row r="104" spans="1:19" s="2" customFormat="1" ht="30" customHeight="1" x14ac:dyDescent="0.2">
      <c r="A104" s="299" t="s">
        <v>124</v>
      </c>
      <c r="B104" s="300"/>
      <c r="C104" s="216"/>
      <c r="D104" s="216"/>
      <c r="E104" s="216"/>
      <c r="F104" s="216"/>
      <c r="G104" s="216"/>
      <c r="H104" s="14">
        <f>SUM(H102:H103)</f>
        <v>235000</v>
      </c>
      <c r="I104" s="14">
        <f t="shared" ref="I104:R104" si="27">SUM(I102:I103)</f>
        <v>6744.5</v>
      </c>
      <c r="J104" s="14">
        <f t="shared" si="27"/>
        <v>7144</v>
      </c>
      <c r="K104" s="14">
        <f t="shared" si="27"/>
        <v>3430.92</v>
      </c>
      <c r="L104" s="14">
        <f t="shared" si="27"/>
        <v>17319.419999999998</v>
      </c>
      <c r="M104" s="14">
        <f t="shared" si="27"/>
        <v>217680.58000000002</v>
      </c>
      <c r="N104" s="14">
        <f t="shared" si="27"/>
        <v>31586.019583333335</v>
      </c>
      <c r="O104" s="14">
        <f t="shared" si="27"/>
        <v>0</v>
      </c>
      <c r="P104" s="14">
        <f t="shared" si="27"/>
        <v>11372.25</v>
      </c>
      <c r="Q104" s="14">
        <f t="shared" si="27"/>
        <v>60277.689583333326</v>
      </c>
      <c r="R104" s="14">
        <f t="shared" si="27"/>
        <v>174722.31041666667</v>
      </c>
    </row>
    <row r="105" spans="1:19" s="2" customFormat="1" ht="30" customHeight="1" thickBot="1" x14ac:dyDescent="0.25">
      <c r="A105" s="62"/>
      <c r="B105" s="62"/>
      <c r="C105" s="62"/>
      <c r="D105" s="62"/>
      <c r="E105" s="62"/>
      <c r="F105" s="62"/>
      <c r="G105" s="62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spans="1:19" customFormat="1" ht="30" customHeight="1" thickBot="1" x14ac:dyDescent="0.25">
      <c r="A106" s="214" t="s">
        <v>171</v>
      </c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192"/>
    </row>
    <row r="107" spans="1:19" customFormat="1" ht="30" customHeight="1" x14ac:dyDescent="0.2">
      <c r="A107" s="12">
        <f>+A103+1</f>
        <v>39</v>
      </c>
      <c r="B107" s="59" t="s">
        <v>596</v>
      </c>
      <c r="C107" s="140" t="s">
        <v>413</v>
      </c>
      <c r="D107" s="111" t="s">
        <v>50</v>
      </c>
      <c r="E107" s="110" t="s">
        <v>210</v>
      </c>
      <c r="F107" s="24" t="s">
        <v>597</v>
      </c>
      <c r="G107" s="24" t="s">
        <v>693</v>
      </c>
      <c r="H107" s="10">
        <v>70000</v>
      </c>
      <c r="I107" s="8">
        <f>H107*2.87%</f>
        <v>2009</v>
      </c>
      <c r="J107" s="8">
        <f>+H107*3.04%</f>
        <v>2128</v>
      </c>
      <c r="K107" s="8"/>
      <c r="L107" s="8">
        <f>+J107+I107+K107</f>
        <v>4137</v>
      </c>
      <c r="M107" s="8">
        <f>+H107-L107</f>
        <v>65863</v>
      </c>
      <c r="N107" s="8">
        <f>+IF(M107*12&lt;=416220.01,0,IF(M107*12&lt;=624329.01,(((M107*12-416220.01)*0.15)/12),IF((M107*12&lt;=867123.01),(31216+0.2*(M107*12-624329.01))/12,((79776+0.25*(M107*12-867123.01))/12))))</f>
        <v>5368.4498333333331</v>
      </c>
      <c r="O107" s="8"/>
      <c r="P107" s="95">
        <v>145</v>
      </c>
      <c r="Q107" s="8">
        <f>+P107+N107+L107</f>
        <v>9650.4498333333322</v>
      </c>
      <c r="R107" s="9">
        <f>+H107-Q107</f>
        <v>60349.550166666668</v>
      </c>
      <c r="S107" s="192"/>
    </row>
    <row r="108" spans="1:19" s="2" customFormat="1" ht="30" customHeight="1" x14ac:dyDescent="0.2">
      <c r="A108" s="299" t="s">
        <v>124</v>
      </c>
      <c r="B108" s="300"/>
      <c r="C108" s="216"/>
      <c r="D108" s="216"/>
      <c r="E108" s="216"/>
      <c r="F108" s="216"/>
      <c r="G108" s="216"/>
      <c r="H108" s="14">
        <f>SUM(H107:H107)</f>
        <v>70000</v>
      </c>
      <c r="I108" s="14">
        <f t="shared" ref="I108:R108" si="28">SUM(I107:I107)</f>
        <v>2009</v>
      </c>
      <c r="J108" s="14">
        <f t="shared" si="28"/>
        <v>2128</v>
      </c>
      <c r="K108" s="14">
        <f t="shared" si="28"/>
        <v>0</v>
      </c>
      <c r="L108" s="14">
        <f t="shared" si="28"/>
        <v>4137</v>
      </c>
      <c r="M108" s="14">
        <f t="shared" si="28"/>
        <v>65863</v>
      </c>
      <c r="N108" s="14">
        <f t="shared" si="28"/>
        <v>5368.4498333333331</v>
      </c>
      <c r="O108" s="14">
        <f t="shared" si="28"/>
        <v>0</v>
      </c>
      <c r="P108" s="14">
        <f t="shared" si="28"/>
        <v>145</v>
      </c>
      <c r="Q108" s="14">
        <f t="shared" si="28"/>
        <v>9650.4498333333322</v>
      </c>
      <c r="R108" s="14">
        <f t="shared" si="28"/>
        <v>60349.550166666668</v>
      </c>
    </row>
    <row r="109" spans="1:19" s="2" customFormat="1" ht="30" customHeight="1" thickBot="1" x14ac:dyDescent="0.25">
      <c r="A109" s="62"/>
      <c r="B109" s="62"/>
      <c r="C109" s="62"/>
      <c r="D109" s="62"/>
      <c r="E109" s="62"/>
      <c r="F109" s="62"/>
      <c r="G109" s="62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9" s="2" customFormat="1" ht="30" customHeight="1" thickBot="1" x14ac:dyDescent="0.25">
      <c r="A110" s="214" t="s">
        <v>458</v>
      </c>
      <c r="B110" s="215"/>
      <c r="C110" s="215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</row>
    <row r="111" spans="1:19" s="2" customFormat="1" ht="30" customHeight="1" thickBot="1" x14ac:dyDescent="0.25">
      <c r="A111" s="214" t="s">
        <v>459</v>
      </c>
      <c r="B111" s="215"/>
      <c r="C111" s="215"/>
      <c r="D111" s="215"/>
      <c r="E111" s="215"/>
      <c r="F111" s="215"/>
      <c r="G111" s="215"/>
      <c r="H111" s="215"/>
      <c r="I111" s="215"/>
      <c r="J111" s="215"/>
      <c r="K111" s="215"/>
      <c r="L111" s="215"/>
      <c r="M111" s="215"/>
      <c r="N111" s="215"/>
      <c r="O111" s="215"/>
      <c r="P111" s="215"/>
      <c r="Q111" s="215"/>
      <c r="R111" s="215"/>
    </row>
    <row r="112" spans="1:19" s="2" customFormat="1" ht="30" customHeight="1" x14ac:dyDescent="0.2">
      <c r="A112" s="12">
        <f>+A107+1</f>
        <v>40</v>
      </c>
      <c r="B112" s="178" t="s">
        <v>480</v>
      </c>
      <c r="C112" s="179" t="s">
        <v>412</v>
      </c>
      <c r="D112" s="93" t="s">
        <v>500</v>
      </c>
      <c r="E112" s="93" t="s">
        <v>210</v>
      </c>
      <c r="F112" s="94" t="s">
        <v>587</v>
      </c>
      <c r="G112" s="94" t="s">
        <v>665</v>
      </c>
      <c r="H112" s="95">
        <v>190000</v>
      </c>
      <c r="I112" s="96">
        <f>H112*2.87%</f>
        <v>5453</v>
      </c>
      <c r="J112" s="8">
        <f>187020*3.04%</f>
        <v>5685.4080000000004</v>
      </c>
      <c r="K112" s="96"/>
      <c r="L112" s="8">
        <f>+J112+I112+K112</f>
        <v>11138.407999999999</v>
      </c>
      <c r="M112" s="8">
        <f>+H112-L112</f>
        <v>178861.592</v>
      </c>
      <c r="N112" s="8">
        <f>+IF(M112*12&lt;=416220.01,0,IF(M112*12&lt;=624329.01,(((M112*12-416220.01)*0.15)/12),IF((M112*12&lt;=867123.01),(31216+0.2*(M112*12-624329.01))/12,((79776+0.25*(M112*12-867123.01))/12))))-O112</f>
        <v>33298.33529166667</v>
      </c>
      <c r="O112" s="8"/>
      <c r="P112" s="95">
        <v>25</v>
      </c>
      <c r="Q112" s="8">
        <f>+P112+N112+L112</f>
        <v>44461.743291666673</v>
      </c>
      <c r="R112" s="95">
        <f>+H112-Q112</f>
        <v>145538.25670833333</v>
      </c>
    </row>
    <row r="113" spans="1:19" s="2" customFormat="1" ht="30" customHeight="1" x14ac:dyDescent="0.2">
      <c r="A113" s="12">
        <f>+A112+1</f>
        <v>41</v>
      </c>
      <c r="B113" s="8" t="s">
        <v>534</v>
      </c>
      <c r="C113" s="140" t="s">
        <v>413</v>
      </c>
      <c r="D113" s="110" t="s">
        <v>535</v>
      </c>
      <c r="E113" s="110" t="s">
        <v>210</v>
      </c>
      <c r="F113" s="94" t="s">
        <v>581</v>
      </c>
      <c r="G113" s="94" t="s">
        <v>681</v>
      </c>
      <c r="H113" s="9">
        <v>90000</v>
      </c>
      <c r="I113" s="96">
        <f>H113*2.87%</f>
        <v>2583</v>
      </c>
      <c r="J113" s="8">
        <f>+H113*3.04%</f>
        <v>2736</v>
      </c>
      <c r="K113" s="8"/>
      <c r="L113" s="8">
        <f>+J113+I113+K113</f>
        <v>5319</v>
      </c>
      <c r="M113" s="8">
        <f>+H113-L113</f>
        <v>84681</v>
      </c>
      <c r="N113" s="8">
        <v>9753.19</v>
      </c>
      <c r="O113" s="8">
        <v>0</v>
      </c>
      <c r="P113" s="95">
        <v>25</v>
      </c>
      <c r="Q113" s="8">
        <f>+P113+N113+L113</f>
        <v>15097.19</v>
      </c>
      <c r="R113" s="95">
        <f>+H113-Q113</f>
        <v>74902.81</v>
      </c>
    </row>
    <row r="114" spans="1:19" s="2" customFormat="1" ht="30" customHeight="1" x14ac:dyDescent="0.2">
      <c r="A114" s="12">
        <f>+A113+1</f>
        <v>42</v>
      </c>
      <c r="B114" s="8" t="s">
        <v>199</v>
      </c>
      <c r="C114" s="140" t="s">
        <v>413</v>
      </c>
      <c r="D114" s="110" t="s">
        <v>200</v>
      </c>
      <c r="E114" s="110" t="s">
        <v>210</v>
      </c>
      <c r="F114" s="24" t="s">
        <v>580</v>
      </c>
      <c r="G114" s="24" t="s">
        <v>676</v>
      </c>
      <c r="H114" s="9">
        <v>80000</v>
      </c>
      <c r="I114" s="8">
        <f>H114*2.87%</f>
        <v>2296</v>
      </c>
      <c r="J114" s="8">
        <f>+H114*3.04%</f>
        <v>2432</v>
      </c>
      <c r="K114" s="96">
        <v>3430.92</v>
      </c>
      <c r="L114" s="8">
        <f>+I114+J114+K114</f>
        <v>8158.92</v>
      </c>
      <c r="M114" s="8">
        <f>+H114-L114</f>
        <v>71841.08</v>
      </c>
      <c r="N114" s="8">
        <f>+IF(M114*12&lt;=416220.01,0,IF(M114*12&lt;=624329.01,(((M114*12-416220.01)*0.15)/12),IF((M114*12&lt;=867123.01),(31216+0.2*(M114*12-624329.01))/12,((79776+0.25*(M114*12-867123.01))/12))))</f>
        <v>6564.0658333333331</v>
      </c>
      <c r="O114" s="8"/>
      <c r="P114" s="95">
        <v>2602.2800000000002</v>
      </c>
      <c r="Q114" s="8">
        <f>+P114+K114+J114+I114+N114</f>
        <v>17325.265833333335</v>
      </c>
      <c r="R114" s="9">
        <f>+H114-Q114</f>
        <v>62674.734166666662</v>
      </c>
    </row>
    <row r="115" spans="1:19" s="2" customFormat="1" ht="30" customHeight="1" x14ac:dyDescent="0.2">
      <c r="A115" s="299" t="s">
        <v>124</v>
      </c>
      <c r="B115" s="300"/>
      <c r="C115" s="216"/>
      <c r="D115" s="216"/>
      <c r="E115" s="216"/>
      <c r="F115" s="216"/>
      <c r="G115" s="216"/>
      <c r="H115" s="14">
        <f t="shared" ref="H115:R115" si="29">SUM(H112:H114)</f>
        <v>360000</v>
      </c>
      <c r="I115" s="14">
        <f t="shared" si="29"/>
        <v>10332</v>
      </c>
      <c r="J115" s="14">
        <f t="shared" si="29"/>
        <v>10853.407999999999</v>
      </c>
      <c r="K115" s="14">
        <f t="shared" si="29"/>
        <v>3430.92</v>
      </c>
      <c r="L115" s="14">
        <f t="shared" si="29"/>
        <v>24616.328000000001</v>
      </c>
      <c r="M115" s="14">
        <f t="shared" si="29"/>
        <v>335383.67200000002</v>
      </c>
      <c r="N115" s="14">
        <f t="shared" si="29"/>
        <v>49615.591125000006</v>
      </c>
      <c r="O115" s="14">
        <f t="shared" si="29"/>
        <v>0</v>
      </c>
      <c r="P115" s="14">
        <f t="shared" si="29"/>
        <v>2652.28</v>
      </c>
      <c r="Q115" s="14">
        <f t="shared" si="29"/>
        <v>76884.199125000014</v>
      </c>
      <c r="R115" s="14">
        <f t="shared" si="29"/>
        <v>283115.80087499996</v>
      </c>
    </row>
    <row r="116" spans="1:19" s="2" customFormat="1" ht="30" customHeight="1" thickBot="1" x14ac:dyDescent="0.25">
      <c r="A116" s="62"/>
      <c r="B116" s="62"/>
      <c r="C116" s="62"/>
      <c r="D116" s="62"/>
      <c r="E116" s="62"/>
      <c r="F116" s="62"/>
      <c r="G116" s="62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1:19" s="2" customFormat="1" ht="30" customHeight="1" thickBot="1" x14ac:dyDescent="0.25">
      <c r="A117" s="214" t="s">
        <v>372</v>
      </c>
      <c r="B117" s="215"/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  <c r="M117" s="215"/>
      <c r="N117" s="215"/>
      <c r="O117" s="215"/>
      <c r="P117" s="215"/>
      <c r="Q117" s="215"/>
      <c r="R117" s="215"/>
    </row>
    <row r="118" spans="1:19" s="2" customFormat="1" ht="30" customHeight="1" x14ac:dyDescent="0.2">
      <c r="A118" s="92">
        <f>+A114+1</f>
        <v>43</v>
      </c>
      <c r="B118" s="94" t="s">
        <v>504</v>
      </c>
      <c r="C118" s="92" t="s">
        <v>413</v>
      </c>
      <c r="D118" s="94" t="s">
        <v>130</v>
      </c>
      <c r="E118" s="93" t="s">
        <v>210</v>
      </c>
      <c r="F118" s="24" t="s">
        <v>588</v>
      </c>
      <c r="G118" s="24" t="s">
        <v>693</v>
      </c>
      <c r="H118" s="8">
        <v>50000</v>
      </c>
      <c r="I118" s="96">
        <f>H118*2.87%</f>
        <v>1435</v>
      </c>
      <c r="J118" s="96">
        <f>+H118*3.04%</f>
        <v>1520</v>
      </c>
      <c r="K118" s="96"/>
      <c r="L118" s="8">
        <f>+J118+I118+K118</f>
        <v>2955</v>
      </c>
      <c r="M118" s="8">
        <f>+H118-L118</f>
        <v>47045</v>
      </c>
      <c r="N118" s="8">
        <f>+IF(M118*12&lt;=416220.01,0,IF(M118*12&lt;=624329.01,(((M118*12-416220.01)*0.15)/12),IF((M118*12&lt;=867123.01),(31216+0.2*(M118*12-624329.01))/12,((79776+0.25*(M118*12-867123.01))/12))))</f>
        <v>1853.9998749999997</v>
      </c>
      <c r="O118" s="8"/>
      <c r="P118" s="95">
        <v>25</v>
      </c>
      <c r="Q118" s="8">
        <f>+P118+N118+L118</f>
        <v>4833.9998749999995</v>
      </c>
      <c r="R118" s="95">
        <f>+H118-Q118</f>
        <v>45166.000124999999</v>
      </c>
    </row>
    <row r="119" spans="1:19" s="2" customFormat="1" ht="30" customHeight="1" x14ac:dyDescent="0.2">
      <c r="A119" s="92">
        <f>+A118+1</f>
        <v>44</v>
      </c>
      <c r="B119" s="94" t="s">
        <v>637</v>
      </c>
      <c r="C119" s="92" t="s">
        <v>413</v>
      </c>
      <c r="D119" s="94" t="s">
        <v>130</v>
      </c>
      <c r="E119" s="93" t="s">
        <v>210</v>
      </c>
      <c r="F119" s="94" t="s">
        <v>628</v>
      </c>
      <c r="G119" s="94" t="s">
        <v>700</v>
      </c>
      <c r="H119" s="8">
        <v>45000</v>
      </c>
      <c r="I119" s="96">
        <f>H119*2.87%</f>
        <v>1291.5</v>
      </c>
      <c r="J119" s="96">
        <f>+H119*3.04%</f>
        <v>1368</v>
      </c>
      <c r="K119" s="96">
        <v>1715.46</v>
      </c>
      <c r="L119" s="8">
        <f>+J119+I119+K119</f>
        <v>4374.96</v>
      </c>
      <c r="M119" s="8">
        <f>+H119-L119</f>
        <v>40625.040000000001</v>
      </c>
      <c r="N119" s="8">
        <f>+IF(M119*12&lt;=416220.01,0,IF(M119*12&lt;=624329.01,(((M119*12-416220.01)*0.15)/12),IF((M119*12&lt;=867123.01),(31216+0.2*(M119*12-624329.01))/12,((79776+0.25*(M119*12-867123.01))/12))))</f>
        <v>891.00587499999972</v>
      </c>
      <c r="O119" s="8"/>
      <c r="P119" s="95">
        <v>25</v>
      </c>
      <c r="Q119" s="8">
        <f>+P119+N119+L119</f>
        <v>5290.9658749999999</v>
      </c>
      <c r="R119" s="95">
        <f>+H119-Q119</f>
        <v>39709.034124999998</v>
      </c>
    </row>
    <row r="120" spans="1:19" s="2" customFormat="1" ht="30" customHeight="1" x14ac:dyDescent="0.2">
      <c r="A120" s="299" t="s">
        <v>124</v>
      </c>
      <c r="B120" s="300"/>
      <c r="C120" s="216"/>
      <c r="D120" s="216"/>
      <c r="E120" s="216"/>
      <c r="F120" s="216"/>
      <c r="G120" s="216"/>
      <c r="H120" s="14">
        <f>SUM(H118:H119)</f>
        <v>95000</v>
      </c>
      <c r="I120" s="14">
        <f t="shared" ref="I120:R120" si="30">SUM(I118:I119)</f>
        <v>2726.5</v>
      </c>
      <c r="J120" s="14">
        <f t="shared" si="30"/>
        <v>2888</v>
      </c>
      <c r="K120" s="14">
        <f t="shared" si="30"/>
        <v>1715.46</v>
      </c>
      <c r="L120" s="14">
        <f t="shared" si="30"/>
        <v>7329.96</v>
      </c>
      <c r="M120" s="14">
        <f t="shared" si="30"/>
        <v>87670.040000000008</v>
      </c>
      <c r="N120" s="14">
        <f t="shared" si="30"/>
        <v>2745.0057499999994</v>
      </c>
      <c r="O120" s="14">
        <f t="shared" si="30"/>
        <v>0</v>
      </c>
      <c r="P120" s="14">
        <f t="shared" si="30"/>
        <v>50</v>
      </c>
      <c r="Q120" s="14">
        <f t="shared" si="30"/>
        <v>10124.965749999999</v>
      </c>
      <c r="R120" s="14">
        <f t="shared" si="30"/>
        <v>84875.034249999997</v>
      </c>
    </row>
    <row r="121" spans="1:19" s="67" customFormat="1" ht="30" customHeight="1" thickBot="1" x14ac:dyDescent="0.25">
      <c r="A121" s="188"/>
      <c r="B121" s="188"/>
      <c r="C121" s="188"/>
      <c r="D121" s="188"/>
      <c r="E121" s="188"/>
      <c r="F121" s="188"/>
      <c r="G121" s="188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2"/>
    </row>
    <row r="122" spans="1:19" s="73" customFormat="1" ht="30" customHeight="1" thickBot="1" x14ac:dyDescent="0.25">
      <c r="A122" s="214" t="s">
        <v>372</v>
      </c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6"/>
    </row>
    <row r="123" spans="1:19" s="6" customFormat="1" ht="30" customHeight="1" x14ac:dyDescent="0.2">
      <c r="A123" s="92">
        <f>+A119+1</f>
        <v>45</v>
      </c>
      <c r="B123" s="24" t="s">
        <v>357</v>
      </c>
      <c r="C123" s="12" t="s">
        <v>413</v>
      </c>
      <c r="D123" s="24" t="s">
        <v>112</v>
      </c>
      <c r="E123" s="110" t="s">
        <v>210</v>
      </c>
      <c r="F123" s="94" t="s">
        <v>589</v>
      </c>
      <c r="G123" s="94" t="s">
        <v>666</v>
      </c>
      <c r="H123" s="8">
        <v>70000</v>
      </c>
      <c r="I123" s="96">
        <f>H123*2.87%</f>
        <v>2009</v>
      </c>
      <c r="J123" s="96">
        <f>+H123*3.04%</f>
        <v>2128</v>
      </c>
      <c r="K123" s="96"/>
      <c r="L123" s="8">
        <f>+J123+I123+K123</f>
        <v>4137</v>
      </c>
      <c r="M123" s="8">
        <f>+H123-L123</f>
        <v>65863</v>
      </c>
      <c r="N123" s="8">
        <f>+IF(M123*12&lt;=416220.01,0,IF(M123*12&lt;=624329.01,(((M123*12-416220.01)*0.15)/12),IF((M123*12&lt;=867123.01),(31216+0.2*(M123*12-624329.01))/12,((79776+0.25*(M123*12-867123.01))/12))))-O123</f>
        <v>5368.4498333333331</v>
      </c>
      <c r="O123" s="8"/>
      <c r="P123" s="95">
        <v>1065</v>
      </c>
      <c r="Q123" s="8">
        <f>+P123+N123+L123</f>
        <v>10570.449833333332</v>
      </c>
      <c r="R123" s="95">
        <f>+H123-Q123</f>
        <v>59429.550166666668</v>
      </c>
    </row>
    <row r="124" spans="1:19" s="6" customFormat="1" ht="30" customHeight="1" x14ac:dyDescent="0.2">
      <c r="A124" s="299" t="s">
        <v>124</v>
      </c>
      <c r="B124" s="300"/>
      <c r="C124" s="216"/>
      <c r="D124" s="216"/>
      <c r="E124" s="216"/>
      <c r="F124" s="216"/>
      <c r="G124" s="216"/>
      <c r="H124" s="14">
        <f>SUM(H123:H123)</f>
        <v>70000</v>
      </c>
      <c r="I124" s="14">
        <f t="shared" ref="I124:R124" si="31">SUM(I123:I123)</f>
        <v>2009</v>
      </c>
      <c r="J124" s="14">
        <f t="shared" si="31"/>
        <v>2128</v>
      </c>
      <c r="K124" s="14">
        <f t="shared" si="31"/>
        <v>0</v>
      </c>
      <c r="L124" s="14">
        <f t="shared" si="31"/>
        <v>4137</v>
      </c>
      <c r="M124" s="14">
        <f t="shared" si="31"/>
        <v>65863</v>
      </c>
      <c r="N124" s="14">
        <f t="shared" si="31"/>
        <v>5368.4498333333331</v>
      </c>
      <c r="O124" s="14">
        <f t="shared" si="31"/>
        <v>0</v>
      </c>
      <c r="P124" s="14">
        <f t="shared" si="31"/>
        <v>1065</v>
      </c>
      <c r="Q124" s="14">
        <f t="shared" si="31"/>
        <v>10570.449833333332</v>
      </c>
      <c r="R124" s="14">
        <f t="shared" si="31"/>
        <v>59429.550166666668</v>
      </c>
    </row>
    <row r="125" spans="1:19" s="6" customFormat="1" ht="30" customHeight="1" thickBot="1" x14ac:dyDescent="0.25">
      <c r="A125" s="62"/>
      <c r="B125" s="62"/>
      <c r="C125" s="62"/>
      <c r="D125" s="62"/>
      <c r="E125" s="62"/>
      <c r="F125" s="62"/>
      <c r="G125" s="62"/>
    </row>
    <row r="126" spans="1:19" s="6" customFormat="1" ht="30" customHeight="1" x14ac:dyDescent="0.2">
      <c r="A126" s="224" t="s">
        <v>490</v>
      </c>
      <c r="B126" s="225"/>
      <c r="C126" s="225"/>
      <c r="D126" s="225"/>
      <c r="E126" s="225"/>
      <c r="F126" s="225"/>
      <c r="G126" s="225"/>
      <c r="H126" s="225"/>
      <c r="I126" s="225"/>
      <c r="J126" s="225"/>
      <c r="K126" s="225"/>
      <c r="L126" s="225"/>
      <c r="M126" s="225"/>
      <c r="N126" s="225"/>
      <c r="O126" s="225"/>
      <c r="P126" s="225"/>
      <c r="Q126" s="225"/>
      <c r="R126" s="225"/>
    </row>
    <row r="127" spans="1:19" s="6" customFormat="1" ht="30" customHeight="1" x14ac:dyDescent="0.2">
      <c r="A127" s="65">
        <f>+A123+1</f>
        <v>46</v>
      </c>
      <c r="B127" s="115" t="s">
        <v>638</v>
      </c>
      <c r="C127" s="114" t="s">
        <v>413</v>
      </c>
      <c r="D127" s="115" t="s">
        <v>461</v>
      </c>
      <c r="E127" s="113" t="s">
        <v>210</v>
      </c>
      <c r="F127" s="177" t="s">
        <v>628</v>
      </c>
      <c r="G127" s="177" t="s">
        <v>700</v>
      </c>
      <c r="H127" s="5">
        <v>70000</v>
      </c>
      <c r="I127" s="61">
        <f>H127*2.87%</f>
        <v>2009</v>
      </c>
      <c r="J127" s="61">
        <f>+H127*3.04%</f>
        <v>2128</v>
      </c>
      <c r="K127" s="61"/>
      <c r="L127" s="5">
        <f>+J127+I127+K127</f>
        <v>4137</v>
      </c>
      <c r="M127" s="5">
        <f>+H127-L127</f>
        <v>65863</v>
      </c>
      <c r="N127" s="5">
        <f>+IF(M127*12&lt;=416220.01,0,IF(M127*12&lt;=624329.01,(((M127*12-416220.01)*0.15)/12),IF((M127*12&lt;=867123.01),(31216+0.2*(M127*12-624329.01))/12,((79776+0.25*(M127*12-867123.01))/12))))-O127</f>
        <v>5368.4498333333331</v>
      </c>
      <c r="O127" s="5"/>
      <c r="P127" s="66">
        <v>25</v>
      </c>
      <c r="Q127" s="5">
        <f>+P127+N127+L127</f>
        <v>9530.4498333333322</v>
      </c>
      <c r="R127" s="66">
        <f>+H127-Q127</f>
        <v>60469.550166666668</v>
      </c>
    </row>
    <row r="128" spans="1:19" s="6" customFormat="1" ht="30" customHeight="1" x14ac:dyDescent="0.2">
      <c r="A128" s="65">
        <f>+A127+1</f>
        <v>47</v>
      </c>
      <c r="B128" s="177" t="s">
        <v>503</v>
      </c>
      <c r="C128" s="65" t="s">
        <v>413</v>
      </c>
      <c r="D128" s="177" t="s">
        <v>92</v>
      </c>
      <c r="E128" s="99" t="s">
        <v>210</v>
      </c>
      <c r="F128" s="115" t="s">
        <v>588</v>
      </c>
      <c r="G128" s="115" t="s">
        <v>693</v>
      </c>
      <c r="H128" s="61">
        <v>90000</v>
      </c>
      <c r="I128" s="61">
        <f>H128*2.87%</f>
        <v>2583</v>
      </c>
      <c r="J128" s="61">
        <f>+H128*3.04%</f>
        <v>2736</v>
      </c>
      <c r="K128" s="61">
        <v>3430.92</v>
      </c>
      <c r="L128" s="5">
        <f>+J128+I128+K128</f>
        <v>8749.92</v>
      </c>
      <c r="M128" s="5">
        <f>+H128-L128</f>
        <v>81250.080000000002</v>
      </c>
      <c r="N128" s="5">
        <f>+IF(M128*12&lt;=416220.01,0,IF(M128*12&lt;=624329.01,(((M128*12-416220.01)*0.15)/12),IF((M128*12&lt;=867123.01),(31216+0.2*(M128*12-624329.01))/12,((79776+0.25*(M128*12-867123.01))/12))))-O128</f>
        <v>8895.4572916666657</v>
      </c>
      <c r="O128" s="5"/>
      <c r="P128" s="66">
        <v>2783.31</v>
      </c>
      <c r="Q128" s="5">
        <f>+P128+N128+L128</f>
        <v>20428.687291666665</v>
      </c>
      <c r="R128" s="66">
        <f>+H128-Q128</f>
        <v>69571.312708333338</v>
      </c>
    </row>
    <row r="129" spans="1:19" s="6" customFormat="1" ht="30" customHeight="1" x14ac:dyDescent="0.2">
      <c r="A129" s="299" t="s">
        <v>124</v>
      </c>
      <c r="B129" s="300"/>
      <c r="C129" s="216"/>
      <c r="D129" s="216"/>
      <c r="E129" s="216"/>
      <c r="F129" s="216"/>
      <c r="G129" s="216"/>
      <c r="H129" s="14">
        <f>SUM(H127:H128)</f>
        <v>160000</v>
      </c>
      <c r="I129" s="14">
        <f t="shared" ref="I129:R129" si="32">SUM(I127:I128)</f>
        <v>4592</v>
      </c>
      <c r="J129" s="14">
        <f t="shared" si="32"/>
        <v>4864</v>
      </c>
      <c r="K129" s="14">
        <f t="shared" si="32"/>
        <v>3430.92</v>
      </c>
      <c r="L129" s="14">
        <f t="shared" si="32"/>
        <v>12886.92</v>
      </c>
      <c r="M129" s="14">
        <f t="shared" si="32"/>
        <v>147113.08000000002</v>
      </c>
      <c r="N129" s="14">
        <f t="shared" si="32"/>
        <v>14263.907124999998</v>
      </c>
      <c r="O129" s="14">
        <f t="shared" si="32"/>
        <v>0</v>
      </c>
      <c r="P129" s="14">
        <f t="shared" si="32"/>
        <v>2808.31</v>
      </c>
      <c r="Q129" s="14">
        <f t="shared" si="32"/>
        <v>29959.137124999997</v>
      </c>
      <c r="R129" s="14">
        <f t="shared" si="32"/>
        <v>130040.86287500001</v>
      </c>
    </row>
    <row r="130" spans="1:19" s="6" customFormat="1" ht="30" customHeight="1" thickBot="1" x14ac:dyDescent="0.25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</row>
    <row r="131" spans="1:19" s="6" customFormat="1" ht="30" customHeight="1" x14ac:dyDescent="0.2">
      <c r="A131" s="224" t="s">
        <v>372</v>
      </c>
      <c r="B131" s="225"/>
      <c r="C131" s="225"/>
      <c r="D131" s="225"/>
      <c r="E131" s="225"/>
      <c r="F131" s="225"/>
      <c r="G131" s="225"/>
      <c r="H131" s="225"/>
      <c r="I131" s="225"/>
      <c r="J131" s="225"/>
      <c r="K131" s="225"/>
      <c r="L131" s="225"/>
      <c r="M131" s="225"/>
      <c r="N131" s="225"/>
      <c r="O131" s="225"/>
      <c r="P131" s="225"/>
      <c r="Q131" s="225"/>
      <c r="R131" s="225"/>
    </row>
    <row r="132" spans="1:19" s="6" customFormat="1" ht="30" customHeight="1" x14ac:dyDescent="0.2">
      <c r="A132" s="65">
        <f>+A128+1</f>
        <v>48</v>
      </c>
      <c r="B132" s="115" t="s">
        <v>460</v>
      </c>
      <c r="C132" s="114" t="s">
        <v>413</v>
      </c>
      <c r="D132" s="115" t="s">
        <v>461</v>
      </c>
      <c r="E132" s="113" t="s">
        <v>210</v>
      </c>
      <c r="F132" s="176" t="s">
        <v>662</v>
      </c>
      <c r="G132" s="176" t="s">
        <v>714</v>
      </c>
      <c r="H132" s="5">
        <v>70000</v>
      </c>
      <c r="I132" s="61">
        <f>H132*2.87%</f>
        <v>2009</v>
      </c>
      <c r="J132" s="61">
        <f>+H132*3.04%</f>
        <v>2128</v>
      </c>
      <c r="K132" s="61">
        <v>1715.46</v>
      </c>
      <c r="L132" s="5">
        <f>+J132+I132+K132</f>
        <v>5852.46</v>
      </c>
      <c r="M132" s="5">
        <f>+H132-L132</f>
        <v>64147.54</v>
      </c>
      <c r="N132" s="5">
        <f>+IF(M132*12&lt;=416220.01,0,IF(M132*12&lt;=624329.01,(((M132*12-416220.01)*0.15)/12),IF((M132*12&lt;=867123.01),(31216+0.2*(M132*12-624329.01))/12,((79776+0.25*(M132*12-867123.01))/12))))-O132</f>
        <v>5025.3578333333326</v>
      </c>
      <c r="O132" s="5"/>
      <c r="P132" s="66">
        <v>1025</v>
      </c>
      <c r="Q132" s="5">
        <f>+P132+N132+L132</f>
        <v>11902.817833333333</v>
      </c>
      <c r="R132" s="66">
        <f>+H132-Q132</f>
        <v>58097.182166666666</v>
      </c>
    </row>
    <row r="133" spans="1:19" s="6" customFormat="1" ht="30" customHeight="1" x14ac:dyDescent="0.2">
      <c r="A133" s="299" t="s">
        <v>124</v>
      </c>
      <c r="B133" s="300"/>
      <c r="C133" s="216"/>
      <c r="D133" s="216"/>
      <c r="E133" s="216"/>
      <c r="F133" s="216"/>
      <c r="G133" s="216"/>
      <c r="H133" s="14">
        <f t="shared" ref="H133:R133" si="33">SUM(H132:H132)</f>
        <v>70000</v>
      </c>
      <c r="I133" s="14">
        <f t="shared" si="33"/>
        <v>2009</v>
      </c>
      <c r="J133" s="14">
        <f t="shared" si="33"/>
        <v>2128</v>
      </c>
      <c r="K133" s="14">
        <f t="shared" si="33"/>
        <v>1715.46</v>
      </c>
      <c r="L133" s="14">
        <f t="shared" si="33"/>
        <v>5852.46</v>
      </c>
      <c r="M133" s="14">
        <f t="shared" si="33"/>
        <v>64147.54</v>
      </c>
      <c r="N133" s="14">
        <f t="shared" si="33"/>
        <v>5025.3578333333326</v>
      </c>
      <c r="O133" s="14">
        <f t="shared" si="33"/>
        <v>0</v>
      </c>
      <c r="P133" s="14">
        <f t="shared" si="33"/>
        <v>1025</v>
      </c>
      <c r="Q133" s="14">
        <f t="shared" si="33"/>
        <v>11902.817833333333</v>
      </c>
      <c r="R133" s="14">
        <f t="shared" si="33"/>
        <v>58097.182166666666</v>
      </c>
    </row>
    <row r="134" spans="1:19" s="2" customFormat="1" ht="30" customHeight="1" thickBot="1" x14ac:dyDescent="0.25">
      <c r="A134" s="62"/>
      <c r="B134" s="62"/>
      <c r="C134" s="62"/>
      <c r="D134" s="62"/>
      <c r="E134" s="62"/>
      <c r="F134" s="62"/>
      <c r="G134" s="62"/>
      <c r="H134"/>
      <c r="I134"/>
      <c r="J134"/>
      <c r="K134"/>
      <c r="L134"/>
      <c r="M134"/>
      <c r="N134"/>
      <c r="O134"/>
      <c r="P134"/>
      <c r="Q134"/>
      <c r="R134"/>
    </row>
    <row r="135" spans="1:19" s="67" customFormat="1" ht="30" customHeight="1" thickBot="1" x14ac:dyDescent="0.25">
      <c r="A135" s="214" t="s">
        <v>293</v>
      </c>
      <c r="B135" s="215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"/>
    </row>
    <row r="136" spans="1:19" s="67" customFormat="1" ht="30" customHeight="1" x14ac:dyDescent="0.2">
      <c r="A136" s="92">
        <f>+A132+1</f>
        <v>49</v>
      </c>
      <c r="B136" s="24" t="s">
        <v>129</v>
      </c>
      <c r="C136" s="12" t="s">
        <v>412</v>
      </c>
      <c r="D136" s="110" t="s">
        <v>128</v>
      </c>
      <c r="E136" s="110" t="s">
        <v>210</v>
      </c>
      <c r="F136" s="24" t="s">
        <v>580</v>
      </c>
      <c r="G136" s="24" t="s">
        <v>676</v>
      </c>
      <c r="H136" s="9">
        <v>190000</v>
      </c>
      <c r="I136" s="96">
        <f>H136*2.87%</f>
        <v>5453</v>
      </c>
      <c r="J136" s="5">
        <f>187020*3.04%</f>
        <v>5685.4080000000004</v>
      </c>
      <c r="K136" s="5"/>
      <c r="L136" s="8">
        <f>+J136+I136+K136</f>
        <v>11138.407999999999</v>
      </c>
      <c r="M136" s="8">
        <f>+H136-L136</f>
        <v>178861.592</v>
      </c>
      <c r="N136" s="8">
        <f>+IF(M136*12&lt;=416220.01,0,IF(M136*12&lt;=624329.01,(((M136*12-416220.01)*0.15)/12),IF((M136*12&lt;=867123.01),(31216+0.2*(M136*12-624329.01))/12,((79776+0.25*(M136*12-867123.01))/12))))-O136</f>
        <v>33298.33529166667</v>
      </c>
      <c r="O136" s="8"/>
      <c r="P136" s="95">
        <v>25</v>
      </c>
      <c r="Q136" s="8">
        <f>+P136+N136+L136</f>
        <v>44461.743291666673</v>
      </c>
      <c r="R136" s="95">
        <f>+H136-Q136</f>
        <v>145538.25670833333</v>
      </c>
      <c r="S136" s="2"/>
    </row>
    <row r="137" spans="1:19" s="67" customFormat="1" ht="30" customHeight="1" x14ac:dyDescent="0.2">
      <c r="A137" s="92">
        <f>+A136+1</f>
        <v>50</v>
      </c>
      <c r="B137" s="176" t="s">
        <v>701</v>
      </c>
      <c r="C137" s="65" t="s">
        <v>412</v>
      </c>
      <c r="D137" s="176" t="s">
        <v>702</v>
      </c>
      <c r="E137" s="110" t="s">
        <v>210</v>
      </c>
      <c r="F137" s="24" t="s">
        <v>628</v>
      </c>
      <c r="G137" s="24" t="s">
        <v>700</v>
      </c>
      <c r="H137" s="100">
        <v>70000</v>
      </c>
      <c r="I137" s="5">
        <f>H137*2.87%</f>
        <v>2009</v>
      </c>
      <c r="J137" s="5">
        <f t="shared" ref="J137:J139" si="34">+H137*3.04%</f>
        <v>2128</v>
      </c>
      <c r="K137" s="5"/>
      <c r="L137" s="8">
        <f>+J137+I137+K137</f>
        <v>4137</v>
      </c>
      <c r="M137" s="8">
        <f>+H137-L137</f>
        <v>65863</v>
      </c>
      <c r="N137" s="8">
        <f>+IF(M137*12&lt;=416220.01,0,IF(M137*12&lt;=624329.01,(((M137*12-416220.01)*0.15)/12),IF((M137*12&lt;=867123.01),(31216+0.2*(M137*12-624329.01))/12,((79776+0.25*(M137*12-867123.01))/12))))-O137</f>
        <v>5368.4498333333331</v>
      </c>
      <c r="O137" s="8"/>
      <c r="P137" s="95">
        <v>25</v>
      </c>
      <c r="Q137" s="8">
        <f>+P137+N137+L137</f>
        <v>9530.4498333333322</v>
      </c>
      <c r="R137" s="95">
        <f>+H137-Q137</f>
        <v>60469.550166666668</v>
      </c>
      <c r="S137" s="2"/>
    </row>
    <row r="138" spans="1:19" s="67" customFormat="1" ht="30" customHeight="1" x14ac:dyDescent="0.2">
      <c r="A138" s="92">
        <f>+A137+1</f>
        <v>51</v>
      </c>
      <c r="B138" s="176" t="s">
        <v>598</v>
      </c>
      <c r="C138" s="65" t="s">
        <v>413</v>
      </c>
      <c r="D138" s="176" t="s">
        <v>509</v>
      </c>
      <c r="E138" s="110" t="s">
        <v>210</v>
      </c>
      <c r="F138" s="24" t="s">
        <v>588</v>
      </c>
      <c r="G138" s="24" t="s">
        <v>693</v>
      </c>
      <c r="H138" s="100">
        <v>45000</v>
      </c>
      <c r="I138" s="5">
        <f t="shared" ref="I138:I139" si="35">H138*2.87%</f>
        <v>1291.5</v>
      </c>
      <c r="J138" s="5">
        <f t="shared" si="34"/>
        <v>1368</v>
      </c>
      <c r="K138" s="5"/>
      <c r="L138" s="8">
        <f>+J138+I138+K138</f>
        <v>2659.5</v>
      </c>
      <c r="M138" s="8">
        <f>+H138-L138</f>
        <v>42340.5</v>
      </c>
      <c r="N138" s="8">
        <f t="shared" ref="N138:N139" si="36">+IF(M138*12&lt;=416220.01,0,IF(M138*12&lt;=624329.01,(((M138*12-416220.01)*0.15)/12),IF((M138*12&lt;=867123.01),(31216+0.2*(M138*12-624329.01))/12,((79776+0.25*(M138*12-867123.01))/12))))-O138</f>
        <v>1148.3248749999998</v>
      </c>
      <c r="O138" s="8"/>
      <c r="P138" s="95">
        <v>3525</v>
      </c>
      <c r="Q138" s="8">
        <f t="shared" ref="Q138:Q139" si="37">+P138+N138+L138</f>
        <v>7332.8248750000002</v>
      </c>
      <c r="R138" s="95">
        <f>H138-Q138</f>
        <v>37667.175125000002</v>
      </c>
      <c r="S138" s="2"/>
    </row>
    <row r="139" spans="1:19" s="67" customFormat="1" ht="30" customHeight="1" x14ac:dyDescent="0.2">
      <c r="A139" s="92">
        <f t="shared" ref="A139" si="38">+A138+1</f>
        <v>52</v>
      </c>
      <c r="B139" s="176" t="s">
        <v>599</v>
      </c>
      <c r="C139" s="65" t="s">
        <v>413</v>
      </c>
      <c r="D139" s="176" t="s">
        <v>509</v>
      </c>
      <c r="E139" s="110" t="s">
        <v>210</v>
      </c>
      <c r="F139" s="24" t="s">
        <v>588</v>
      </c>
      <c r="G139" s="24" t="s">
        <v>693</v>
      </c>
      <c r="H139" s="100">
        <v>45000</v>
      </c>
      <c r="I139" s="5">
        <f t="shared" si="35"/>
        <v>1291.5</v>
      </c>
      <c r="J139" s="5">
        <f t="shared" si="34"/>
        <v>1368</v>
      </c>
      <c r="K139" s="61">
        <v>3430.92</v>
      </c>
      <c r="L139" s="8">
        <f>+J139+I139+K139</f>
        <v>6090.42</v>
      </c>
      <c r="M139" s="8">
        <f>+H139-L139</f>
        <v>38909.58</v>
      </c>
      <c r="N139" s="8">
        <f t="shared" si="36"/>
        <v>633.6868750000001</v>
      </c>
      <c r="O139" s="8"/>
      <c r="P139" s="95">
        <v>25</v>
      </c>
      <c r="Q139" s="8">
        <f t="shared" si="37"/>
        <v>6749.1068750000004</v>
      </c>
      <c r="R139" s="95">
        <f>H139-Q139</f>
        <v>38250.893125000002</v>
      </c>
      <c r="S139" s="2"/>
    </row>
    <row r="140" spans="1:19" s="2" customFormat="1" ht="30" customHeight="1" x14ac:dyDescent="0.2">
      <c r="A140" s="299" t="s">
        <v>124</v>
      </c>
      <c r="B140" s="300"/>
      <c r="C140" s="216"/>
      <c r="D140" s="216"/>
      <c r="E140" s="216"/>
      <c r="F140" s="216"/>
      <c r="G140" s="216"/>
      <c r="H140" s="14">
        <f>SUM(H136:H139)</f>
        <v>350000</v>
      </c>
      <c r="I140" s="14">
        <f t="shared" ref="I140:R140" si="39">SUM(I136:I139)</f>
        <v>10045</v>
      </c>
      <c r="J140" s="14">
        <f t="shared" si="39"/>
        <v>10549.407999999999</v>
      </c>
      <c r="K140" s="14">
        <f t="shared" si="39"/>
        <v>3430.92</v>
      </c>
      <c r="L140" s="14">
        <f t="shared" si="39"/>
        <v>24025.328000000001</v>
      </c>
      <c r="M140" s="14">
        <f t="shared" si="39"/>
        <v>325974.67200000002</v>
      </c>
      <c r="N140" s="14">
        <f t="shared" si="39"/>
        <v>40448.796875</v>
      </c>
      <c r="O140" s="14">
        <f t="shared" si="39"/>
        <v>0</v>
      </c>
      <c r="P140" s="14">
        <f t="shared" si="39"/>
        <v>3600</v>
      </c>
      <c r="Q140" s="14">
        <f t="shared" si="39"/>
        <v>68074.124875000009</v>
      </c>
      <c r="R140" s="14">
        <f t="shared" si="39"/>
        <v>281925.87512500002</v>
      </c>
    </row>
    <row r="141" spans="1:19" s="2" customFormat="1" ht="30" customHeight="1" thickBot="1" x14ac:dyDescent="0.25">
      <c r="A141" s="62"/>
      <c r="B141" s="62"/>
      <c r="C141" s="62"/>
      <c r="D141" s="62"/>
      <c r="E141" s="62"/>
      <c r="F141" s="62"/>
      <c r="G141" s="62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</row>
    <row r="142" spans="1:19" s="2" customFormat="1" ht="30" customHeight="1" thickBot="1" x14ac:dyDescent="0.25">
      <c r="A142" s="214" t="s">
        <v>494</v>
      </c>
      <c r="B142" s="215"/>
      <c r="C142" s="215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</row>
    <row r="143" spans="1:19" s="2" customFormat="1" ht="30" customHeight="1" x14ac:dyDescent="0.2">
      <c r="A143" s="92">
        <f>+A139+1</f>
        <v>53</v>
      </c>
      <c r="B143" s="24" t="s">
        <v>492</v>
      </c>
      <c r="C143" s="12" t="s">
        <v>412</v>
      </c>
      <c r="D143" s="110" t="s">
        <v>493</v>
      </c>
      <c r="E143" s="110" t="s">
        <v>210</v>
      </c>
      <c r="F143" s="176" t="s">
        <v>591</v>
      </c>
      <c r="G143" s="176" t="s">
        <v>667</v>
      </c>
      <c r="H143" s="8">
        <v>190000</v>
      </c>
      <c r="I143" s="96">
        <f>H143*2.87%</f>
        <v>5453</v>
      </c>
      <c r="J143" s="5">
        <f>187020*3.04%</f>
        <v>5685.4080000000004</v>
      </c>
      <c r="K143" s="5"/>
      <c r="L143" s="8">
        <f>+J143+I143+K143</f>
        <v>11138.407999999999</v>
      </c>
      <c r="M143" s="8">
        <f>+H143-L143</f>
        <v>178861.592</v>
      </c>
      <c r="N143" s="8">
        <f>+IF(M143*12&lt;=416220.01,0,IF(M143*12&lt;=624329.01,(((M143*12-416220.01)*0.15)/12),IF((M143*12&lt;=867123.01),(31216+0.2*(M143*12-624329.01))/12,((79776+0.25*(M143*12-867123.01))/12))))-O143</f>
        <v>33298.33529166667</v>
      </c>
      <c r="O143" s="8"/>
      <c r="P143" s="95">
        <v>1025</v>
      </c>
      <c r="Q143" s="8">
        <f>+P143+N143+L143</f>
        <v>45461.743291666673</v>
      </c>
      <c r="R143" s="95">
        <f>+H143-Q143</f>
        <v>144538.25670833333</v>
      </c>
    </row>
    <row r="144" spans="1:19" s="2" customFormat="1" ht="30" customHeight="1" x14ac:dyDescent="0.2">
      <c r="A144" s="114">
        <f>+A143+1</f>
        <v>54</v>
      </c>
      <c r="B144" s="115" t="s">
        <v>515</v>
      </c>
      <c r="C144" s="114" t="s">
        <v>413</v>
      </c>
      <c r="D144" s="113" t="s">
        <v>130</v>
      </c>
      <c r="E144" s="110" t="s">
        <v>210</v>
      </c>
      <c r="F144" s="176" t="s">
        <v>662</v>
      </c>
      <c r="G144" s="176" t="s">
        <v>714</v>
      </c>
      <c r="H144" s="5">
        <v>50000</v>
      </c>
      <c r="I144" s="5">
        <f>H144*2.87%</f>
        <v>1435</v>
      </c>
      <c r="J144" s="5">
        <f>+H144*3.04%</f>
        <v>1520</v>
      </c>
      <c r="K144" s="5"/>
      <c r="L144" s="8">
        <f>+J144+I144+K144</f>
        <v>2955</v>
      </c>
      <c r="M144" s="8">
        <f>+H144-L144</f>
        <v>47045</v>
      </c>
      <c r="N144" s="8">
        <f>+IF(M144*12&lt;=416220.01,0,IF(M144*12&lt;=624329.01,(((M144*12-416220.01)*0.15)/12),IF((M144*12&lt;=867123.01),(31216+0.2*(M144*12-624329.01))/12,((79776+0.25*(M144*12-867123.01))/12))))-O144</f>
        <v>1853.9998749999997</v>
      </c>
      <c r="O144" s="8"/>
      <c r="P144" s="66">
        <v>1165</v>
      </c>
      <c r="Q144" s="8">
        <f>+P144+N144+L144</f>
        <v>5973.9998749999995</v>
      </c>
      <c r="R144" s="95">
        <f>+H144-Q144</f>
        <v>44026.000124999999</v>
      </c>
    </row>
    <row r="145" spans="1:19" s="2" customFormat="1" ht="30" customHeight="1" thickBot="1" x14ac:dyDescent="0.25">
      <c r="A145" s="299" t="s">
        <v>124</v>
      </c>
      <c r="B145" s="300"/>
      <c r="C145" s="217"/>
      <c r="D145" s="217"/>
      <c r="E145" s="217"/>
      <c r="F145" s="217"/>
      <c r="G145" s="221"/>
      <c r="H145" s="71">
        <f>SUM(H143:H144)</f>
        <v>240000</v>
      </c>
      <c r="I145" s="71">
        <f t="shared" ref="I145:R145" si="40">SUM(I143:I144)</f>
        <v>6888</v>
      </c>
      <c r="J145" s="71">
        <f t="shared" si="40"/>
        <v>7205.4080000000004</v>
      </c>
      <c r="K145" s="71">
        <f t="shared" si="40"/>
        <v>0</v>
      </c>
      <c r="L145" s="71">
        <f t="shared" si="40"/>
        <v>14093.407999999999</v>
      </c>
      <c r="M145" s="71">
        <f t="shared" si="40"/>
        <v>225906.592</v>
      </c>
      <c r="N145" s="71">
        <f t="shared" si="40"/>
        <v>35152.335166666671</v>
      </c>
      <c r="O145" s="71">
        <f t="shared" si="40"/>
        <v>0</v>
      </c>
      <c r="P145" s="71">
        <f t="shared" si="40"/>
        <v>2190</v>
      </c>
      <c r="Q145" s="71">
        <f t="shared" si="40"/>
        <v>51435.743166666674</v>
      </c>
      <c r="R145" s="71">
        <f t="shared" si="40"/>
        <v>188564.25683333332</v>
      </c>
    </row>
    <row r="146" spans="1:19" s="2" customFormat="1" ht="30" customHeight="1" thickBot="1" x14ac:dyDescent="0.25">
      <c r="C146" s="141"/>
    </row>
    <row r="147" spans="1:19" s="67" customFormat="1" ht="30" customHeight="1" thickBot="1" x14ac:dyDescent="0.25">
      <c r="A147" s="214" t="s">
        <v>602</v>
      </c>
      <c r="B147" s="215"/>
      <c r="C147" s="215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"/>
    </row>
    <row r="148" spans="1:19" s="26" customFormat="1" ht="30" customHeight="1" x14ac:dyDescent="0.2">
      <c r="A148" s="65">
        <f>+A144+1</f>
        <v>55</v>
      </c>
      <c r="B148" s="112" t="s">
        <v>611</v>
      </c>
      <c r="C148" s="114" t="s">
        <v>413</v>
      </c>
      <c r="D148" s="111" t="s">
        <v>612</v>
      </c>
      <c r="E148" s="110" t="s">
        <v>210</v>
      </c>
      <c r="F148" s="24" t="s">
        <v>697</v>
      </c>
      <c r="G148" s="24" t="s">
        <v>696</v>
      </c>
      <c r="H148" s="157">
        <v>80000</v>
      </c>
      <c r="I148" s="96">
        <f>H148*2.87%</f>
        <v>2296</v>
      </c>
      <c r="J148" s="96">
        <f>+H148*3.04%</f>
        <v>2432</v>
      </c>
      <c r="K148" s="96"/>
      <c r="L148" s="8">
        <f>+J148+I148+K148</f>
        <v>4728</v>
      </c>
      <c r="M148" s="8">
        <f>+H148-L148</f>
        <v>75272</v>
      </c>
      <c r="N148" s="8">
        <f>+IF(M148*12&lt;=416220.01,0,IF(M148*12&lt;=624329.01,(((M148*12-416220.01)*0.15)/12),IF((M148*12&lt;=867123.01),(31216+0.2*(M148*12-624329.01))/12,((79776+0.25*(M148*12-867123.01))/12))))-O148</f>
        <v>7400.9372916666662</v>
      </c>
      <c r="O148" s="8"/>
      <c r="P148" s="95">
        <v>65</v>
      </c>
      <c r="Q148" s="8">
        <f>+P148+N148+L148</f>
        <v>12193.937291666665</v>
      </c>
      <c r="R148" s="95">
        <f>+H148-Q148</f>
        <v>67806.062708333338</v>
      </c>
    </row>
    <row r="149" spans="1:19" s="26" customFormat="1" ht="30" customHeight="1" x14ac:dyDescent="0.2">
      <c r="A149" s="65">
        <f>+A148+1</f>
        <v>56</v>
      </c>
      <c r="B149" s="112" t="s">
        <v>600</v>
      </c>
      <c r="C149" s="114" t="s">
        <v>413</v>
      </c>
      <c r="D149" s="111" t="s">
        <v>601</v>
      </c>
      <c r="E149" s="110" t="s">
        <v>210</v>
      </c>
      <c r="F149" s="24" t="s">
        <v>588</v>
      </c>
      <c r="G149" s="24" t="s">
        <v>693</v>
      </c>
      <c r="H149" s="157">
        <v>70000</v>
      </c>
      <c r="I149" s="96">
        <f>H149*2.87%</f>
        <v>2009</v>
      </c>
      <c r="J149" s="96">
        <f>+H149*3.04%</f>
        <v>2128</v>
      </c>
      <c r="K149" s="96">
        <v>1715.46</v>
      </c>
      <c r="L149" s="8">
        <f>+J149+I149+K149</f>
        <v>5852.46</v>
      </c>
      <c r="M149" s="8">
        <f>+H149-L149</f>
        <v>64147.54</v>
      </c>
      <c r="N149" s="8">
        <f>+IF(M149*12&lt;=416220.01,0,IF(M149*12&lt;=624329.01,(((M149*12-416220.01)*0.15)/12),IF((M149*12&lt;=867123.01),(31216+0.2*(M149*12-624329.01))/12,((79776+0.25*(M149*12-867123.01))/12))))-O149</f>
        <v>5025.3578333333326</v>
      </c>
      <c r="O149" s="8">
        <v>0</v>
      </c>
      <c r="P149" s="95">
        <v>25</v>
      </c>
      <c r="Q149" s="8">
        <f>+P149+N149+L149</f>
        <v>10902.817833333333</v>
      </c>
      <c r="R149" s="95">
        <f>+H149-Q149</f>
        <v>59097.182166666666</v>
      </c>
    </row>
    <row r="150" spans="1:19" s="26" customFormat="1" ht="30" customHeight="1" x14ac:dyDescent="0.2">
      <c r="A150" s="299" t="s">
        <v>124</v>
      </c>
      <c r="B150" s="300"/>
      <c r="C150" s="216"/>
      <c r="D150" s="216"/>
      <c r="E150" s="216"/>
      <c r="F150" s="216"/>
      <c r="G150" s="216"/>
      <c r="H150" s="14">
        <f>SUM(H148:H149)</f>
        <v>150000</v>
      </c>
      <c r="I150" s="14">
        <f t="shared" ref="I150:R150" si="41">SUM(I148:I149)</f>
        <v>4305</v>
      </c>
      <c r="J150" s="14">
        <f t="shared" si="41"/>
        <v>4560</v>
      </c>
      <c r="K150" s="14">
        <f t="shared" si="41"/>
        <v>1715.46</v>
      </c>
      <c r="L150" s="14">
        <f t="shared" si="41"/>
        <v>10580.46</v>
      </c>
      <c r="M150" s="14">
        <f t="shared" si="41"/>
        <v>139419.54</v>
      </c>
      <c r="N150" s="14">
        <f t="shared" si="41"/>
        <v>12426.295124999999</v>
      </c>
      <c r="O150" s="14">
        <f t="shared" si="41"/>
        <v>0</v>
      </c>
      <c r="P150" s="14">
        <f t="shared" si="41"/>
        <v>90</v>
      </c>
      <c r="Q150" s="14">
        <f t="shared" si="41"/>
        <v>23096.755124999996</v>
      </c>
      <c r="R150" s="14">
        <f t="shared" si="41"/>
        <v>126903.244875</v>
      </c>
    </row>
    <row r="151" spans="1:19" s="26" customFormat="1" ht="30" customHeight="1" thickBot="1" x14ac:dyDescent="0.25">
      <c r="A151" s="62"/>
      <c r="B151" s="62"/>
      <c r="C151" s="226"/>
      <c r="D151" s="226"/>
      <c r="E151" s="226"/>
      <c r="F151" s="226"/>
      <c r="G151" s="226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</row>
    <row r="152" spans="1:19" s="67" customFormat="1" ht="30" customHeight="1" thickBot="1" x14ac:dyDescent="0.25">
      <c r="A152" s="214" t="s">
        <v>374</v>
      </c>
      <c r="B152" s="215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"/>
    </row>
    <row r="153" spans="1:19" s="6" customFormat="1" ht="30" customHeight="1" x14ac:dyDescent="0.2">
      <c r="A153" s="65">
        <f>+A149+1</f>
        <v>57</v>
      </c>
      <c r="B153" s="112" t="s">
        <v>673</v>
      </c>
      <c r="C153" s="114" t="s">
        <v>412</v>
      </c>
      <c r="D153" s="111" t="s">
        <v>535</v>
      </c>
      <c r="E153" s="110" t="s">
        <v>210</v>
      </c>
      <c r="F153" s="24" t="s">
        <v>674</v>
      </c>
      <c r="G153" s="24" t="s">
        <v>677</v>
      </c>
      <c r="H153" s="157">
        <v>70000</v>
      </c>
      <c r="I153" s="96">
        <f>H153*2.87%</f>
        <v>2009</v>
      </c>
      <c r="J153" s="96">
        <f>+H153*3.04%</f>
        <v>2128</v>
      </c>
      <c r="K153" s="96"/>
      <c r="L153" s="8">
        <f>+J153+I153+K153</f>
        <v>4137</v>
      </c>
      <c r="M153" s="8">
        <f>+H153-L153</f>
        <v>65863</v>
      </c>
      <c r="N153" s="8">
        <f>+IF(M153*12&lt;=416220.01,0,IF(M153*12&lt;=624329.01,(((M153*12-416220.01)*0.15)/12),IF((M153*12&lt;=867123.01),(31216+0.2*(M153*12-624329.01))/12,((79776+0.25*(M153*12-867123.01))/12))))-O153</f>
        <v>5368.4498333333331</v>
      </c>
      <c r="O153" s="8"/>
      <c r="P153" s="95">
        <v>25</v>
      </c>
      <c r="Q153" s="8">
        <f>+P153+N153+L153</f>
        <v>9530.4498333333322</v>
      </c>
      <c r="R153" s="95">
        <f>+H153-Q153</f>
        <v>60469.550166666668</v>
      </c>
    </row>
    <row r="154" spans="1:19" s="26" customFormat="1" ht="30" customHeight="1" x14ac:dyDescent="0.2">
      <c r="A154" s="234">
        <f>+A153+1</f>
        <v>58</v>
      </c>
      <c r="B154" s="176" t="s">
        <v>647</v>
      </c>
      <c r="C154" s="65" t="s">
        <v>413</v>
      </c>
      <c r="D154" s="242" t="s">
        <v>648</v>
      </c>
      <c r="E154" s="110" t="s">
        <v>210</v>
      </c>
      <c r="F154" s="24" t="s">
        <v>583</v>
      </c>
      <c r="G154" s="24" t="s">
        <v>649</v>
      </c>
      <c r="H154" s="157">
        <v>45000</v>
      </c>
      <c r="I154" s="96">
        <f>H154*2.87%</f>
        <v>1291.5</v>
      </c>
      <c r="J154" s="96">
        <f>+H154*3.04%</f>
        <v>1368</v>
      </c>
      <c r="K154" s="5">
        <v>0</v>
      </c>
      <c r="L154" s="8">
        <f>+J154+I154+K154</f>
        <v>2659.5</v>
      </c>
      <c r="M154" s="8">
        <f>+H154-L154</f>
        <v>42340.5</v>
      </c>
      <c r="N154" s="8">
        <v>1148.32</v>
      </c>
      <c r="O154" s="8">
        <v>0</v>
      </c>
      <c r="P154" s="95">
        <v>26270</v>
      </c>
      <c r="Q154" s="8">
        <f>+L154+N154+P154</f>
        <v>30077.82</v>
      </c>
      <c r="R154" s="8">
        <f>+H154-Q154</f>
        <v>14922.18</v>
      </c>
    </row>
    <row r="155" spans="1:19" s="26" customFormat="1" ht="30" customHeight="1" x14ac:dyDescent="0.2">
      <c r="A155" s="299" t="s">
        <v>124</v>
      </c>
      <c r="B155" s="300"/>
      <c r="C155" s="216"/>
      <c r="D155" s="216"/>
      <c r="E155" s="216"/>
      <c r="F155" s="216"/>
      <c r="G155" s="216"/>
      <c r="H155" s="14">
        <f>SUM(H153:H154)</f>
        <v>115000</v>
      </c>
      <c r="I155" s="14">
        <f t="shared" ref="I155:R155" si="42">SUM(I153:I154)</f>
        <v>3300.5</v>
      </c>
      <c r="J155" s="14">
        <f t="shared" si="42"/>
        <v>3496</v>
      </c>
      <c r="K155" s="14">
        <f t="shared" si="42"/>
        <v>0</v>
      </c>
      <c r="L155" s="14">
        <f t="shared" si="42"/>
        <v>6796.5</v>
      </c>
      <c r="M155" s="14">
        <f t="shared" si="42"/>
        <v>108203.5</v>
      </c>
      <c r="N155" s="14">
        <f t="shared" si="42"/>
        <v>6516.7698333333328</v>
      </c>
      <c r="O155" s="14">
        <f t="shared" si="42"/>
        <v>0</v>
      </c>
      <c r="P155" s="14">
        <f t="shared" si="42"/>
        <v>26295</v>
      </c>
      <c r="Q155" s="14">
        <f t="shared" si="42"/>
        <v>39608.269833333332</v>
      </c>
      <c r="R155" s="14">
        <f t="shared" si="42"/>
        <v>75391.730166666675</v>
      </c>
    </row>
    <row r="156" spans="1:19" s="2" customFormat="1" ht="30" customHeight="1" thickBot="1" x14ac:dyDescent="0.25">
      <c r="A156" s="62"/>
      <c r="B156" s="62"/>
      <c r="C156" s="62"/>
      <c r="D156" s="62"/>
      <c r="E156" s="62"/>
      <c r="F156" s="62"/>
      <c r="G156" s="62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</row>
    <row r="157" spans="1:19" s="72" customFormat="1" ht="30" customHeight="1" thickBot="1" x14ac:dyDescent="0.25">
      <c r="A157" s="214" t="s">
        <v>214</v>
      </c>
      <c r="B157" s="215"/>
      <c r="C157" s="215"/>
      <c r="D157" s="215"/>
      <c r="E157" s="215"/>
      <c r="F157" s="215"/>
      <c r="G157" s="215"/>
      <c r="H157" s="215"/>
      <c r="I157" s="215"/>
      <c r="J157" s="215"/>
      <c r="K157" s="290"/>
      <c r="L157" s="290"/>
      <c r="M157" s="290"/>
      <c r="N157" s="290"/>
      <c r="O157" s="290"/>
      <c r="P157" s="290"/>
      <c r="Q157" s="290"/>
      <c r="R157" s="215"/>
      <c r="S157" s="26"/>
    </row>
    <row r="158" spans="1:19" s="67" customFormat="1" ht="25.5" x14ac:dyDescent="0.2">
      <c r="A158" s="65">
        <f>+A154+1</f>
        <v>59</v>
      </c>
      <c r="B158" s="112" t="s">
        <v>375</v>
      </c>
      <c r="C158" s="114" t="s">
        <v>413</v>
      </c>
      <c r="D158" s="111" t="s">
        <v>703</v>
      </c>
      <c r="E158" s="110" t="s">
        <v>210</v>
      </c>
      <c r="F158" s="24" t="s">
        <v>628</v>
      </c>
      <c r="G158" s="24" t="s">
        <v>700</v>
      </c>
      <c r="H158" s="157">
        <v>135000</v>
      </c>
      <c r="I158" s="96">
        <f>H158*2.87%</f>
        <v>3874.5</v>
      </c>
      <c r="J158" s="96">
        <f>+H158*3.04%</f>
        <v>4104</v>
      </c>
      <c r="K158" s="96"/>
      <c r="L158" s="96">
        <f>+J158+I158+K158</f>
        <v>7978.5</v>
      </c>
      <c r="M158" s="96">
        <f>+H158-L158</f>
        <v>127021.5</v>
      </c>
      <c r="N158" s="96">
        <f>+IF(M158*12&lt;=416220.01,0,IF(M158*12&lt;=624329.01,(((M158*12-416220.01)*0.15)/12),IF((M158*12&lt;=867123.01),(31216+0.2*(M158*12-624329.01))/12,((79776+0.25*(M158*12-867123.01))/12))))-O158</f>
        <v>20338.312291666665</v>
      </c>
      <c r="O158" s="96"/>
      <c r="P158" s="95">
        <v>2098.84</v>
      </c>
      <c r="Q158" s="96">
        <f>+P158+N158+L158</f>
        <v>30415.652291666665</v>
      </c>
      <c r="R158" s="95">
        <f>+H158-Q158</f>
        <v>104584.34770833334</v>
      </c>
      <c r="S158" s="2"/>
    </row>
    <row r="159" spans="1:19" s="26" customFormat="1" ht="30" customHeight="1" x14ac:dyDescent="0.2">
      <c r="A159" s="65">
        <f>+A158+1</f>
        <v>60</v>
      </c>
      <c r="B159" s="176" t="s">
        <v>507</v>
      </c>
      <c r="C159" s="65" t="s">
        <v>412</v>
      </c>
      <c r="D159" s="242" t="s">
        <v>672</v>
      </c>
      <c r="E159" s="93" t="s">
        <v>210</v>
      </c>
      <c r="F159" s="24" t="s">
        <v>697</v>
      </c>
      <c r="G159" s="24" t="s">
        <v>696</v>
      </c>
      <c r="H159" s="10">
        <v>80000</v>
      </c>
      <c r="I159" s="5">
        <f>H159*2.87%</f>
        <v>2296</v>
      </c>
      <c r="J159" s="5">
        <f>+H159*3.04%</f>
        <v>2432</v>
      </c>
      <c r="K159" s="61"/>
      <c r="L159" s="96">
        <f>+J159+I159+K159</f>
        <v>4728</v>
      </c>
      <c r="M159" s="96">
        <f>+H159-L159</f>
        <v>75272</v>
      </c>
      <c r="N159" s="96">
        <v>7400.94</v>
      </c>
      <c r="O159" s="96"/>
      <c r="P159" s="95">
        <f>100+25</f>
        <v>125</v>
      </c>
      <c r="Q159" s="96">
        <f>+P159+N159+L159</f>
        <v>12253.939999999999</v>
      </c>
      <c r="R159" s="95">
        <f>H159-Q159</f>
        <v>67746.06</v>
      </c>
    </row>
    <row r="160" spans="1:19" s="26" customFormat="1" ht="30" customHeight="1" x14ac:dyDescent="0.2">
      <c r="A160" s="65">
        <f>+A159+1</f>
        <v>61</v>
      </c>
      <c r="B160" s="5" t="s">
        <v>376</v>
      </c>
      <c r="C160" s="139" t="s">
        <v>413</v>
      </c>
      <c r="D160" s="115" t="s">
        <v>213</v>
      </c>
      <c r="E160" s="110" t="s">
        <v>210</v>
      </c>
      <c r="F160" s="24" t="s">
        <v>695</v>
      </c>
      <c r="G160" s="24" t="s">
        <v>694</v>
      </c>
      <c r="H160" s="109">
        <v>70000</v>
      </c>
      <c r="I160" s="8">
        <f>H160*2.87%</f>
        <v>2009</v>
      </c>
      <c r="J160" s="96">
        <f>+H160*3.04%</f>
        <v>2128</v>
      </c>
      <c r="K160" s="96">
        <v>1715.46</v>
      </c>
      <c r="L160" s="96">
        <f>+J160+I160+K160</f>
        <v>5852.46</v>
      </c>
      <c r="M160" s="96">
        <f>+H160-L160</f>
        <v>64147.54</v>
      </c>
      <c r="N160" s="96">
        <f>+IF(M160*12&lt;=416220.01,0,IF(M160*12&lt;=624329.01,(((M160*12-416220.01)*0.15)/12),IF((M160*12&lt;=867123.01),(31216+0.2*(M160*12-624329.01))/12,((79776+0.25*(M160*12-867123.01))/12))))-O160</f>
        <v>5025.3578333333326</v>
      </c>
      <c r="O160" s="96"/>
      <c r="P160" s="95">
        <v>25</v>
      </c>
      <c r="Q160" s="96">
        <f>+P160+N160+L160</f>
        <v>10902.817833333333</v>
      </c>
      <c r="R160" s="95">
        <f>+H160-Q160</f>
        <v>59097.182166666666</v>
      </c>
    </row>
    <row r="161" spans="1:19" s="67" customFormat="1" ht="30" customHeight="1" x14ac:dyDescent="0.2">
      <c r="A161" s="299" t="s">
        <v>124</v>
      </c>
      <c r="B161" s="301"/>
      <c r="C161" s="219"/>
      <c r="D161" s="219"/>
      <c r="E161" s="219"/>
      <c r="F161" s="219"/>
      <c r="G161" s="220"/>
      <c r="H161" s="14">
        <f>SUM(H158:H160)</f>
        <v>285000</v>
      </c>
      <c r="I161" s="14">
        <f t="shared" ref="I161:R161" si="43">SUM(I158:I160)</f>
        <v>8179.5</v>
      </c>
      <c r="J161" s="14">
        <f t="shared" si="43"/>
        <v>8664</v>
      </c>
      <c r="K161" s="14">
        <f t="shared" si="43"/>
        <v>1715.46</v>
      </c>
      <c r="L161" s="14">
        <f t="shared" si="43"/>
        <v>18558.96</v>
      </c>
      <c r="M161" s="14">
        <f t="shared" si="43"/>
        <v>266441.03999999998</v>
      </c>
      <c r="N161" s="14">
        <f t="shared" si="43"/>
        <v>32764.610124999996</v>
      </c>
      <c r="O161" s="14">
        <f t="shared" si="43"/>
        <v>0</v>
      </c>
      <c r="P161" s="14">
        <f t="shared" si="43"/>
        <v>2248.84</v>
      </c>
      <c r="Q161" s="14">
        <f t="shared" si="43"/>
        <v>53572.410124999995</v>
      </c>
      <c r="R161" s="14">
        <f t="shared" si="43"/>
        <v>231427.58987500001</v>
      </c>
      <c r="S161" s="2"/>
    </row>
    <row r="162" spans="1:19" s="2" customFormat="1" ht="30" customHeight="1" thickBot="1" x14ac:dyDescent="0.25">
      <c r="A162" s="123"/>
      <c r="B162" s="1"/>
      <c r="C162" s="4"/>
      <c r="D162" s="124"/>
      <c r="E162" s="125"/>
      <c r="F162" s="23"/>
      <c r="G162" s="23"/>
      <c r="H162" s="126"/>
      <c r="I162" s="67"/>
      <c r="J162" s="67"/>
      <c r="K162" s="67"/>
      <c r="L162" s="67"/>
      <c r="M162" s="67"/>
      <c r="N162" s="67"/>
      <c r="O162" s="67"/>
      <c r="P162" s="67"/>
      <c r="Q162" s="67"/>
      <c r="R162" s="67"/>
    </row>
    <row r="163" spans="1:19" s="2" customFormat="1" ht="30" customHeight="1" thickBot="1" x14ac:dyDescent="0.25">
      <c r="A163" s="214" t="s">
        <v>202</v>
      </c>
      <c r="B163" s="215"/>
      <c r="C163" s="215"/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</row>
    <row r="164" spans="1:19" s="73" customFormat="1" ht="30" customHeight="1" x14ac:dyDescent="0.2">
      <c r="A164" s="114">
        <f>+A160+1</f>
        <v>62</v>
      </c>
      <c r="B164" s="112" t="s">
        <v>377</v>
      </c>
      <c r="C164" s="114" t="s">
        <v>413</v>
      </c>
      <c r="D164" s="113" t="s">
        <v>215</v>
      </c>
      <c r="E164" s="110" t="s">
        <v>210</v>
      </c>
      <c r="F164" s="176" t="s">
        <v>662</v>
      </c>
      <c r="G164" s="176" t="s">
        <v>714</v>
      </c>
      <c r="H164" s="267">
        <v>145000</v>
      </c>
      <c r="I164" s="96">
        <f t="shared" ref="I164:I168" si="44">H164*2.87%</f>
        <v>4161.5</v>
      </c>
      <c r="J164" s="96">
        <f t="shared" ref="J164:J168" si="45">+H164*3.04%</f>
        <v>4408</v>
      </c>
      <c r="K164" s="96"/>
      <c r="L164" s="96">
        <f t="shared" ref="L164:L169" si="46">+J164+I164+K164</f>
        <v>8569.5</v>
      </c>
      <c r="M164" s="96">
        <f t="shared" ref="M164:M169" si="47">+H164-L164</f>
        <v>136430.5</v>
      </c>
      <c r="N164" s="96">
        <f>+IF(M164*12&lt;=416220.01,0,IF(M164*12&lt;=624329.01,(((M164*12-416220.01)*0.15)/12),IF((M164*12&lt;=867123.01),(31216+0.2*(M164*12-624329.01))/12,((79776+0.25*(M164*12-867123.01))/12))))-O164</f>
        <v>22690.562291666665</v>
      </c>
      <c r="O164" s="8"/>
      <c r="P164" s="95">
        <v>3025</v>
      </c>
      <c r="Q164" s="8">
        <f t="shared" ref="Q164:Q169" si="48">+P164+N164+L164</f>
        <v>34285.062291666662</v>
      </c>
      <c r="R164" s="9">
        <f t="shared" ref="R164:R169" si="49">+H164-Q164</f>
        <v>110714.93770833334</v>
      </c>
      <c r="S164" s="6"/>
    </row>
    <row r="165" spans="1:19" s="73" customFormat="1" ht="30" customHeight="1" x14ac:dyDescent="0.2">
      <c r="A165" s="92">
        <f>+A164+1</f>
        <v>63</v>
      </c>
      <c r="B165" s="176" t="s">
        <v>373</v>
      </c>
      <c r="C165" s="65" t="s">
        <v>412</v>
      </c>
      <c r="D165" s="176" t="s">
        <v>512</v>
      </c>
      <c r="E165" s="93" t="s">
        <v>210</v>
      </c>
      <c r="F165" s="24" t="s">
        <v>695</v>
      </c>
      <c r="G165" s="24" t="s">
        <v>694</v>
      </c>
      <c r="H165" s="95">
        <v>80000</v>
      </c>
      <c r="I165" s="96">
        <f t="shared" si="44"/>
        <v>2296</v>
      </c>
      <c r="J165" s="96">
        <f t="shared" si="45"/>
        <v>2432</v>
      </c>
      <c r="K165" s="96"/>
      <c r="L165" s="96">
        <f t="shared" si="46"/>
        <v>4728</v>
      </c>
      <c r="M165" s="96">
        <f t="shared" si="47"/>
        <v>75272</v>
      </c>
      <c r="N165" s="96">
        <f t="shared" ref="N165:N169" si="50">+IF(M165*12&lt;=416220.01,0,IF(M165*12&lt;=624329.01,(((M165*12-416220.01)*0.15)/12),IF((M165*12&lt;=867123.01),(31216+0.2*(M165*12-624329.01))/12,((79776+0.25*(M165*12-867123.01))/12))))-O165</f>
        <v>7400.9372916666662</v>
      </c>
      <c r="O165" s="96"/>
      <c r="P165" s="95">
        <v>1025</v>
      </c>
      <c r="Q165" s="96">
        <f t="shared" si="48"/>
        <v>13153.937291666665</v>
      </c>
      <c r="R165" s="95">
        <f t="shared" si="49"/>
        <v>66846.062708333338</v>
      </c>
      <c r="S165" s="6"/>
    </row>
    <row r="166" spans="1:19" s="73" customFormat="1" ht="30" customHeight="1" x14ac:dyDescent="0.2">
      <c r="A166" s="114">
        <f>+A165+1</f>
        <v>64</v>
      </c>
      <c r="B166" s="112" t="s">
        <v>102</v>
      </c>
      <c r="C166" s="114" t="s">
        <v>413</v>
      </c>
      <c r="D166" s="115" t="s">
        <v>513</v>
      </c>
      <c r="E166" s="110" t="s">
        <v>210</v>
      </c>
      <c r="F166" s="94" t="s">
        <v>592</v>
      </c>
      <c r="G166" s="94" t="s">
        <v>668</v>
      </c>
      <c r="H166" s="268">
        <v>70000</v>
      </c>
      <c r="I166" s="61">
        <f t="shared" si="44"/>
        <v>2009</v>
      </c>
      <c r="J166" s="61">
        <f t="shared" si="45"/>
        <v>2128</v>
      </c>
      <c r="K166" s="96">
        <v>1715.46</v>
      </c>
      <c r="L166" s="96">
        <f t="shared" si="46"/>
        <v>5852.46</v>
      </c>
      <c r="M166" s="96">
        <f t="shared" si="47"/>
        <v>64147.54</v>
      </c>
      <c r="N166" s="96">
        <f t="shared" si="50"/>
        <v>5025.3578333333326</v>
      </c>
      <c r="O166" s="96"/>
      <c r="P166" s="61">
        <v>2460.35</v>
      </c>
      <c r="Q166" s="96">
        <f t="shared" si="48"/>
        <v>13338.167833333333</v>
      </c>
      <c r="R166" s="95">
        <f t="shared" si="49"/>
        <v>56661.832166666667</v>
      </c>
      <c r="S166" s="6"/>
    </row>
    <row r="167" spans="1:19" s="6" customFormat="1" ht="30" customHeight="1" x14ac:dyDescent="0.2">
      <c r="A167" s="114">
        <f>+A166+1</f>
        <v>65</v>
      </c>
      <c r="B167" s="176" t="s">
        <v>380</v>
      </c>
      <c r="C167" s="139" t="s">
        <v>413</v>
      </c>
      <c r="D167" s="115" t="s">
        <v>223</v>
      </c>
      <c r="E167" s="110" t="s">
        <v>210</v>
      </c>
      <c r="F167" s="115" t="s">
        <v>580</v>
      </c>
      <c r="G167" s="24" t="s">
        <v>676</v>
      </c>
      <c r="H167" s="66">
        <v>70000</v>
      </c>
      <c r="I167" s="61">
        <f t="shared" si="44"/>
        <v>2009</v>
      </c>
      <c r="J167" s="61">
        <f t="shared" si="45"/>
        <v>2128</v>
      </c>
      <c r="K167" s="61"/>
      <c r="L167" s="96">
        <f>+J167+I167+K167</f>
        <v>4137</v>
      </c>
      <c r="M167" s="96">
        <f>+H167-L167</f>
        <v>65863</v>
      </c>
      <c r="N167" s="96">
        <f>+IF(M167*12&lt;=416220.01,0,IF(M167*12&lt;=624329.01,(((M167*12-416220.01)*0.15)/12),IF((M167*12&lt;=867123.01),(31216+0.2*(M167*12-624329.01))/12,((79776+0.25*(M167*12-867123.01))/12))))-O167</f>
        <v>5368.4498333333331</v>
      </c>
      <c r="O167" s="96"/>
      <c r="P167" s="95">
        <v>2125</v>
      </c>
      <c r="Q167" s="96">
        <f>+P167+N167+L167</f>
        <v>11630.449833333332</v>
      </c>
      <c r="R167" s="95">
        <f t="shared" si="49"/>
        <v>58369.550166666668</v>
      </c>
    </row>
    <row r="168" spans="1:19" s="67" customFormat="1" ht="30" customHeight="1" x14ac:dyDescent="0.2">
      <c r="A168" s="92">
        <f>+A167+1</f>
        <v>66</v>
      </c>
      <c r="B168" s="112" t="s">
        <v>379</v>
      </c>
      <c r="C168" s="139" t="s">
        <v>413</v>
      </c>
      <c r="D168" s="115" t="s">
        <v>146</v>
      </c>
      <c r="E168" s="110" t="s">
        <v>210</v>
      </c>
      <c r="F168" s="24" t="s">
        <v>580</v>
      </c>
      <c r="G168" s="24" t="s">
        <v>676</v>
      </c>
      <c r="H168" s="66">
        <v>60000</v>
      </c>
      <c r="I168" s="61">
        <f t="shared" si="44"/>
        <v>1722</v>
      </c>
      <c r="J168" s="61">
        <f t="shared" si="45"/>
        <v>1824</v>
      </c>
      <c r="K168" s="61"/>
      <c r="L168" s="96">
        <f t="shared" si="46"/>
        <v>3546</v>
      </c>
      <c r="M168" s="96">
        <f t="shared" si="47"/>
        <v>56454</v>
      </c>
      <c r="N168" s="96">
        <f t="shared" si="50"/>
        <v>3486.6498333333329</v>
      </c>
      <c r="O168" s="96"/>
      <c r="P168" s="61">
        <v>8223.19</v>
      </c>
      <c r="Q168" s="96">
        <f t="shared" si="48"/>
        <v>15255.839833333333</v>
      </c>
      <c r="R168" s="95">
        <f t="shared" si="49"/>
        <v>44744.160166666668</v>
      </c>
      <c r="S168" s="2"/>
    </row>
    <row r="169" spans="1:19" s="6" customFormat="1" ht="30" customHeight="1" x14ac:dyDescent="0.2">
      <c r="A169" s="114">
        <f>+A168+1</f>
        <v>67</v>
      </c>
      <c r="B169" s="112" t="s">
        <v>613</v>
      </c>
      <c r="C169" s="139" t="s">
        <v>413</v>
      </c>
      <c r="D169" s="115" t="s">
        <v>381</v>
      </c>
      <c r="E169" s="110" t="s">
        <v>210</v>
      </c>
      <c r="F169" s="24" t="s">
        <v>697</v>
      </c>
      <c r="G169" s="24" t="s">
        <v>696</v>
      </c>
      <c r="H169" s="109">
        <v>45000</v>
      </c>
      <c r="I169" s="5">
        <f t="shared" ref="I169" si="51">H169*2.87%</f>
        <v>1291.5</v>
      </c>
      <c r="J169" s="5">
        <f t="shared" ref="J169" si="52">+H169*3.04%</f>
        <v>1368</v>
      </c>
      <c r="K169" s="5"/>
      <c r="L169" s="8">
        <f t="shared" si="46"/>
        <v>2659.5</v>
      </c>
      <c r="M169" s="8">
        <f t="shared" si="47"/>
        <v>42340.5</v>
      </c>
      <c r="N169" s="8">
        <f t="shared" si="50"/>
        <v>1148.3248749999998</v>
      </c>
      <c r="O169" s="8"/>
      <c r="P169" s="95">
        <v>1025</v>
      </c>
      <c r="Q169" s="8">
        <f t="shared" si="48"/>
        <v>4832.8248750000002</v>
      </c>
      <c r="R169" s="9">
        <f t="shared" si="49"/>
        <v>40167.175125000002</v>
      </c>
    </row>
    <row r="170" spans="1:19" s="6" customFormat="1" ht="30" customHeight="1" x14ac:dyDescent="0.2">
      <c r="A170" s="299" t="s">
        <v>124</v>
      </c>
      <c r="B170" s="300"/>
      <c r="C170" s="216"/>
      <c r="D170" s="216"/>
      <c r="E170" s="216"/>
      <c r="F170" s="216"/>
      <c r="G170" s="216"/>
      <c r="H170" s="14">
        <f t="shared" ref="H170:R170" si="53">SUM(H164:H169)</f>
        <v>470000</v>
      </c>
      <c r="I170" s="14">
        <f t="shared" si="53"/>
        <v>13489</v>
      </c>
      <c r="J170" s="14">
        <f t="shared" si="53"/>
        <v>14288</v>
      </c>
      <c r="K170" s="14">
        <f t="shared" si="53"/>
        <v>1715.46</v>
      </c>
      <c r="L170" s="14">
        <f t="shared" si="53"/>
        <v>29492.46</v>
      </c>
      <c r="M170" s="14">
        <f t="shared" si="53"/>
        <v>440507.54</v>
      </c>
      <c r="N170" s="14">
        <f t="shared" si="53"/>
        <v>45120.281958333326</v>
      </c>
      <c r="O170" s="14">
        <f t="shared" si="53"/>
        <v>0</v>
      </c>
      <c r="P170" s="14">
        <f t="shared" si="53"/>
        <v>17883.54</v>
      </c>
      <c r="Q170" s="14">
        <f t="shared" si="53"/>
        <v>92496.281958333318</v>
      </c>
      <c r="R170" s="14">
        <f t="shared" si="53"/>
        <v>377503.71804166667</v>
      </c>
    </row>
    <row r="171" spans="1:19" s="6" customFormat="1" ht="30" customHeight="1" thickBot="1" x14ac:dyDescent="0.25">
      <c r="A171" s="62"/>
      <c r="B171" s="62"/>
      <c r="C171" s="62"/>
      <c r="D171" s="62"/>
      <c r="E171" s="62"/>
      <c r="F171" s="62"/>
      <c r="G171" s="62"/>
    </row>
    <row r="172" spans="1:19" s="6" customFormat="1" ht="30" customHeight="1" thickBot="1" x14ac:dyDescent="0.25">
      <c r="A172" s="214" t="s">
        <v>456</v>
      </c>
      <c r="B172" s="215"/>
      <c r="C172" s="215"/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</row>
    <row r="173" spans="1:19" s="6" customFormat="1" ht="30" customHeight="1" x14ac:dyDescent="0.2">
      <c r="A173" s="65">
        <f>+A169+1</f>
        <v>68</v>
      </c>
      <c r="B173" s="115" t="s">
        <v>216</v>
      </c>
      <c r="C173" s="114" t="s">
        <v>413</v>
      </c>
      <c r="D173" s="113" t="s">
        <v>457</v>
      </c>
      <c r="E173" s="110" t="s">
        <v>210</v>
      </c>
      <c r="F173" s="176" t="s">
        <v>662</v>
      </c>
      <c r="G173" s="176" t="s">
        <v>714</v>
      </c>
      <c r="H173" s="268">
        <v>180000</v>
      </c>
      <c r="I173" s="61">
        <f>H173*2.87%</f>
        <v>5166</v>
      </c>
      <c r="J173" s="96">
        <f>+H173*3.04%</f>
        <v>5472</v>
      </c>
      <c r="K173" s="96"/>
      <c r="L173" s="8">
        <f>+J173+I173+K173</f>
        <v>10638</v>
      </c>
      <c r="M173" s="8">
        <f>+H173-L173</f>
        <v>169362</v>
      </c>
      <c r="N173" s="8">
        <f>+IF(M173*12&lt;=416220.01,0,IF(M173*12&lt;=624329.01,(((M173*12-416220.01)*0.15)/12),IF((M173*12&lt;=867123.01),(31216+0.2*(M173*12-624329.01))/12,((79776+0.25*(M173*12-867123.01))/12))))</f>
        <v>30923.437291666665</v>
      </c>
      <c r="O173" s="8"/>
      <c r="P173" s="66">
        <v>18193.330000000002</v>
      </c>
      <c r="Q173" s="8">
        <f>+P173+N173+L173</f>
        <v>59754.767291666663</v>
      </c>
      <c r="R173" s="66">
        <f>+H173-Q173</f>
        <v>120245.23270833334</v>
      </c>
    </row>
    <row r="174" spans="1:19" s="6" customFormat="1" ht="30" customHeight="1" x14ac:dyDescent="0.2">
      <c r="A174" s="299" t="s">
        <v>124</v>
      </c>
      <c r="B174" s="300"/>
      <c r="C174" s="216"/>
      <c r="D174" s="216"/>
      <c r="E174" s="216"/>
      <c r="F174" s="216"/>
      <c r="G174" s="216"/>
      <c r="H174" s="14">
        <f t="shared" ref="H174:R174" si="54">SUM(H173:H173)</f>
        <v>180000</v>
      </c>
      <c r="I174" s="14">
        <f t="shared" si="54"/>
        <v>5166</v>
      </c>
      <c r="J174" s="14">
        <f t="shared" si="54"/>
        <v>5472</v>
      </c>
      <c r="K174" s="14">
        <f t="shared" si="54"/>
        <v>0</v>
      </c>
      <c r="L174" s="14">
        <f t="shared" si="54"/>
        <v>10638</v>
      </c>
      <c r="M174" s="14">
        <f t="shared" si="54"/>
        <v>169362</v>
      </c>
      <c r="N174" s="14">
        <f t="shared" si="54"/>
        <v>30923.437291666665</v>
      </c>
      <c r="O174" s="14">
        <f t="shared" si="54"/>
        <v>0</v>
      </c>
      <c r="P174" s="14">
        <f t="shared" si="54"/>
        <v>18193.330000000002</v>
      </c>
      <c r="Q174" s="14">
        <f t="shared" si="54"/>
        <v>59754.767291666663</v>
      </c>
      <c r="R174" s="14">
        <f t="shared" si="54"/>
        <v>120245.23270833334</v>
      </c>
    </row>
    <row r="175" spans="1:19" s="26" customFormat="1" ht="30" customHeight="1" thickBot="1" x14ac:dyDescent="0.25">
      <c r="A175" s="62"/>
      <c r="B175" s="62"/>
      <c r="C175" s="62"/>
      <c r="D175" s="62"/>
      <c r="E175" s="62"/>
      <c r="F175" s="62"/>
      <c r="G175" s="62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9" s="72" customFormat="1" ht="30" customHeight="1" thickBot="1" x14ac:dyDescent="0.25">
      <c r="A176" s="214" t="s">
        <v>173</v>
      </c>
      <c r="B176" s="215"/>
      <c r="C176" s="215"/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6"/>
    </row>
    <row r="177" spans="1:19" s="72" customFormat="1" ht="30" customHeight="1" x14ac:dyDescent="0.2">
      <c r="A177" s="92">
        <f>+A173+1</f>
        <v>69</v>
      </c>
      <c r="B177" s="128" t="s">
        <v>481</v>
      </c>
      <c r="C177" s="12" t="s">
        <v>413</v>
      </c>
      <c r="D177" s="110" t="s">
        <v>482</v>
      </c>
      <c r="E177" s="110" t="s">
        <v>210</v>
      </c>
      <c r="F177" s="94" t="s">
        <v>583</v>
      </c>
      <c r="G177" s="94" t="s">
        <v>649</v>
      </c>
      <c r="H177" s="267">
        <v>150000</v>
      </c>
      <c r="I177" s="96">
        <f>H177*2.87%</f>
        <v>4305</v>
      </c>
      <c r="J177" s="96">
        <f>+H177*3.04%</f>
        <v>4560</v>
      </c>
      <c r="K177" s="96"/>
      <c r="L177" s="8">
        <f>+J177+I177+K177</f>
        <v>8865</v>
      </c>
      <c r="M177" s="8">
        <f>+H177-L177</f>
        <v>141135</v>
      </c>
      <c r="N177" s="8">
        <f>+IF(M177*12&lt;=416220.01,0,IF(M177*12&lt;=624329.01,(((M177*12-416220.01)*0.15)/12),IF((M177*12&lt;=867123.01),(31216+0.2*(M177*12-624329.01))/12,((79776+0.25*(M177*12-867123.01))/12))))-O177</f>
        <v>23866.687291666665</v>
      </c>
      <c r="O177" s="8"/>
      <c r="P177" s="95">
        <v>3025</v>
      </c>
      <c r="Q177" s="8">
        <f>+P177+N177+L177</f>
        <v>35756.687291666662</v>
      </c>
      <c r="R177" s="95">
        <f>+H177-Q177</f>
        <v>114243.31270833334</v>
      </c>
      <c r="S177" s="26"/>
    </row>
    <row r="178" spans="1:19" s="26" customFormat="1" ht="30" customHeight="1" x14ac:dyDescent="0.2">
      <c r="A178" s="65">
        <f>+A177+1</f>
        <v>70</v>
      </c>
      <c r="B178" s="115" t="s">
        <v>358</v>
      </c>
      <c r="C178" s="114" t="s">
        <v>413</v>
      </c>
      <c r="D178" s="113" t="s">
        <v>382</v>
      </c>
      <c r="E178" s="110" t="s">
        <v>210</v>
      </c>
      <c r="F178" s="115" t="s">
        <v>580</v>
      </c>
      <c r="G178" s="115" t="s">
        <v>676</v>
      </c>
      <c r="H178" s="174">
        <v>60000</v>
      </c>
      <c r="I178" s="61">
        <f>H178*2.87%</f>
        <v>1722</v>
      </c>
      <c r="J178" s="96">
        <f t="shared" ref="J178" si="55">+H178*3.04%</f>
        <v>1824</v>
      </c>
      <c r="K178" s="96"/>
      <c r="L178" s="8">
        <f>+J178+I178+K178</f>
        <v>3546</v>
      </c>
      <c r="M178" s="8">
        <f>+H178-L178</f>
        <v>56454</v>
      </c>
      <c r="N178" s="8">
        <f t="shared" ref="N178" si="56">+IF(M178*12&lt;=416220.01,0,IF(M178*12&lt;=624329.01,(((M178*12-416220.01)*0.15)/12),IF((M178*12&lt;=867123.01),(31216+0.2*(M178*12-624329.01))/12,((79776+0.25*(M178*12-867123.01))/12))))-O178</f>
        <v>3486.6498333333329</v>
      </c>
      <c r="O178" s="8"/>
      <c r="P178" s="66">
        <v>7525</v>
      </c>
      <c r="Q178" s="8">
        <f t="shared" ref="Q178:Q179" si="57">+P178+N178+L178</f>
        <v>14557.649833333333</v>
      </c>
      <c r="R178" s="66">
        <f>+H178-Q178</f>
        <v>45442.350166666671</v>
      </c>
    </row>
    <row r="179" spans="1:19" s="26" customFormat="1" ht="30" customHeight="1" x14ac:dyDescent="0.2">
      <c r="A179" s="65">
        <f>+A178+1</f>
        <v>71</v>
      </c>
      <c r="B179" s="115" t="s">
        <v>536</v>
      </c>
      <c r="C179" s="114" t="s">
        <v>413</v>
      </c>
      <c r="D179" s="113" t="s">
        <v>537</v>
      </c>
      <c r="E179" s="110" t="s">
        <v>210</v>
      </c>
      <c r="F179" s="115" t="s">
        <v>581</v>
      </c>
      <c r="G179" s="115" t="s">
        <v>681</v>
      </c>
      <c r="H179" s="174">
        <v>50000</v>
      </c>
      <c r="I179" s="61">
        <f>H179*2.87%</f>
        <v>1435</v>
      </c>
      <c r="J179" s="96">
        <f t="shared" ref="J179" si="58">+H179*3.04%</f>
        <v>1520</v>
      </c>
      <c r="K179" s="96"/>
      <c r="L179" s="8">
        <f>+J179+I179+K179</f>
        <v>2955</v>
      </c>
      <c r="M179" s="8">
        <f>+H179-L179</f>
        <v>47045</v>
      </c>
      <c r="N179" s="8">
        <v>1854</v>
      </c>
      <c r="O179" s="8">
        <v>0</v>
      </c>
      <c r="P179" s="66">
        <v>25</v>
      </c>
      <c r="Q179" s="8">
        <f t="shared" si="57"/>
        <v>4834</v>
      </c>
      <c r="R179" s="66">
        <f>+H179-Q179</f>
        <v>45166</v>
      </c>
    </row>
    <row r="180" spans="1:19" s="26" customFormat="1" ht="30" customHeight="1" x14ac:dyDescent="0.2">
      <c r="A180" s="299" t="s">
        <v>124</v>
      </c>
      <c r="B180" s="300"/>
      <c r="C180" s="216"/>
      <c r="D180" s="216"/>
      <c r="E180" s="216"/>
      <c r="F180" s="216"/>
      <c r="G180" s="216"/>
      <c r="H180" s="14">
        <f>SUM(H177:H179)</f>
        <v>260000</v>
      </c>
      <c r="I180" s="14">
        <f t="shared" ref="I180:R180" si="59">SUM(I177:I179)</f>
        <v>7462</v>
      </c>
      <c r="J180" s="14">
        <f t="shared" si="59"/>
        <v>7904</v>
      </c>
      <c r="K180" s="14">
        <f t="shared" si="59"/>
        <v>0</v>
      </c>
      <c r="L180" s="14">
        <f t="shared" si="59"/>
        <v>15366</v>
      </c>
      <c r="M180" s="14">
        <f t="shared" si="59"/>
        <v>244634</v>
      </c>
      <c r="N180" s="14">
        <f t="shared" si="59"/>
        <v>29207.337124999998</v>
      </c>
      <c r="O180" s="14">
        <f t="shared" si="59"/>
        <v>0</v>
      </c>
      <c r="P180" s="14">
        <f t="shared" si="59"/>
        <v>10575</v>
      </c>
      <c r="Q180" s="14">
        <f t="shared" si="59"/>
        <v>55148.337124999991</v>
      </c>
      <c r="R180" s="14">
        <f t="shared" si="59"/>
        <v>204851.66287500001</v>
      </c>
    </row>
    <row r="181" spans="1:19" s="26" customFormat="1" ht="30" customHeight="1" thickBot="1" x14ac:dyDescent="0.25">
      <c r="A181" s="62"/>
      <c r="B181" s="62"/>
      <c r="C181" s="62"/>
      <c r="D181" s="62"/>
      <c r="E181" s="62"/>
      <c r="F181" s="62"/>
      <c r="G181" s="62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</row>
    <row r="182" spans="1:19" s="26" customFormat="1" ht="30" customHeight="1" thickBot="1" x14ac:dyDescent="0.25">
      <c r="A182" s="214" t="s">
        <v>174</v>
      </c>
      <c r="B182" s="215"/>
      <c r="C182" s="215"/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</row>
    <row r="183" spans="1:19" s="72" customFormat="1" ht="30" customHeight="1" x14ac:dyDescent="0.2">
      <c r="A183" s="92">
        <f>+A179+1</f>
        <v>72</v>
      </c>
      <c r="B183" s="24" t="s">
        <v>436</v>
      </c>
      <c r="C183" s="12" t="s">
        <v>412</v>
      </c>
      <c r="D183" s="24" t="s">
        <v>428</v>
      </c>
      <c r="E183" s="110" t="s">
        <v>210</v>
      </c>
      <c r="F183" s="24" t="s">
        <v>588</v>
      </c>
      <c r="G183" s="24" t="s">
        <v>693</v>
      </c>
      <c r="H183" s="9">
        <v>70000</v>
      </c>
      <c r="I183" s="96">
        <f t="shared" ref="I183" si="60">H183*2.87%</f>
        <v>2009</v>
      </c>
      <c r="J183" s="96">
        <f>+H183*3.04%</f>
        <v>2128</v>
      </c>
      <c r="K183" s="96"/>
      <c r="L183" s="8">
        <f>+J183+I183+K183</f>
        <v>4137</v>
      </c>
      <c r="M183" s="8">
        <f>+H183-L183</f>
        <v>65863</v>
      </c>
      <c r="N183" s="8">
        <f>+IF(M183*12&lt;=416220.01,0,IF(M183*12&lt;=624329.01,(((M183*12-416220.01)*0.15)/12),IF((M183*12&lt;=867123.01),(31216+0.2*(M183*12-624329.01))/12,((79776+0.25*(M183*12-867123.01))/12))))-O183</f>
        <v>5368.4498333333331</v>
      </c>
      <c r="O183" s="8"/>
      <c r="P183" s="95">
        <v>4025</v>
      </c>
      <c r="Q183" s="8">
        <f>+P183+N183+L183</f>
        <v>13530.449833333332</v>
      </c>
      <c r="R183" s="95">
        <f>+H183-Q183</f>
        <v>56469.550166666668</v>
      </c>
      <c r="S183" s="26"/>
    </row>
    <row r="184" spans="1:19" s="26" customFormat="1" ht="30" customHeight="1" x14ac:dyDescent="0.2">
      <c r="A184" s="92">
        <f>+A183+1</f>
        <v>73</v>
      </c>
      <c r="B184" s="24" t="s">
        <v>218</v>
      </c>
      <c r="C184" s="12" t="s">
        <v>412</v>
      </c>
      <c r="D184" s="24" t="s">
        <v>217</v>
      </c>
      <c r="E184" s="110" t="s">
        <v>210</v>
      </c>
      <c r="F184" s="176" t="s">
        <v>662</v>
      </c>
      <c r="G184" s="176" t="s">
        <v>714</v>
      </c>
      <c r="H184" s="9">
        <v>60000</v>
      </c>
      <c r="I184" s="96">
        <f t="shared" ref="I184" si="61">H184*2.87%</f>
        <v>1722</v>
      </c>
      <c r="J184" s="96">
        <f t="shared" ref="J184" si="62">+H184*3.04%</f>
        <v>1824</v>
      </c>
      <c r="K184" s="96"/>
      <c r="L184" s="8">
        <f>+J184+I184+K184</f>
        <v>3546</v>
      </c>
      <c r="M184" s="8">
        <f>+H184-L184</f>
        <v>56454</v>
      </c>
      <c r="N184" s="8">
        <f>+IF(M184*12&lt;=416220.01,0,IF(M184*12&lt;=624329.01,(((M184*12-416220.01)*0.15)/12),IF((M184*12&lt;=867123.01),(31216+0.2*(M184*12-624329.01))/12,((79776+0.25*(M184*12-867123.01))/12))))-O184</f>
        <v>3486.6498333333329</v>
      </c>
      <c r="O184" s="8"/>
      <c r="P184" s="95">
        <v>25</v>
      </c>
      <c r="Q184" s="8">
        <f>+P184+N184+L184</f>
        <v>7057.6498333333329</v>
      </c>
      <c r="R184" s="95">
        <f>+H184-Q184</f>
        <v>52942.350166666671</v>
      </c>
    </row>
    <row r="185" spans="1:19" s="2" customFormat="1" ht="30" customHeight="1" x14ac:dyDescent="0.2">
      <c r="A185" s="299" t="s">
        <v>124</v>
      </c>
      <c r="B185" s="300"/>
      <c r="C185" s="216"/>
      <c r="D185" s="216"/>
      <c r="E185" s="216"/>
      <c r="F185" s="216"/>
      <c r="G185" s="216"/>
      <c r="H185" s="14">
        <f>SUM(H183:H184)</f>
        <v>130000</v>
      </c>
      <c r="I185" s="14">
        <f t="shared" ref="I185:R185" si="63">SUM(I183:I184)</f>
        <v>3731</v>
      </c>
      <c r="J185" s="14">
        <f t="shared" si="63"/>
        <v>3952</v>
      </c>
      <c r="K185" s="14">
        <f t="shared" si="63"/>
        <v>0</v>
      </c>
      <c r="L185" s="14">
        <f t="shared" si="63"/>
        <v>7683</v>
      </c>
      <c r="M185" s="14">
        <f t="shared" si="63"/>
        <v>122317</v>
      </c>
      <c r="N185" s="14">
        <f t="shared" si="63"/>
        <v>8855.0996666666651</v>
      </c>
      <c r="O185" s="14">
        <f t="shared" si="63"/>
        <v>0</v>
      </c>
      <c r="P185" s="14">
        <f t="shared" si="63"/>
        <v>4050</v>
      </c>
      <c r="Q185" s="14">
        <f t="shared" si="63"/>
        <v>20588.099666666665</v>
      </c>
      <c r="R185" s="14">
        <f t="shared" si="63"/>
        <v>109411.90033333334</v>
      </c>
    </row>
    <row r="186" spans="1:19" s="67" customFormat="1" ht="30" customHeight="1" thickBot="1" x14ac:dyDescent="0.25">
      <c r="A186" s="4"/>
      <c r="B186" s="23"/>
      <c r="C186" s="4"/>
      <c r="D186" s="25"/>
      <c r="E186" s="25"/>
      <c r="F186" s="25"/>
      <c r="G186" s="25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1:19" s="67" customFormat="1" ht="30" customHeight="1" thickBot="1" x14ac:dyDescent="0.25">
      <c r="A187" s="214" t="s">
        <v>301</v>
      </c>
      <c r="B187" s="215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"/>
    </row>
    <row r="188" spans="1:19" s="2" customFormat="1" ht="30" customHeight="1" x14ac:dyDescent="0.2">
      <c r="A188" s="92">
        <f>+A184+1</f>
        <v>74</v>
      </c>
      <c r="B188" s="24" t="s">
        <v>383</v>
      </c>
      <c r="C188" s="12" t="s">
        <v>412</v>
      </c>
      <c r="D188" s="110" t="s">
        <v>384</v>
      </c>
      <c r="E188" s="110" t="s">
        <v>210</v>
      </c>
      <c r="F188" s="94" t="s">
        <v>593</v>
      </c>
      <c r="G188" s="94" t="s">
        <v>669</v>
      </c>
      <c r="H188" s="8">
        <v>190000</v>
      </c>
      <c r="I188" s="96">
        <f>H188*2.87%</f>
        <v>5453</v>
      </c>
      <c r="J188" s="5">
        <f>187020*3.04%</f>
        <v>5685.4080000000004</v>
      </c>
      <c r="K188" s="5"/>
      <c r="L188" s="8">
        <f>+J188+I188+K188</f>
        <v>11138.407999999999</v>
      </c>
      <c r="M188" s="8">
        <f>+H188-L188</f>
        <v>178861.592</v>
      </c>
      <c r="N188" s="8">
        <f>+IF(M188*12&lt;=416220.01,0,IF(M188*12&lt;=624329.01,(((M188*12-416220.01)*0.15)/12),IF((M188*12&lt;=867123.01),(31216+0.2*(M188*12-624329.01))/12,((79776+0.25*(M188*12-867123.01))/12))))</f>
        <v>33298.33529166667</v>
      </c>
      <c r="O188" s="8"/>
      <c r="P188" s="95">
        <v>325</v>
      </c>
      <c r="Q188" s="8">
        <f>+P188+N188+L188</f>
        <v>44761.743291666673</v>
      </c>
      <c r="R188" s="95">
        <f>+H188-Q188</f>
        <v>145238.25670833333</v>
      </c>
    </row>
    <row r="189" spans="1:19" s="67" customFormat="1" ht="30" customHeight="1" x14ac:dyDescent="0.2">
      <c r="A189" s="299" t="s">
        <v>124</v>
      </c>
      <c r="B189" s="300"/>
      <c r="C189" s="216"/>
      <c r="D189" s="216"/>
      <c r="E189" s="217"/>
      <c r="F189" s="217"/>
      <c r="G189" s="221"/>
      <c r="H189" s="14">
        <f>SUM(H188:H188)</f>
        <v>190000</v>
      </c>
      <c r="I189" s="14">
        <f t="shared" ref="I189:R189" si="64">SUM(I188:I188)</f>
        <v>5453</v>
      </c>
      <c r="J189" s="14">
        <f t="shared" si="64"/>
        <v>5685.4080000000004</v>
      </c>
      <c r="K189" s="14">
        <f t="shared" si="64"/>
        <v>0</v>
      </c>
      <c r="L189" s="14">
        <f t="shared" si="64"/>
        <v>11138.407999999999</v>
      </c>
      <c r="M189" s="14">
        <f t="shared" si="64"/>
        <v>178861.592</v>
      </c>
      <c r="N189" s="14">
        <f t="shared" si="64"/>
        <v>33298.33529166667</v>
      </c>
      <c r="O189" s="14">
        <f t="shared" si="64"/>
        <v>0</v>
      </c>
      <c r="P189" s="14">
        <f t="shared" si="64"/>
        <v>325</v>
      </c>
      <c r="Q189" s="14">
        <f t="shared" si="64"/>
        <v>44761.743291666673</v>
      </c>
      <c r="R189" s="14">
        <f t="shared" si="64"/>
        <v>145238.25670833333</v>
      </c>
      <c r="S189" s="2"/>
    </row>
    <row r="190" spans="1:19" s="67" customFormat="1" ht="30" customHeight="1" thickBot="1" x14ac:dyDescent="0.25">
      <c r="A190" s="188"/>
      <c r="B190" s="188"/>
      <c r="C190" s="188"/>
      <c r="D190" s="188"/>
      <c r="E190" s="188"/>
      <c r="F190" s="188"/>
      <c r="G190" s="188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2"/>
    </row>
    <row r="191" spans="1:19" s="67" customFormat="1" ht="30" customHeight="1" thickBot="1" x14ac:dyDescent="0.25">
      <c r="A191" s="214" t="s">
        <v>385</v>
      </c>
      <c r="B191" s="215"/>
      <c r="C191" s="215"/>
      <c r="D191" s="215"/>
      <c r="E191" s="215"/>
      <c r="F191" s="215"/>
      <c r="G191" s="215"/>
      <c r="H191" s="215"/>
      <c r="I191" s="215"/>
      <c r="J191" s="215"/>
      <c r="K191" s="290"/>
      <c r="L191" s="215"/>
      <c r="M191" s="215"/>
      <c r="N191" s="215"/>
      <c r="O191" s="215"/>
      <c r="P191" s="215"/>
      <c r="Q191" s="215"/>
      <c r="R191" s="215"/>
      <c r="S191" s="2"/>
    </row>
    <row r="192" spans="1:19" s="2" customFormat="1" ht="30" customHeight="1" x14ac:dyDescent="0.2">
      <c r="A192" s="92">
        <f>+A188+1</f>
        <v>75</v>
      </c>
      <c r="B192" s="115" t="s">
        <v>639</v>
      </c>
      <c r="C192" s="114" t="s">
        <v>412</v>
      </c>
      <c r="D192" s="113" t="s">
        <v>641</v>
      </c>
      <c r="E192" s="113" t="s">
        <v>210</v>
      </c>
      <c r="F192" s="94" t="s">
        <v>628</v>
      </c>
      <c r="G192" s="94" t="s">
        <v>700</v>
      </c>
      <c r="H192" s="100">
        <v>135000</v>
      </c>
      <c r="I192" s="61">
        <f>H192*2.87%</f>
        <v>3874.5</v>
      </c>
      <c r="J192" s="61">
        <f>+H192*3.04%</f>
        <v>4104</v>
      </c>
      <c r="K192" s="61"/>
      <c r="L192" s="8">
        <f>+J192+I192+K192</f>
        <v>7978.5</v>
      </c>
      <c r="M192" s="8">
        <f>+H192-L192</f>
        <v>127021.5</v>
      </c>
      <c r="N192" s="8">
        <f t="shared" ref="N192:N197" si="65">+IF(M192*12&lt;=416220.01,0,IF(M192*12&lt;=624329.01,(((M192*12-416220.01)*0.15)/12),IF((M192*12&lt;=867123.01),(31216+0.2*(M192*12-624329.01))/12,((79776+0.25*(M192*12-867123.01))/12))))-O192</f>
        <v>20338.312291666665</v>
      </c>
      <c r="O192" s="8"/>
      <c r="P192" s="66">
        <v>5241.96</v>
      </c>
      <c r="Q192" s="8">
        <f>+P192+N192+L192</f>
        <v>33558.772291666668</v>
      </c>
      <c r="R192" s="66">
        <f t="shared" ref="R192:R197" si="66">+H192-Q192</f>
        <v>101441.22770833333</v>
      </c>
    </row>
    <row r="193" spans="1:19" s="72" customFormat="1" ht="30" customHeight="1" x14ac:dyDescent="0.2">
      <c r="A193" s="92">
        <f>+A192+1</f>
        <v>76</v>
      </c>
      <c r="B193" s="24" t="s">
        <v>495</v>
      </c>
      <c r="C193" s="12" t="s">
        <v>412</v>
      </c>
      <c r="D193" s="110" t="s">
        <v>496</v>
      </c>
      <c r="E193" s="110" t="s">
        <v>210</v>
      </c>
      <c r="F193" s="94" t="s">
        <v>670</v>
      </c>
      <c r="G193" s="94" t="s">
        <v>684</v>
      </c>
      <c r="H193" s="96">
        <v>110000</v>
      </c>
      <c r="I193" s="96">
        <f>H193*2.87%</f>
        <v>3157</v>
      </c>
      <c r="J193" s="96">
        <f>+H193*3.04%</f>
        <v>3344</v>
      </c>
      <c r="K193" s="96">
        <v>1715.46</v>
      </c>
      <c r="L193" s="96">
        <f>+J193+I193+K193</f>
        <v>8216.4599999999991</v>
      </c>
      <c r="M193" s="96">
        <f>+H193-L193</f>
        <v>101783.54000000001</v>
      </c>
      <c r="N193" s="96">
        <f t="shared" si="65"/>
        <v>14028.822291666665</v>
      </c>
      <c r="O193" s="96"/>
      <c r="P193" s="95">
        <v>25</v>
      </c>
      <c r="Q193" s="8">
        <f>+P193+N193+L193</f>
        <v>22270.282291666663</v>
      </c>
      <c r="R193" s="95">
        <f t="shared" si="66"/>
        <v>87729.717708333337</v>
      </c>
      <c r="S193" s="26"/>
    </row>
    <row r="194" spans="1:19" s="26" customFormat="1" ht="30" customHeight="1" x14ac:dyDescent="0.2">
      <c r="A194" s="92">
        <f>+A193+1</f>
        <v>77</v>
      </c>
      <c r="B194" s="115" t="s">
        <v>86</v>
      </c>
      <c r="C194" s="114" t="s">
        <v>412</v>
      </c>
      <c r="D194" s="115" t="s">
        <v>99</v>
      </c>
      <c r="E194" s="110" t="s">
        <v>210</v>
      </c>
      <c r="F194" s="24" t="s">
        <v>588</v>
      </c>
      <c r="G194" s="24" t="s">
        <v>693</v>
      </c>
      <c r="H194" s="61">
        <v>90000</v>
      </c>
      <c r="I194" s="61">
        <f t="shared" ref="I194" si="67">H194*2.87%</f>
        <v>2583</v>
      </c>
      <c r="J194" s="61">
        <f t="shared" ref="J194" si="68">+H194*3.04%</f>
        <v>2736</v>
      </c>
      <c r="K194" s="61"/>
      <c r="L194" s="96">
        <f t="shared" ref="L194:L197" si="69">+J194+I194+K194</f>
        <v>5319</v>
      </c>
      <c r="M194" s="96">
        <f t="shared" ref="M194:M197" si="70">+H194-L194</f>
        <v>84681</v>
      </c>
      <c r="N194" s="96">
        <f t="shared" si="65"/>
        <v>9753.1872916666671</v>
      </c>
      <c r="O194" s="96"/>
      <c r="P194" s="95">
        <v>925</v>
      </c>
      <c r="Q194" s="8">
        <f>+P194+N194+L194</f>
        <v>15997.187291666667</v>
      </c>
      <c r="R194" s="95">
        <f t="shared" si="66"/>
        <v>74002.812708333338</v>
      </c>
    </row>
    <row r="195" spans="1:19" s="2" customFormat="1" ht="30" customHeight="1" x14ac:dyDescent="0.2">
      <c r="A195" s="92">
        <f t="shared" ref="A195" si="71">+A194+1</f>
        <v>78</v>
      </c>
      <c r="B195" s="115" t="s">
        <v>640</v>
      </c>
      <c r="C195" s="114" t="s">
        <v>412</v>
      </c>
      <c r="D195" s="115" t="s">
        <v>82</v>
      </c>
      <c r="E195" s="113" t="s">
        <v>210</v>
      </c>
      <c r="F195" s="94" t="s">
        <v>628</v>
      </c>
      <c r="G195" s="94" t="s">
        <v>700</v>
      </c>
      <c r="H195" s="100">
        <v>80000</v>
      </c>
      <c r="I195" s="61">
        <f>H195*2.87%</f>
        <v>2296</v>
      </c>
      <c r="J195" s="61">
        <f>+H195*3.04%</f>
        <v>2432</v>
      </c>
      <c r="K195" s="61"/>
      <c r="L195" s="96">
        <f>+J195+I195+K195</f>
        <v>4728</v>
      </c>
      <c r="M195" s="96">
        <f>+H195-L195</f>
        <v>75272</v>
      </c>
      <c r="N195" s="96">
        <f t="shared" si="65"/>
        <v>7400.9372916666662</v>
      </c>
      <c r="O195" s="96"/>
      <c r="P195" s="66">
        <v>25</v>
      </c>
      <c r="Q195" s="8">
        <f t="shared" ref="Q195" si="72">+P195+N195+L195</f>
        <v>12153.937291666665</v>
      </c>
      <c r="R195" s="66">
        <f t="shared" si="66"/>
        <v>67846.062708333338</v>
      </c>
    </row>
    <row r="196" spans="1:19" s="26" customFormat="1" ht="30" customHeight="1" x14ac:dyDescent="0.2">
      <c r="A196" s="92">
        <f>+A195+1</f>
        <v>79</v>
      </c>
      <c r="B196" s="115" t="s">
        <v>538</v>
      </c>
      <c r="C196" s="114" t="s">
        <v>412</v>
      </c>
      <c r="D196" s="115" t="s">
        <v>82</v>
      </c>
      <c r="E196" s="110" t="s">
        <v>210</v>
      </c>
      <c r="F196" s="24" t="s">
        <v>581</v>
      </c>
      <c r="G196" s="24" t="s">
        <v>681</v>
      </c>
      <c r="H196" s="61">
        <v>70000</v>
      </c>
      <c r="I196" s="61">
        <f t="shared" ref="I196" si="73">H196*2.87%</f>
        <v>2009</v>
      </c>
      <c r="J196" s="61">
        <f t="shared" ref="J196" si="74">+H196*3.04%</f>
        <v>2128</v>
      </c>
      <c r="K196" s="61">
        <v>3430.92</v>
      </c>
      <c r="L196" s="96">
        <f t="shared" si="69"/>
        <v>7567.92</v>
      </c>
      <c r="M196" s="96">
        <f t="shared" si="70"/>
        <v>62432.08</v>
      </c>
      <c r="N196" s="96">
        <f t="shared" si="65"/>
        <v>4682.265833333332</v>
      </c>
      <c r="O196" s="96">
        <v>0</v>
      </c>
      <c r="P196" s="95">
        <v>25</v>
      </c>
      <c r="Q196" s="8">
        <f>+P196+N196+L196</f>
        <v>12275.185833333333</v>
      </c>
      <c r="R196" s="95">
        <f t="shared" si="66"/>
        <v>57724.814166666663</v>
      </c>
    </row>
    <row r="197" spans="1:19" s="2" customFormat="1" ht="30" customHeight="1" x14ac:dyDescent="0.2">
      <c r="A197" s="92">
        <f t="shared" ref="A197" si="75">+A196+1</f>
        <v>80</v>
      </c>
      <c r="B197" s="115" t="s">
        <v>429</v>
      </c>
      <c r="C197" s="114" t="s">
        <v>412</v>
      </c>
      <c r="D197" s="177" t="s">
        <v>671</v>
      </c>
      <c r="E197" s="113" t="s">
        <v>210</v>
      </c>
      <c r="F197" s="24" t="s">
        <v>697</v>
      </c>
      <c r="G197" s="24" t="s">
        <v>696</v>
      </c>
      <c r="H197" s="100">
        <v>70000</v>
      </c>
      <c r="I197" s="61">
        <f>H197*2.87%</f>
        <v>2009</v>
      </c>
      <c r="J197" s="61">
        <f>+H197*3.04%</f>
        <v>2128</v>
      </c>
      <c r="K197" s="61">
        <v>1715.46</v>
      </c>
      <c r="L197" s="96">
        <f t="shared" si="69"/>
        <v>5852.46</v>
      </c>
      <c r="M197" s="96">
        <f t="shared" si="70"/>
        <v>64147.54</v>
      </c>
      <c r="N197" s="96">
        <f t="shared" si="65"/>
        <v>5025.3578333333326</v>
      </c>
      <c r="O197" s="96">
        <v>0</v>
      </c>
      <c r="P197" s="66">
        <v>25</v>
      </c>
      <c r="Q197" s="8">
        <f>+P197+N197+L197</f>
        <v>10902.817833333333</v>
      </c>
      <c r="R197" s="66">
        <f t="shared" si="66"/>
        <v>59097.182166666666</v>
      </c>
    </row>
    <row r="198" spans="1:19" s="2" customFormat="1" ht="30" customHeight="1" x14ac:dyDescent="0.2">
      <c r="A198" s="299" t="s">
        <v>124</v>
      </c>
      <c r="B198" s="300"/>
      <c r="C198" s="216"/>
      <c r="D198" s="216"/>
      <c r="E198" s="216"/>
      <c r="F198" s="216"/>
      <c r="G198" s="218"/>
      <c r="H198" s="14">
        <f>SUM(H192:H197)</f>
        <v>555000</v>
      </c>
      <c r="I198" s="14">
        <f t="shared" ref="I198:R198" si="76">SUM(I192:I197)</f>
        <v>15928.5</v>
      </c>
      <c r="J198" s="14">
        <f t="shared" si="76"/>
        <v>16872</v>
      </c>
      <c r="K198" s="14">
        <f t="shared" si="76"/>
        <v>6861.84</v>
      </c>
      <c r="L198" s="14">
        <f t="shared" si="76"/>
        <v>39662.339999999997</v>
      </c>
      <c r="M198" s="14">
        <f t="shared" si="76"/>
        <v>515337.66000000003</v>
      </c>
      <c r="N198" s="14">
        <f t="shared" si="76"/>
        <v>61228.882833333337</v>
      </c>
      <c r="O198" s="14">
        <f t="shared" si="76"/>
        <v>0</v>
      </c>
      <c r="P198" s="14">
        <f t="shared" si="76"/>
        <v>6266.96</v>
      </c>
      <c r="Q198" s="14">
        <f t="shared" si="76"/>
        <v>107158.18283333333</v>
      </c>
      <c r="R198" s="14">
        <f t="shared" si="76"/>
        <v>447841.81716666673</v>
      </c>
    </row>
    <row r="199" spans="1:19" s="67" customFormat="1" ht="30" customHeight="1" thickBot="1" x14ac:dyDescent="0.25">
      <c r="A199" s="62"/>
      <c r="B199" s="62"/>
      <c r="C199" s="62"/>
      <c r="D199" s="62"/>
      <c r="E199" s="62"/>
      <c r="F199" s="62"/>
      <c r="G199" s="62"/>
      <c r="H199"/>
      <c r="I199"/>
      <c r="J199"/>
      <c r="K199"/>
      <c r="L199"/>
      <c r="M199"/>
      <c r="N199"/>
      <c r="O199"/>
      <c r="P199"/>
      <c r="Q199"/>
      <c r="R199"/>
      <c r="S199" s="2"/>
    </row>
    <row r="200" spans="1:19" s="67" customFormat="1" ht="30" customHeight="1" thickBot="1" x14ac:dyDescent="0.25">
      <c r="A200" s="214" t="s">
        <v>306</v>
      </c>
      <c r="B200" s="215"/>
      <c r="C200" s="215"/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"/>
    </row>
    <row r="201" spans="1:19" s="72" customFormat="1" ht="30" customHeight="1" x14ac:dyDescent="0.2">
      <c r="A201" s="92">
        <f>+A197+1</f>
        <v>81</v>
      </c>
      <c r="B201" s="24" t="s">
        <v>444</v>
      </c>
      <c r="C201" s="12" t="s">
        <v>412</v>
      </c>
      <c r="D201" s="110" t="s">
        <v>445</v>
      </c>
      <c r="E201" s="110" t="s">
        <v>210</v>
      </c>
      <c r="F201" s="24" t="s">
        <v>586</v>
      </c>
      <c r="G201" s="94" t="s">
        <v>692</v>
      </c>
      <c r="H201" s="96">
        <v>155000</v>
      </c>
      <c r="I201" s="96">
        <f>H201*2.87%</f>
        <v>4448.5</v>
      </c>
      <c r="J201" s="96">
        <f>+H201*3.04%</f>
        <v>4712</v>
      </c>
      <c r="K201" s="96"/>
      <c r="L201" s="96">
        <f t="shared" ref="L201:L206" si="77">+J201+I201+K201</f>
        <v>9160.5</v>
      </c>
      <c r="M201" s="96">
        <f t="shared" ref="M201:M206" si="78">+H201-L201</f>
        <v>145839.5</v>
      </c>
      <c r="N201" s="96">
        <f>+IF(M201*12&lt;=416220.01,0,IF(M201*12&lt;=624329.01,(((M201*12-416220.01)*0.15)/12),IF((M201*12&lt;=867123.01),(31216+0.2*(M201*12-624329.01))/12,((79776+0.25*(M201*12-867123.01))/12))))-O201</f>
        <v>25042.812291666665</v>
      </c>
      <c r="O201" s="96"/>
      <c r="P201" s="95">
        <v>125</v>
      </c>
      <c r="Q201" s="8">
        <f t="shared" ref="Q201:Q203" si="79">+P201+N201+L201</f>
        <v>34328.312291666662</v>
      </c>
      <c r="R201" s="95">
        <f t="shared" ref="R201:R206" si="80">+H201-Q201</f>
        <v>120671.68770833334</v>
      </c>
      <c r="S201" s="26"/>
    </row>
    <row r="202" spans="1:19" s="2" customFormat="1" ht="30" customHeight="1" x14ac:dyDescent="0.2">
      <c r="A202" s="92">
        <f>+A201+1</f>
        <v>82</v>
      </c>
      <c r="B202" s="115" t="s">
        <v>614</v>
      </c>
      <c r="C202" s="114" t="s">
        <v>412</v>
      </c>
      <c r="D202" s="115" t="s">
        <v>615</v>
      </c>
      <c r="E202" s="113" t="s">
        <v>210</v>
      </c>
      <c r="F202" s="94" t="s">
        <v>697</v>
      </c>
      <c r="G202" s="94" t="s">
        <v>696</v>
      </c>
      <c r="H202" s="100">
        <v>110000</v>
      </c>
      <c r="I202" s="61">
        <f t="shared" ref="I202" si="81">H202*2.87%</f>
        <v>3157</v>
      </c>
      <c r="J202" s="61">
        <f t="shared" ref="J202" si="82">+H202*3.04%</f>
        <v>3344</v>
      </c>
      <c r="K202" s="61"/>
      <c r="L202" s="96">
        <f t="shared" si="77"/>
        <v>6501</v>
      </c>
      <c r="M202" s="96">
        <f t="shared" si="78"/>
        <v>103499</v>
      </c>
      <c r="N202" s="96">
        <f>+IF(M202*12&lt;=416220.01,0,IF(M202*12&lt;=624329.01,(((M202*12-416220.01)*0.15)/12),IF((M202*12&lt;=867123.01),(31216+0.2*(M202*12-624329.01))/12,((79776+0.25*(M202*12-867123.01))/12))))-O202</f>
        <v>14457.687291666667</v>
      </c>
      <c r="O202" s="96"/>
      <c r="P202" s="66">
        <v>25</v>
      </c>
      <c r="Q202" s="8">
        <f>+P202+N202+L202</f>
        <v>20983.687291666669</v>
      </c>
      <c r="R202" s="66">
        <f t="shared" si="80"/>
        <v>89016.312708333338</v>
      </c>
    </row>
    <row r="203" spans="1:19" s="72" customFormat="1" ht="30" customHeight="1" x14ac:dyDescent="0.2">
      <c r="A203" s="92">
        <f>+A202+1</f>
        <v>83</v>
      </c>
      <c r="B203" s="94" t="s">
        <v>502</v>
      </c>
      <c r="C203" s="92" t="s">
        <v>412</v>
      </c>
      <c r="D203" s="93" t="s">
        <v>496</v>
      </c>
      <c r="E203" s="93" t="s">
        <v>210</v>
      </c>
      <c r="F203" s="94" t="s">
        <v>588</v>
      </c>
      <c r="G203" s="94" t="s">
        <v>693</v>
      </c>
      <c r="H203" s="96">
        <v>100000</v>
      </c>
      <c r="I203" s="96">
        <f>H203*2.87%</f>
        <v>2870</v>
      </c>
      <c r="J203" s="96">
        <f>+H203*3.04%</f>
        <v>3040</v>
      </c>
      <c r="K203" s="96">
        <v>5146.38</v>
      </c>
      <c r="L203" s="96">
        <f t="shared" si="77"/>
        <v>11056.380000000001</v>
      </c>
      <c r="M203" s="96">
        <f t="shared" si="78"/>
        <v>88943.62</v>
      </c>
      <c r="N203" s="96">
        <f t="shared" ref="N203:N206" si="83">+IF(M203*12&lt;=416220.01,0,IF(M203*12&lt;=624329.01,(((M203*12-416220.01)*0.15)/12),IF((M203*12&lt;=867123.01),(31216+0.2*(M203*12-624329.01))/12,((79776+0.25*(M203*12-867123.01))/12))))-O203</f>
        <v>10818.842291666666</v>
      </c>
      <c r="O203" s="96"/>
      <c r="P203" s="95">
        <v>2733.48</v>
      </c>
      <c r="Q203" s="8">
        <f t="shared" si="79"/>
        <v>24608.702291666668</v>
      </c>
      <c r="R203" s="95">
        <f t="shared" si="80"/>
        <v>75391.297708333324</v>
      </c>
      <c r="S203" s="26"/>
    </row>
    <row r="204" spans="1:19" s="2" customFormat="1" ht="30" customHeight="1" x14ac:dyDescent="0.2">
      <c r="A204" s="12">
        <v>84</v>
      </c>
      <c r="B204" s="115" t="s">
        <v>220</v>
      </c>
      <c r="C204" s="114" t="s">
        <v>412</v>
      </c>
      <c r="D204" s="115" t="s">
        <v>386</v>
      </c>
      <c r="E204" s="113" t="s">
        <v>210</v>
      </c>
      <c r="F204" s="112" t="s">
        <v>662</v>
      </c>
      <c r="G204" s="176" t="s">
        <v>714</v>
      </c>
      <c r="H204" s="100">
        <v>60000</v>
      </c>
      <c r="I204" s="61">
        <f t="shared" ref="I204" si="84">H204*2.87%</f>
        <v>1722</v>
      </c>
      <c r="J204" s="61">
        <f t="shared" ref="J204" si="85">+H204*3.04%</f>
        <v>1824</v>
      </c>
      <c r="K204" s="61"/>
      <c r="L204" s="96">
        <f>+J204+I204+K204</f>
        <v>3546</v>
      </c>
      <c r="M204" s="96">
        <f>+H204-L204</f>
        <v>56454</v>
      </c>
      <c r="N204" s="96">
        <f>+IF(M204*12&lt;=416220.01,0,IF(M204*12&lt;=624329.01,(((M204*12-416220.01)*0.15)/12),IF((M204*12&lt;=867123.01),(31216+0.2*(M204*12-624329.01))/12,((79776+0.25*(M204*12-867123.01))/12))))-O204</f>
        <v>3486.6498333333329</v>
      </c>
      <c r="O204" s="96"/>
      <c r="P204" s="66">
        <v>2270.33</v>
      </c>
      <c r="Q204" s="8">
        <f>+P204+N204+L204</f>
        <v>9302.9798333333329</v>
      </c>
      <c r="R204" s="109">
        <f>+H204-Q204</f>
        <v>50697.020166666669</v>
      </c>
    </row>
    <row r="205" spans="1:19" s="72" customFormat="1" ht="30" customHeight="1" x14ac:dyDescent="0.2">
      <c r="A205" s="92">
        <v>85</v>
      </c>
      <c r="B205" s="94" t="s">
        <v>195</v>
      </c>
      <c r="C205" s="92" t="s">
        <v>412</v>
      </c>
      <c r="D205" s="93" t="s">
        <v>386</v>
      </c>
      <c r="E205" s="93" t="s">
        <v>210</v>
      </c>
      <c r="F205" s="94" t="s">
        <v>699</v>
      </c>
      <c r="G205" s="94" t="s">
        <v>700</v>
      </c>
      <c r="H205" s="96">
        <v>50000</v>
      </c>
      <c r="I205" s="96">
        <f>H205*2.87%</f>
        <v>1435</v>
      </c>
      <c r="J205" s="96">
        <f>+H205*3.04%</f>
        <v>1520</v>
      </c>
      <c r="K205" s="96">
        <v>0</v>
      </c>
      <c r="L205" s="96">
        <f t="shared" si="77"/>
        <v>2955</v>
      </c>
      <c r="M205" s="96">
        <f t="shared" si="78"/>
        <v>47045</v>
      </c>
      <c r="N205" s="96">
        <f t="shared" si="83"/>
        <v>1853.9998749999997</v>
      </c>
      <c r="O205" s="96"/>
      <c r="P205" s="95">
        <v>125</v>
      </c>
      <c r="Q205" s="8">
        <f t="shared" ref="Q205" si="86">+P205+N205+L205</f>
        <v>4933.9998749999995</v>
      </c>
      <c r="R205" s="95">
        <f t="shared" si="80"/>
        <v>45066.000124999999</v>
      </c>
      <c r="S205" s="26"/>
    </row>
    <row r="206" spans="1:19" s="72" customFormat="1" ht="30" customHeight="1" x14ac:dyDescent="0.2">
      <c r="A206" s="92">
        <v>86</v>
      </c>
      <c r="B206" s="94" t="s">
        <v>704</v>
      </c>
      <c r="C206" s="92" t="s">
        <v>412</v>
      </c>
      <c r="D206" s="93" t="s">
        <v>705</v>
      </c>
      <c r="E206" s="93" t="s">
        <v>210</v>
      </c>
      <c r="F206" s="94" t="s">
        <v>699</v>
      </c>
      <c r="G206" s="94" t="s">
        <v>700</v>
      </c>
      <c r="H206" s="96">
        <v>50000</v>
      </c>
      <c r="I206" s="96">
        <f>H206*2.87%</f>
        <v>1435</v>
      </c>
      <c r="J206" s="96">
        <f>+H206*3.04%</f>
        <v>1520</v>
      </c>
      <c r="K206" s="96">
        <v>0</v>
      </c>
      <c r="L206" s="96">
        <f t="shared" si="77"/>
        <v>2955</v>
      </c>
      <c r="M206" s="96">
        <f t="shared" si="78"/>
        <v>47045</v>
      </c>
      <c r="N206" s="96">
        <f t="shared" si="83"/>
        <v>1853.9998749999997</v>
      </c>
      <c r="O206" s="96"/>
      <c r="P206" s="95">
        <v>65</v>
      </c>
      <c r="Q206" s="8">
        <f t="shared" ref="Q206" si="87">+P206+N206+L206</f>
        <v>4873.9998749999995</v>
      </c>
      <c r="R206" s="95">
        <f t="shared" si="80"/>
        <v>45126.000124999999</v>
      </c>
      <c r="S206" s="26"/>
    </row>
    <row r="207" spans="1:19" s="2" customFormat="1" ht="30" customHeight="1" x14ac:dyDescent="0.2">
      <c r="A207" s="299" t="s">
        <v>124</v>
      </c>
      <c r="B207" s="300"/>
      <c r="C207" s="217"/>
      <c r="D207" s="217"/>
      <c r="E207" s="217"/>
      <c r="F207" s="217"/>
      <c r="G207" s="217"/>
      <c r="H207" s="14">
        <f t="shared" ref="H207:R207" si="88">SUM(H201:H206)</f>
        <v>525000</v>
      </c>
      <c r="I207" s="14">
        <f t="shared" si="88"/>
        <v>15067.5</v>
      </c>
      <c r="J207" s="14">
        <f t="shared" si="88"/>
        <v>15960</v>
      </c>
      <c r="K207" s="14">
        <f t="shared" si="88"/>
        <v>5146.38</v>
      </c>
      <c r="L207" s="14">
        <f t="shared" si="88"/>
        <v>36173.880000000005</v>
      </c>
      <c r="M207" s="14">
        <f t="shared" si="88"/>
        <v>488826.12</v>
      </c>
      <c r="N207" s="14">
        <f t="shared" si="88"/>
        <v>57513.99145833333</v>
      </c>
      <c r="O207" s="14">
        <f t="shared" si="88"/>
        <v>0</v>
      </c>
      <c r="P207" s="14">
        <f t="shared" si="88"/>
        <v>5343.8099999999995</v>
      </c>
      <c r="Q207" s="14">
        <f t="shared" si="88"/>
        <v>99031.681458333318</v>
      </c>
      <c r="R207" s="14">
        <f t="shared" si="88"/>
        <v>425968.31854166667</v>
      </c>
    </row>
    <row r="208" spans="1:19" s="2" customFormat="1" ht="30" customHeight="1" thickBot="1" x14ac:dyDescent="0.25">
      <c r="A208" s="62"/>
      <c r="B208" s="62"/>
      <c r="C208" s="62"/>
      <c r="D208" s="62"/>
      <c r="E208" s="62"/>
      <c r="F208" s="62"/>
      <c r="G208" s="62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</row>
    <row r="209" spans="1:19" s="2" customFormat="1" ht="30" customHeight="1" thickBot="1" x14ac:dyDescent="0.25">
      <c r="A209" s="214" t="s">
        <v>225</v>
      </c>
      <c r="B209" s="215"/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</row>
    <row r="210" spans="1:19" s="2" customFormat="1" ht="30" customHeight="1" x14ac:dyDescent="0.2">
      <c r="A210" s="92">
        <f>+A204+1</f>
        <v>85</v>
      </c>
      <c r="B210" s="24" t="s">
        <v>603</v>
      </c>
      <c r="C210" s="12" t="s">
        <v>412</v>
      </c>
      <c r="D210" s="24" t="s">
        <v>386</v>
      </c>
      <c r="E210" s="110" t="s">
        <v>210</v>
      </c>
      <c r="F210" s="24" t="s">
        <v>588</v>
      </c>
      <c r="G210" s="24" t="s">
        <v>693</v>
      </c>
      <c r="H210" s="100">
        <v>50000</v>
      </c>
      <c r="I210" s="5">
        <f>H210*2.87%</f>
        <v>1435</v>
      </c>
      <c r="J210" s="5">
        <f>+H210*3.04%</f>
        <v>1520</v>
      </c>
      <c r="K210" s="5"/>
      <c r="L210" s="8">
        <f>+J210+I210+K210</f>
        <v>2955</v>
      </c>
      <c r="M210" s="8">
        <f>+H210-L210</f>
        <v>47045</v>
      </c>
      <c r="N210" s="8">
        <f>+IF(M210*12&lt;=416220.01,0,IF(M210*12&lt;=624329.01,(((M210*12-416220.01)*0.15)/12),IF((M210*12&lt;=867123.01),(31216+0.2*(M210*12-624329.01))/12,((79776+0.25*(M210*12-867123.01))/12))))-O210</f>
        <v>1853.9998749999997</v>
      </c>
      <c r="O210" s="8"/>
      <c r="P210" s="61">
        <v>25</v>
      </c>
      <c r="Q210" s="8">
        <f>+P210+N210+L210</f>
        <v>4833.9998749999995</v>
      </c>
      <c r="R210" s="66">
        <f>H210-Q210</f>
        <v>45166.000124999999</v>
      </c>
    </row>
    <row r="211" spans="1:19" s="2" customFormat="1" ht="30" customHeight="1" x14ac:dyDescent="0.2">
      <c r="A211" s="299" t="s">
        <v>124</v>
      </c>
      <c r="B211" s="300"/>
      <c r="C211" s="217"/>
      <c r="D211" s="5"/>
      <c r="E211" s="217"/>
      <c r="F211" s="217"/>
      <c r="G211" s="221"/>
      <c r="H211" s="14">
        <f>SUM(H210:H210)</f>
        <v>50000</v>
      </c>
      <c r="I211" s="14">
        <f t="shared" ref="I211:R211" si="89">SUM(I210:I210)</f>
        <v>1435</v>
      </c>
      <c r="J211" s="14">
        <f t="shared" si="89"/>
        <v>1520</v>
      </c>
      <c r="K211" s="14">
        <f t="shared" si="89"/>
        <v>0</v>
      </c>
      <c r="L211" s="14">
        <f t="shared" si="89"/>
        <v>2955</v>
      </c>
      <c r="M211" s="14">
        <f t="shared" si="89"/>
        <v>47045</v>
      </c>
      <c r="N211" s="14">
        <f t="shared" si="89"/>
        <v>1853.9998749999997</v>
      </c>
      <c r="O211" s="14">
        <f t="shared" si="89"/>
        <v>0</v>
      </c>
      <c r="P211" s="14">
        <f t="shared" si="89"/>
        <v>25</v>
      </c>
      <c r="Q211" s="14">
        <f t="shared" si="89"/>
        <v>4833.9998749999995</v>
      </c>
      <c r="R211" s="14">
        <f t="shared" si="89"/>
        <v>45166.000124999999</v>
      </c>
    </row>
    <row r="212" spans="1:19" s="2" customFormat="1" ht="30" customHeight="1" thickBot="1" x14ac:dyDescent="0.25">
      <c r="A212" s="62"/>
      <c r="B212" s="62"/>
      <c r="C212" s="62"/>
      <c r="D212" s="62"/>
      <c r="E212" s="62"/>
      <c r="F212" s="62"/>
      <c r="G212" s="62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</row>
    <row r="213" spans="1:19" s="2" customFormat="1" ht="30" customHeight="1" thickBot="1" x14ac:dyDescent="0.25">
      <c r="A213" s="214" t="s">
        <v>219</v>
      </c>
      <c r="B213" s="215"/>
      <c r="C213" s="215"/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</row>
    <row r="214" spans="1:19" s="2" customFormat="1" ht="30" customHeight="1" x14ac:dyDescent="0.2">
      <c r="A214" s="92">
        <f>+A210+1</f>
        <v>86</v>
      </c>
      <c r="B214" s="24" t="s">
        <v>446</v>
      </c>
      <c r="C214" s="12" t="s">
        <v>412</v>
      </c>
      <c r="D214" s="110" t="s">
        <v>447</v>
      </c>
      <c r="E214" s="110" t="s">
        <v>210</v>
      </c>
      <c r="F214" s="24" t="s">
        <v>586</v>
      </c>
      <c r="G214" s="24" t="s">
        <v>692</v>
      </c>
      <c r="H214" s="96">
        <v>155000</v>
      </c>
      <c r="I214" s="96">
        <f>H214*2.87%</f>
        <v>4448.5</v>
      </c>
      <c r="J214" s="96">
        <f>+H214*3.04%</f>
        <v>4712</v>
      </c>
      <c r="K214" s="96"/>
      <c r="L214" s="8">
        <f>+J214+I214+K214</f>
        <v>9160.5</v>
      </c>
      <c r="M214" s="8">
        <f>+H214-L214</f>
        <v>145839.5</v>
      </c>
      <c r="N214" s="8">
        <f>+IF(M214*12&lt;=416220.01,0,IF(M214*12&lt;=624329.01,(((M214*12-416220.01)*0.15)/12),IF((M214*12&lt;=867123.01),(31216+0.2*(M214*12-624329.01))/12,((79776+0.25*(M214*12-867123.01))/12))))</f>
        <v>25042.812291666665</v>
      </c>
      <c r="O214" s="8"/>
      <c r="P214" s="95">
        <v>5125</v>
      </c>
      <c r="Q214" s="8">
        <f>+P214+N214+L214</f>
        <v>39328.312291666662</v>
      </c>
      <c r="R214" s="95">
        <f>+H214-Q214</f>
        <v>115671.68770833334</v>
      </c>
    </row>
    <row r="215" spans="1:19" s="2" customFormat="1" ht="30" customHeight="1" x14ac:dyDescent="0.2">
      <c r="A215" s="65">
        <f>+A214+1</f>
        <v>87</v>
      </c>
      <c r="B215" s="115" t="s">
        <v>430</v>
      </c>
      <c r="C215" s="114" t="s">
        <v>412</v>
      </c>
      <c r="D215" s="113" t="s">
        <v>431</v>
      </c>
      <c r="E215" s="110" t="s">
        <v>210</v>
      </c>
      <c r="F215" s="24" t="s">
        <v>580</v>
      </c>
      <c r="G215" s="24" t="s">
        <v>676</v>
      </c>
      <c r="H215" s="61">
        <v>90000</v>
      </c>
      <c r="I215" s="61">
        <f>H215*2.87%</f>
        <v>2583</v>
      </c>
      <c r="J215" s="61">
        <f>+H215*3.04%</f>
        <v>2736</v>
      </c>
      <c r="K215" s="61"/>
      <c r="L215" s="8">
        <f>+J215+I215+K215</f>
        <v>5319</v>
      </c>
      <c r="M215" s="8">
        <f>+H215-L215</f>
        <v>84681</v>
      </c>
      <c r="N215" s="8">
        <f>+IF(M215*12&lt;=416220.01,0,IF(M215*12&lt;=624329.01,(((M215*12-416220.01)*0.15)/12),IF((M215*12&lt;=867123.01),(31216+0.2*(M215*12-624329.01))/12,((79776+0.25*(M215*12-867123.01))/12))))</f>
        <v>9753.1872916666671</v>
      </c>
      <c r="O215" s="8"/>
      <c r="P215" s="95">
        <v>5125</v>
      </c>
      <c r="Q215" s="8">
        <f>+P215+N215+L215</f>
        <v>20197.187291666669</v>
      </c>
      <c r="R215" s="66">
        <f>+H215-Q215</f>
        <v>69802.812708333338</v>
      </c>
    </row>
    <row r="216" spans="1:19" s="2" customFormat="1" ht="30" customHeight="1" x14ac:dyDescent="0.2">
      <c r="A216" s="65">
        <f>+A215+1</f>
        <v>88</v>
      </c>
      <c r="B216" s="115" t="s">
        <v>706</v>
      </c>
      <c r="C216" s="114" t="s">
        <v>412</v>
      </c>
      <c r="D216" s="113" t="s">
        <v>431</v>
      </c>
      <c r="E216" s="110" t="s">
        <v>210</v>
      </c>
      <c r="F216" s="24" t="s">
        <v>699</v>
      </c>
      <c r="G216" s="24" t="s">
        <v>700</v>
      </c>
      <c r="H216" s="61">
        <v>70000</v>
      </c>
      <c r="I216" s="61">
        <f>H216*2.87%</f>
        <v>2009</v>
      </c>
      <c r="J216" s="61">
        <f>+H216*3.04%</f>
        <v>2128</v>
      </c>
      <c r="K216" s="61"/>
      <c r="L216" s="8">
        <f>+J216+I216+K216</f>
        <v>4137</v>
      </c>
      <c r="M216" s="8">
        <f>+H216-L216</f>
        <v>65863</v>
      </c>
      <c r="N216" s="8">
        <f>+IF(M216*12&lt;=416220.01,0,IF(M216*12&lt;=624329.01,(((M216*12-416220.01)*0.15)/12),IF((M216*12&lt;=867123.01),(31216+0.2*(M216*12-624329.01))/12,((79776+0.25*(M216*12-867123.01))/12))))</f>
        <v>5368.4498333333331</v>
      </c>
      <c r="O216" s="8"/>
      <c r="P216" s="95">
        <v>4225</v>
      </c>
      <c r="Q216" s="8">
        <f>+P216+N216+L216</f>
        <v>13730.449833333332</v>
      </c>
      <c r="R216" s="66">
        <f>+H216-Q216</f>
        <v>56269.550166666668</v>
      </c>
    </row>
    <row r="217" spans="1:19" s="2" customFormat="1" ht="30" customHeight="1" x14ac:dyDescent="0.2">
      <c r="A217" s="92">
        <f>+A216+1</f>
        <v>89</v>
      </c>
      <c r="B217" s="24" t="s">
        <v>508</v>
      </c>
      <c r="C217" s="12" t="s">
        <v>412</v>
      </c>
      <c r="D217" s="94" t="s">
        <v>431</v>
      </c>
      <c r="E217" s="110" t="s">
        <v>210</v>
      </c>
      <c r="F217" s="24" t="s">
        <v>697</v>
      </c>
      <c r="G217" s="24" t="s">
        <v>696</v>
      </c>
      <c r="H217" s="100">
        <v>70000</v>
      </c>
      <c r="I217" s="5">
        <f>H217*2.87%</f>
        <v>2009</v>
      </c>
      <c r="J217" s="5">
        <f>+H217*3.04%</f>
        <v>2128</v>
      </c>
      <c r="K217" s="5"/>
      <c r="L217" s="8">
        <f>+J217+I217+K217</f>
        <v>4137</v>
      </c>
      <c r="M217" s="8">
        <f>+H217-L217</f>
        <v>65863</v>
      </c>
      <c r="N217" s="8">
        <v>5368.45</v>
      </c>
      <c r="O217" s="8"/>
      <c r="P217" s="61">
        <v>25</v>
      </c>
      <c r="Q217" s="8">
        <f>+P217+N217+L217</f>
        <v>9530.4500000000007</v>
      </c>
      <c r="R217" s="66">
        <f>H217-Q217</f>
        <v>60469.55</v>
      </c>
    </row>
    <row r="218" spans="1:19" s="2" customFormat="1" ht="30" customHeight="1" thickBot="1" x14ac:dyDescent="0.25">
      <c r="A218" s="299" t="s">
        <v>124</v>
      </c>
      <c r="B218" s="300"/>
      <c r="C218" s="217"/>
      <c r="D218" s="217"/>
      <c r="E218" s="217"/>
      <c r="F218" s="217"/>
      <c r="G218" s="221"/>
      <c r="H218" s="14">
        <f>SUM(H214:H217)</f>
        <v>385000</v>
      </c>
      <c r="I218" s="14">
        <f t="shared" ref="I218:R218" si="90">SUM(I214:I217)</f>
        <v>11049.5</v>
      </c>
      <c r="J218" s="14">
        <f t="shared" si="90"/>
        <v>11704</v>
      </c>
      <c r="K218" s="14">
        <f t="shared" si="90"/>
        <v>0</v>
      </c>
      <c r="L218" s="14">
        <f t="shared" si="90"/>
        <v>22753.5</v>
      </c>
      <c r="M218" s="14">
        <f t="shared" si="90"/>
        <v>362246.5</v>
      </c>
      <c r="N218" s="14">
        <f t="shared" si="90"/>
        <v>45532.89941666666</v>
      </c>
      <c r="O218" s="14">
        <f t="shared" si="90"/>
        <v>0</v>
      </c>
      <c r="P218" s="14">
        <f t="shared" si="90"/>
        <v>14500</v>
      </c>
      <c r="Q218" s="14">
        <f t="shared" si="90"/>
        <v>82786.399416666667</v>
      </c>
      <c r="R218" s="14">
        <f t="shared" si="90"/>
        <v>302213.60058333335</v>
      </c>
    </row>
    <row r="219" spans="1:19" s="2" customFormat="1" ht="30" customHeight="1" thickBot="1" x14ac:dyDescent="0.25">
      <c r="A219" s="182"/>
      <c r="B219" s="182"/>
      <c r="C219" s="182"/>
      <c r="D219" s="182"/>
      <c r="E219" s="182"/>
      <c r="F219" s="182"/>
      <c r="G219" s="182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</row>
    <row r="220" spans="1:19" s="67" customFormat="1" ht="30" customHeight="1" thickBot="1" x14ac:dyDescent="0.25">
      <c r="A220" s="214" t="s">
        <v>20</v>
      </c>
      <c r="B220" s="215"/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"/>
    </row>
    <row r="221" spans="1:19" s="67" customFormat="1" ht="30" customHeight="1" x14ac:dyDescent="0.2">
      <c r="A221" s="143">
        <f>+A217+1</f>
        <v>90</v>
      </c>
      <c r="B221" s="144" t="s">
        <v>559</v>
      </c>
      <c r="C221" s="145" t="s">
        <v>412</v>
      </c>
      <c r="D221" s="144" t="s">
        <v>560</v>
      </c>
      <c r="E221" s="93" t="s">
        <v>210</v>
      </c>
      <c r="F221" s="94" t="s">
        <v>629</v>
      </c>
      <c r="G221" s="94" t="s">
        <v>708</v>
      </c>
      <c r="H221" s="96">
        <v>180000</v>
      </c>
      <c r="I221" s="96">
        <f>H221*2.87%</f>
        <v>5166</v>
      </c>
      <c r="J221" s="96">
        <f>+H221*3.04%</f>
        <v>5472</v>
      </c>
      <c r="K221" s="96">
        <v>1715.46</v>
      </c>
      <c r="L221" s="96">
        <f>+J221+I221+K221</f>
        <v>12353.46</v>
      </c>
      <c r="M221" s="96">
        <f>+H221-L221</f>
        <v>167646.54</v>
      </c>
      <c r="N221" s="96">
        <f>+IF(M221*12&lt;=416220.01,0,IF(M221*12&lt;=624329.01,(((M221*12-416220.01)*0.15)/12),IF((M221*12&lt;=867123.01),(31216+0.2*(M221*12-624329.01))/12,((79776+0.25*(M221*12-867123.01))/12))))</f>
        <v>30494.572291666667</v>
      </c>
      <c r="O221" s="96"/>
      <c r="P221" s="96">
        <v>3775</v>
      </c>
      <c r="Q221" s="8">
        <f>+P221+N221+L221</f>
        <v>46623.03229166667</v>
      </c>
      <c r="R221" s="95">
        <f>+H221-Q221</f>
        <v>133376.96770833334</v>
      </c>
      <c r="S221" s="2"/>
    </row>
    <row r="222" spans="1:19" ht="30" customHeight="1" x14ac:dyDescent="0.2">
      <c r="A222" s="299" t="s">
        <v>124</v>
      </c>
      <c r="B222" s="300"/>
      <c r="C222" s="217"/>
      <c r="D222" s="217"/>
      <c r="E222" s="217"/>
      <c r="F222" s="217"/>
      <c r="G222" s="216"/>
      <c r="H222" s="14">
        <f>SUM(H221:H221)</f>
        <v>180000</v>
      </c>
      <c r="I222" s="14">
        <f t="shared" ref="I222:R222" si="91">SUM(I221:I221)</f>
        <v>5166</v>
      </c>
      <c r="J222" s="14">
        <f t="shared" si="91"/>
        <v>5472</v>
      </c>
      <c r="K222" s="14">
        <f t="shared" si="91"/>
        <v>1715.46</v>
      </c>
      <c r="L222" s="14">
        <f t="shared" si="91"/>
        <v>12353.46</v>
      </c>
      <c r="M222" s="14">
        <f t="shared" si="91"/>
        <v>167646.54</v>
      </c>
      <c r="N222" s="14">
        <f t="shared" si="91"/>
        <v>30494.572291666667</v>
      </c>
      <c r="O222" s="14">
        <f t="shared" si="91"/>
        <v>0</v>
      </c>
      <c r="P222" s="14">
        <f t="shared" si="91"/>
        <v>3775</v>
      </c>
      <c r="Q222" s="14">
        <f t="shared" si="91"/>
        <v>46623.03229166667</v>
      </c>
      <c r="R222" s="14">
        <f t="shared" si="91"/>
        <v>133376.96770833334</v>
      </c>
    </row>
    <row r="223" spans="1:19" s="67" customFormat="1" ht="30" customHeight="1" thickBot="1" x14ac:dyDescent="0.25">
      <c r="A223" s="62"/>
      <c r="B223" s="62"/>
      <c r="C223" s="62"/>
      <c r="D223" s="62"/>
      <c r="E223" s="62"/>
      <c r="F223" s="62"/>
      <c r="G223" s="62"/>
      <c r="H223"/>
      <c r="I223"/>
      <c r="J223"/>
      <c r="K223"/>
      <c r="L223"/>
      <c r="M223"/>
      <c r="N223"/>
      <c r="O223"/>
      <c r="P223"/>
      <c r="Q223"/>
      <c r="R223"/>
      <c r="S223" s="2"/>
    </row>
    <row r="224" spans="1:19" s="67" customFormat="1" ht="30" customHeight="1" thickBot="1" x14ac:dyDescent="0.25">
      <c r="A224" s="214" t="s">
        <v>387</v>
      </c>
      <c r="B224" s="215"/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"/>
    </row>
    <row r="225" spans="1:19" s="67" customFormat="1" ht="30" customHeight="1" x14ac:dyDescent="0.2">
      <c r="A225" s="143">
        <f>+A221+1</f>
        <v>91</v>
      </c>
      <c r="B225" s="144" t="s">
        <v>388</v>
      </c>
      <c r="C225" s="145" t="s">
        <v>412</v>
      </c>
      <c r="D225" s="144" t="s">
        <v>149</v>
      </c>
      <c r="E225" s="93" t="s">
        <v>210</v>
      </c>
      <c r="F225" s="94" t="s">
        <v>594</v>
      </c>
      <c r="G225" s="94" t="s">
        <v>685</v>
      </c>
      <c r="H225" s="96">
        <v>155000</v>
      </c>
      <c r="I225" s="96">
        <f>H225*2.87%</f>
        <v>4448.5</v>
      </c>
      <c r="J225" s="96">
        <f>+H225*3.04%</f>
        <v>4712</v>
      </c>
      <c r="K225" s="96">
        <v>1715.46</v>
      </c>
      <c r="L225" s="8">
        <f>+J225+I225+K225</f>
        <v>10875.96</v>
      </c>
      <c r="M225" s="8">
        <f>+H225-L225</f>
        <v>144124.04</v>
      </c>
      <c r="N225" s="8">
        <f>+IF(M225*12&lt;=416220.01,0,IF(M225*12&lt;=624329.01,(((M225*12-416220.01)*0.15)/12),IF((M225*12&lt;=867123.01),(31216+0.2*(M225*12-624329.01))/12,((79776+0.25*(M225*12-867123.01))/12))))</f>
        <v>24613.947291666667</v>
      </c>
      <c r="O225" s="8"/>
      <c r="P225" s="95">
        <v>7025</v>
      </c>
      <c r="Q225" s="8">
        <f>+P225+N225+L225</f>
        <v>42514.907291666663</v>
      </c>
      <c r="R225" s="95">
        <f>+H225-Q225</f>
        <v>112485.09270833334</v>
      </c>
      <c r="S225" s="2"/>
    </row>
    <row r="226" spans="1:19" ht="30" customHeight="1" x14ac:dyDescent="0.2">
      <c r="A226" s="299" t="s">
        <v>124</v>
      </c>
      <c r="B226" s="300"/>
      <c r="C226" s="217"/>
      <c r="D226" s="217"/>
      <c r="E226" s="217"/>
      <c r="F226" s="217"/>
      <c r="G226" s="216"/>
      <c r="H226" s="14">
        <f>SUM(H225:H225)</f>
        <v>155000</v>
      </c>
      <c r="I226" s="14">
        <f t="shared" ref="I226:R226" si="92">SUM(I225:I225)</f>
        <v>4448.5</v>
      </c>
      <c r="J226" s="14">
        <f t="shared" si="92"/>
        <v>4712</v>
      </c>
      <c r="K226" s="14">
        <f t="shared" si="92"/>
        <v>1715.46</v>
      </c>
      <c r="L226" s="14">
        <f t="shared" si="92"/>
        <v>10875.96</v>
      </c>
      <c r="M226" s="14">
        <f t="shared" si="92"/>
        <v>144124.04</v>
      </c>
      <c r="N226" s="14">
        <f t="shared" si="92"/>
        <v>24613.947291666667</v>
      </c>
      <c r="O226" s="14">
        <f t="shared" si="92"/>
        <v>0</v>
      </c>
      <c r="P226" s="14">
        <f t="shared" si="92"/>
        <v>7025</v>
      </c>
      <c r="Q226" s="14">
        <f t="shared" si="92"/>
        <v>42514.907291666663</v>
      </c>
      <c r="R226" s="14">
        <f t="shared" si="92"/>
        <v>112485.09270833334</v>
      </c>
    </row>
    <row r="227" spans="1:19" s="67" customFormat="1" ht="30" customHeight="1" thickBot="1" x14ac:dyDescent="0.25">
      <c r="A227" s="62"/>
      <c r="B227" s="62"/>
      <c r="C227" s="62"/>
      <c r="D227" s="62"/>
      <c r="E227" s="62"/>
      <c r="F227" s="62"/>
      <c r="G227" s="62"/>
      <c r="H227"/>
      <c r="I227"/>
      <c r="J227"/>
      <c r="K227"/>
      <c r="L227"/>
      <c r="M227"/>
      <c r="N227"/>
      <c r="O227"/>
      <c r="P227"/>
      <c r="Q227"/>
      <c r="R227"/>
      <c r="S227" s="2"/>
    </row>
    <row r="228" spans="1:19" s="2" customFormat="1" ht="30" customHeight="1" thickBot="1" x14ac:dyDescent="0.25">
      <c r="A228" s="194" t="s">
        <v>437</v>
      </c>
      <c r="B228" s="195"/>
      <c r="C228" s="195"/>
      <c r="D228" s="195"/>
      <c r="E228" s="195"/>
      <c r="F228" s="195"/>
      <c r="G228" s="195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  <c r="R228" s="195"/>
    </row>
    <row r="229" spans="1:19" s="2" customFormat="1" ht="30" customHeight="1" x14ac:dyDescent="0.2">
      <c r="A229" s="12">
        <f>+A225+1</f>
        <v>92</v>
      </c>
      <c r="B229" s="59" t="s">
        <v>432</v>
      </c>
      <c r="C229" s="140" t="s">
        <v>412</v>
      </c>
      <c r="D229" s="111" t="s">
        <v>433</v>
      </c>
      <c r="E229" s="110" t="s">
        <v>210</v>
      </c>
      <c r="F229" s="24" t="s">
        <v>580</v>
      </c>
      <c r="G229" s="24" t="s">
        <v>676</v>
      </c>
      <c r="H229" s="61">
        <v>80000</v>
      </c>
      <c r="I229" s="96">
        <f>H229*2.87%</f>
        <v>2296</v>
      </c>
      <c r="J229" s="96">
        <f>+H229*3.04%</f>
        <v>2432</v>
      </c>
      <c r="K229" s="96"/>
      <c r="L229" s="8">
        <f>+J229+I229+K229</f>
        <v>4728</v>
      </c>
      <c r="M229" s="8">
        <f>+H229-L229</f>
        <v>75272</v>
      </c>
      <c r="N229" s="8">
        <f>+IF(M229*12&lt;=416220.01,0,IF(M229*12&lt;=624329.01,(((M229*12-416220.01)*0.15)/12),IF((M229*12&lt;=867123.01),(31216+0.2*(M229*12-624329.01))/12,((79776+0.25*(M229*12-867123.01))/12))))-O229</f>
        <v>7400.9372916666662</v>
      </c>
      <c r="O229" s="8">
        <v>0</v>
      </c>
      <c r="P229" s="95">
        <v>2025</v>
      </c>
      <c r="Q229" s="8">
        <f>+P229+N229+L229</f>
        <v>14153.937291666665</v>
      </c>
      <c r="R229" s="95">
        <f>+H229-Q229</f>
        <v>65846.062708333338</v>
      </c>
    </row>
    <row r="230" spans="1:19" s="98" customFormat="1" ht="30" customHeight="1" x14ac:dyDescent="0.2">
      <c r="A230" s="299" t="s">
        <v>124</v>
      </c>
      <c r="B230" s="300"/>
      <c r="C230" s="216"/>
      <c r="D230" s="216"/>
      <c r="E230" s="216"/>
      <c r="F230" s="216"/>
      <c r="G230" s="216"/>
      <c r="H230" s="14">
        <f>SUM(H229:H229)</f>
        <v>80000</v>
      </c>
      <c r="I230" s="14">
        <f t="shared" ref="I230:R230" si="93">SUM(I229:I229)</f>
        <v>2296</v>
      </c>
      <c r="J230" s="14">
        <f t="shared" si="93"/>
        <v>2432</v>
      </c>
      <c r="K230" s="14">
        <f t="shared" si="93"/>
        <v>0</v>
      </c>
      <c r="L230" s="14">
        <f t="shared" si="93"/>
        <v>4728</v>
      </c>
      <c r="M230" s="14">
        <f t="shared" si="93"/>
        <v>75272</v>
      </c>
      <c r="N230" s="14">
        <f t="shared" si="93"/>
        <v>7400.9372916666662</v>
      </c>
      <c r="O230" s="14">
        <f t="shared" si="93"/>
        <v>0</v>
      </c>
      <c r="P230" s="14">
        <f t="shared" si="93"/>
        <v>2025</v>
      </c>
      <c r="Q230" s="14">
        <f t="shared" si="93"/>
        <v>14153.937291666665</v>
      </c>
      <c r="R230" s="14">
        <f t="shared" si="93"/>
        <v>65846.062708333338</v>
      </c>
      <c r="S230" s="1"/>
    </row>
    <row r="231" spans="1:19" s="98" customFormat="1" ht="30" customHeight="1" thickBot="1" x14ac:dyDescent="0.25">
      <c r="A231" s="188"/>
      <c r="B231" s="188"/>
      <c r="C231" s="188"/>
      <c r="D231" s="188"/>
      <c r="E231" s="188"/>
      <c r="F231" s="188"/>
      <c r="G231" s="188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1"/>
    </row>
    <row r="232" spans="1:19" s="2" customFormat="1" ht="30" customHeight="1" thickBot="1" x14ac:dyDescent="0.25">
      <c r="A232" s="214" t="s">
        <v>438</v>
      </c>
      <c r="B232" s="215"/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</row>
    <row r="233" spans="1:19" s="2" customFormat="1" ht="30" customHeight="1" x14ac:dyDescent="0.2">
      <c r="A233" s="92">
        <f>+A229+1</f>
        <v>93</v>
      </c>
      <c r="B233" s="99" t="s">
        <v>616</v>
      </c>
      <c r="C233" s="101" t="s">
        <v>412</v>
      </c>
      <c r="D233" s="99" t="s">
        <v>707</v>
      </c>
      <c r="E233" s="93" t="s">
        <v>210</v>
      </c>
      <c r="F233" s="24" t="s">
        <v>628</v>
      </c>
      <c r="G233" s="24" t="s">
        <v>700</v>
      </c>
      <c r="H233" s="96">
        <v>135000</v>
      </c>
      <c r="I233" s="96">
        <f>H233*2.87%</f>
        <v>3874.5</v>
      </c>
      <c r="J233" s="96">
        <f>+H233*3.04%</f>
        <v>4104</v>
      </c>
      <c r="K233" s="96"/>
      <c r="L233" s="8">
        <f>+J233+I233+K233</f>
        <v>7978.5</v>
      </c>
      <c r="M233" s="8">
        <f>+H233-L233</f>
        <v>127021.5</v>
      </c>
      <c r="N233" s="8">
        <f>+IF(M233*12&lt;=416220.01,0,IF(M233*12&lt;=624329.01,(((M233*12-416220.01)*0.15)/12),IF((M233*12&lt;=867123.01),(31216+0.2*(M233*12-624329.01))/12,((79776+0.25*(M233*12-867123.01))/12))))-O233</f>
        <v>20338.312291666665</v>
      </c>
      <c r="O233" s="8"/>
      <c r="P233" s="95">
        <v>25</v>
      </c>
      <c r="Q233" s="8">
        <f>+P233+N233+L233</f>
        <v>28341.812291666665</v>
      </c>
      <c r="R233" s="95">
        <f>+H233-Q233</f>
        <v>106658.18770833334</v>
      </c>
    </row>
    <row r="234" spans="1:19" s="2" customFormat="1" ht="30" customHeight="1" x14ac:dyDescent="0.2">
      <c r="A234" s="12">
        <f>+A233+1</f>
        <v>94</v>
      </c>
      <c r="B234" s="59" t="s">
        <v>642</v>
      </c>
      <c r="C234" s="140" t="s">
        <v>413</v>
      </c>
      <c r="D234" s="111" t="s">
        <v>221</v>
      </c>
      <c r="E234" s="110" t="s">
        <v>210</v>
      </c>
      <c r="F234" s="24" t="s">
        <v>628</v>
      </c>
      <c r="G234" s="110" t="s">
        <v>700</v>
      </c>
      <c r="H234" s="96">
        <v>70000</v>
      </c>
      <c r="I234" s="96">
        <f>H234*2.87%</f>
        <v>2009</v>
      </c>
      <c r="J234" s="96">
        <f>+H234*3.04%</f>
        <v>2128</v>
      </c>
      <c r="K234" s="96"/>
      <c r="L234" s="8">
        <f>+J234+I234+K234</f>
        <v>4137</v>
      </c>
      <c r="M234" s="8">
        <f>+H234-L234</f>
        <v>65863</v>
      </c>
      <c r="N234" s="8">
        <f>+IF(M234*12&lt;=416220.01,0,IF(M234*12&lt;=624329.01,(((M234*12-416220.01)*0.15)/12),IF((M234*12&lt;=867123.01),(31216+0.2*(M234*12-624329.01))/12,((79776+0.25*(M234*12-867123.01))/12))))</f>
        <v>5368.4498333333331</v>
      </c>
      <c r="O234" s="8"/>
      <c r="P234" s="95">
        <v>25</v>
      </c>
      <c r="Q234" s="8">
        <f>+P234+N234+L234</f>
        <v>9530.4498333333322</v>
      </c>
      <c r="R234" s="95">
        <f>+H234-Q234</f>
        <v>60469.550166666668</v>
      </c>
    </row>
    <row r="235" spans="1:19" s="2" customFormat="1" ht="30" customHeight="1" x14ac:dyDescent="0.2">
      <c r="A235" s="92">
        <f>+A234+1</f>
        <v>95</v>
      </c>
      <c r="B235" s="59" t="s">
        <v>533</v>
      </c>
      <c r="C235" s="140" t="s">
        <v>412</v>
      </c>
      <c r="D235" s="111" t="s">
        <v>221</v>
      </c>
      <c r="E235" s="110" t="s">
        <v>210</v>
      </c>
      <c r="F235" s="99" t="s">
        <v>583</v>
      </c>
      <c r="G235" s="99" t="s">
        <v>649</v>
      </c>
      <c r="H235" s="96">
        <v>70000</v>
      </c>
      <c r="I235" s="96">
        <f>H235*2.87%</f>
        <v>2009</v>
      </c>
      <c r="J235" s="96">
        <f>+H235*3.04%</f>
        <v>2128</v>
      </c>
      <c r="K235" s="96"/>
      <c r="L235" s="8">
        <f>+J235+I235+K235</f>
        <v>4137</v>
      </c>
      <c r="M235" s="8">
        <f>+H235-L235</f>
        <v>65863</v>
      </c>
      <c r="N235" s="8">
        <f>+IF(M235*12&lt;=416220.01,0,IF(M235*12&lt;=624329.01,(((M235*12-416220.01)*0.15)/12),IF((M235*12&lt;=867123.01),(31216+0.2*(M235*12-624329.01))/12,((79776+0.25*(M235*12-867123.01))/12))))</f>
        <v>5368.4498333333331</v>
      </c>
      <c r="O235" s="8"/>
      <c r="P235" s="95">
        <v>25</v>
      </c>
      <c r="Q235" s="8">
        <f>+P235+N235+L235</f>
        <v>9530.4498333333322</v>
      </c>
      <c r="R235" s="95">
        <f>H235-Q235</f>
        <v>60469.550166666668</v>
      </c>
    </row>
    <row r="236" spans="1:19" s="2" customFormat="1" ht="30" customHeight="1" x14ac:dyDescent="0.2">
      <c r="A236" s="299" t="s">
        <v>124</v>
      </c>
      <c r="B236" s="300"/>
      <c r="C236" s="216"/>
      <c r="D236" s="216"/>
      <c r="E236" s="216"/>
      <c r="F236" s="216"/>
      <c r="G236" s="216"/>
      <c r="H236" s="14">
        <f>SUM(H233:H235)</f>
        <v>275000</v>
      </c>
      <c r="I236" s="14">
        <f t="shared" ref="I236:R236" si="94">SUM(I233:I235)</f>
        <v>7892.5</v>
      </c>
      <c r="J236" s="14">
        <f t="shared" si="94"/>
        <v>8360</v>
      </c>
      <c r="K236" s="14">
        <f t="shared" si="94"/>
        <v>0</v>
      </c>
      <c r="L236" s="14">
        <f t="shared" si="94"/>
        <v>16252.5</v>
      </c>
      <c r="M236" s="14">
        <f t="shared" si="94"/>
        <v>258747.5</v>
      </c>
      <c r="N236" s="14">
        <f t="shared" si="94"/>
        <v>31075.21195833333</v>
      </c>
      <c r="O236" s="14">
        <f t="shared" si="94"/>
        <v>0</v>
      </c>
      <c r="P236" s="14">
        <f t="shared" si="94"/>
        <v>75</v>
      </c>
      <c r="Q236" s="14">
        <f t="shared" si="94"/>
        <v>47402.711958333326</v>
      </c>
      <c r="R236" s="14">
        <f t="shared" si="94"/>
        <v>227597.28804166667</v>
      </c>
    </row>
    <row r="237" spans="1:19" s="2" customFormat="1" ht="30" customHeight="1" thickBot="1" x14ac:dyDescent="0.25">
      <c r="A237" s="62"/>
      <c r="B237" s="62"/>
      <c r="C237" s="62"/>
      <c r="D237" s="62"/>
      <c r="E237" s="62"/>
      <c r="F237" s="62"/>
      <c r="G237" s="62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9" s="2" customFormat="1" ht="30" customHeight="1" thickBot="1" x14ac:dyDescent="0.25">
      <c r="A238" s="194" t="s">
        <v>333</v>
      </c>
      <c r="B238" s="195"/>
      <c r="C238" s="195"/>
      <c r="D238" s="195"/>
      <c r="E238" s="195"/>
      <c r="F238" s="195"/>
      <c r="G238" s="195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  <c r="R238" s="195"/>
    </row>
    <row r="240" spans="1:19" ht="30" customHeight="1" x14ac:dyDescent="0.2">
      <c r="A240" s="65">
        <f>+A235+1</f>
        <v>96</v>
      </c>
      <c r="B240" s="180" t="s">
        <v>398</v>
      </c>
      <c r="C240" s="139" t="s">
        <v>413</v>
      </c>
      <c r="D240" s="111" t="s">
        <v>360</v>
      </c>
      <c r="E240" s="113" t="s">
        <v>210</v>
      </c>
      <c r="F240" s="115" t="s">
        <v>697</v>
      </c>
      <c r="G240" s="115" t="s">
        <v>696</v>
      </c>
      <c r="H240" s="61">
        <v>70000</v>
      </c>
      <c r="I240" s="61">
        <f>H240*2.87%</f>
        <v>2009</v>
      </c>
      <c r="J240" s="61">
        <f>+H240*3.04%</f>
        <v>2128</v>
      </c>
      <c r="K240" s="61">
        <v>1715.46</v>
      </c>
      <c r="L240" s="5">
        <f>+J240+I240+K240</f>
        <v>5852.46</v>
      </c>
      <c r="M240" s="5">
        <f>+H240-L240</f>
        <v>64147.54</v>
      </c>
      <c r="N240" s="5">
        <f>+IF(M240*12&lt;=416220.01,0,IF(M240*12&lt;=624329.01,(((M240*12-416220.01)*0.15)/12),IF((M240*12&lt;=867123.01),(31216+0.2*(M240*12-624329.01))/12,((79776+0.25*(M240*12-867123.01))/12))))-O240</f>
        <v>5025.3578333333326</v>
      </c>
      <c r="O240" s="5">
        <v>0</v>
      </c>
      <c r="P240" s="66">
        <v>125</v>
      </c>
      <c r="Q240" s="5">
        <f>+P240+N240+L240</f>
        <v>11002.817833333333</v>
      </c>
      <c r="R240" s="66">
        <f>+H240-Q240</f>
        <v>58997.182166666666</v>
      </c>
    </row>
    <row r="241" spans="1:19" s="2" customFormat="1" ht="30" customHeight="1" x14ac:dyDescent="0.2">
      <c r="A241" s="299" t="s">
        <v>124</v>
      </c>
      <c r="B241" s="300"/>
      <c r="C241" s="216"/>
      <c r="D241" s="216"/>
      <c r="E241" s="216"/>
      <c r="F241" s="216"/>
      <c r="G241" s="216"/>
      <c r="H241" s="14">
        <f>+H240</f>
        <v>70000</v>
      </c>
      <c r="I241" s="14">
        <f t="shared" ref="I241:R241" si="95">+I240</f>
        <v>2009</v>
      </c>
      <c r="J241" s="14">
        <f t="shared" si="95"/>
        <v>2128</v>
      </c>
      <c r="K241" s="14">
        <f t="shared" si="95"/>
        <v>1715.46</v>
      </c>
      <c r="L241" s="14">
        <f t="shared" si="95"/>
        <v>5852.46</v>
      </c>
      <c r="M241" s="14">
        <f t="shared" si="95"/>
        <v>64147.54</v>
      </c>
      <c r="N241" s="14">
        <f t="shared" si="95"/>
        <v>5025.3578333333326</v>
      </c>
      <c r="O241" s="14">
        <f t="shared" si="95"/>
        <v>0</v>
      </c>
      <c r="P241" s="14">
        <f t="shared" si="95"/>
        <v>125</v>
      </c>
      <c r="Q241" s="14">
        <f t="shared" si="95"/>
        <v>11002.817833333333</v>
      </c>
      <c r="R241" s="14">
        <f t="shared" si="95"/>
        <v>58997.182166666666</v>
      </c>
    </row>
    <row r="242" spans="1:19" s="2" customFormat="1" ht="30" customHeight="1" thickBot="1" x14ac:dyDescent="0.25">
      <c r="A242" s="62"/>
      <c r="B242" s="62"/>
      <c r="C242" s="62"/>
      <c r="D242" s="62"/>
      <c r="E242" s="62"/>
      <c r="F242" s="62"/>
      <c r="G242" s="62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9" s="2" customFormat="1" ht="30" customHeight="1" thickBot="1" x14ac:dyDescent="0.25">
      <c r="A243" s="194" t="s">
        <v>359</v>
      </c>
      <c r="B243" s="195"/>
      <c r="C243" s="195"/>
      <c r="D243" s="195"/>
      <c r="E243" s="195"/>
      <c r="F243" s="195"/>
      <c r="G243" s="195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</row>
    <row r="244" spans="1:19" s="2" customFormat="1" ht="30" customHeight="1" x14ac:dyDescent="0.2">
      <c r="A244" s="92">
        <f>+A240+1</f>
        <v>97</v>
      </c>
      <c r="B244" s="59" t="s">
        <v>395</v>
      </c>
      <c r="C244" s="140" t="s">
        <v>412</v>
      </c>
      <c r="D244" s="111" t="s">
        <v>361</v>
      </c>
      <c r="E244" s="110" t="s">
        <v>210</v>
      </c>
      <c r="F244" s="94" t="s">
        <v>580</v>
      </c>
      <c r="G244" s="94" t="s">
        <v>676</v>
      </c>
      <c r="H244" s="61">
        <v>90000</v>
      </c>
      <c r="I244" s="96">
        <f>H244*2.87%</f>
        <v>2583</v>
      </c>
      <c r="J244" s="96">
        <f>+H244*3.04%</f>
        <v>2736</v>
      </c>
      <c r="K244" s="96"/>
      <c r="L244" s="8">
        <f>+J244+I244+K244</f>
        <v>5319</v>
      </c>
      <c r="M244" s="8">
        <f>+H244-L244</f>
        <v>84681</v>
      </c>
      <c r="N244" s="8">
        <f>+IF(M244*12&lt;=416220.01,0,IF(M244*12&lt;=624329.01,(((M244*12-416220.01)*0.15)/12),IF((M244*12&lt;=867123.01),(31216+0.2*(M244*12-624329.01))/12,((79776+0.25*(M244*12-867123.01))/12))))</f>
        <v>9753.1872916666671</v>
      </c>
      <c r="O244" s="8"/>
      <c r="P244" s="95">
        <v>125</v>
      </c>
      <c r="Q244" s="8">
        <f>+P244+N244+L244</f>
        <v>15197.187291666667</v>
      </c>
      <c r="R244" s="95">
        <f>+H244-Q244</f>
        <v>74802.812708333338</v>
      </c>
    </row>
    <row r="245" spans="1:19" s="2" customFormat="1" ht="30" customHeight="1" x14ac:dyDescent="0.2">
      <c r="A245" s="92">
        <f>+A244+1</f>
        <v>98</v>
      </c>
      <c r="B245" s="59" t="s">
        <v>643</v>
      </c>
      <c r="C245" s="140" t="s">
        <v>413</v>
      </c>
      <c r="D245" s="111" t="s">
        <v>652</v>
      </c>
      <c r="E245" s="110" t="s">
        <v>210</v>
      </c>
      <c r="F245" s="24" t="s">
        <v>628</v>
      </c>
      <c r="G245" s="110" t="s">
        <v>700</v>
      </c>
      <c r="H245" s="61">
        <v>45000</v>
      </c>
      <c r="I245" s="96">
        <f>H245*2.87%</f>
        <v>1291.5</v>
      </c>
      <c r="J245" s="96">
        <f>+H245*3.04%</f>
        <v>1368</v>
      </c>
      <c r="K245" s="96">
        <v>1715.46</v>
      </c>
      <c r="L245" s="8">
        <f>+J245+I245+K245</f>
        <v>4374.96</v>
      </c>
      <c r="M245" s="8">
        <f>+H245-L245</f>
        <v>40625.040000000001</v>
      </c>
      <c r="N245" s="8">
        <f>+IF(M245*12&lt;=416220.01,0,IF(M245*12&lt;=624329.01,(((M245*12-416220.01)*0.15)/12),IF((M245*12&lt;=867123.01),(31216+0.2*(M245*12-624329.01))/12,((79776+0.25*(M245*12-867123.01))/12))))</f>
        <v>891.00587499999972</v>
      </c>
      <c r="O245" s="8"/>
      <c r="P245" s="95">
        <v>25</v>
      </c>
      <c r="Q245" s="8">
        <f>+P245+N245+L245</f>
        <v>5290.9658749999999</v>
      </c>
      <c r="R245" s="95">
        <f>+H245-Q245</f>
        <v>39709.034124999998</v>
      </c>
    </row>
    <row r="246" spans="1:19" s="2" customFormat="1" ht="30" customHeight="1" x14ac:dyDescent="0.2">
      <c r="A246" s="299" t="s">
        <v>124</v>
      </c>
      <c r="B246" s="300"/>
      <c r="C246" s="216"/>
      <c r="D246" s="216"/>
      <c r="E246" s="216"/>
      <c r="F246" s="216"/>
      <c r="G246" s="216"/>
      <c r="H246" s="14">
        <f>SUM(H244:H245)</f>
        <v>135000</v>
      </c>
      <c r="I246" s="14">
        <f t="shared" ref="I246:R246" si="96">SUM(I244:I245)</f>
        <v>3874.5</v>
      </c>
      <c r="J246" s="14">
        <f t="shared" si="96"/>
        <v>4104</v>
      </c>
      <c r="K246" s="14">
        <f t="shared" si="96"/>
        <v>1715.46</v>
      </c>
      <c r="L246" s="14">
        <f t="shared" si="96"/>
        <v>9693.9599999999991</v>
      </c>
      <c r="M246" s="14">
        <f t="shared" si="96"/>
        <v>125306.04000000001</v>
      </c>
      <c r="N246" s="14">
        <f t="shared" si="96"/>
        <v>10644.193166666666</v>
      </c>
      <c r="O246" s="14">
        <f t="shared" si="96"/>
        <v>0</v>
      </c>
      <c r="P246" s="14">
        <f t="shared" si="96"/>
        <v>150</v>
      </c>
      <c r="Q246" s="14">
        <f t="shared" si="96"/>
        <v>20488.153166666667</v>
      </c>
      <c r="R246" s="14">
        <f t="shared" si="96"/>
        <v>114511.84683333334</v>
      </c>
    </row>
    <row r="247" spans="1:19" s="67" customFormat="1" ht="30" customHeight="1" thickBot="1" x14ac:dyDescent="0.25">
      <c r="A247" s="62"/>
      <c r="B247" s="62"/>
      <c r="C247" s="62"/>
      <c r="D247" s="62"/>
      <c r="E247" s="62"/>
      <c r="F247" s="62"/>
      <c r="G247" s="62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s="98" customFormat="1" ht="30" customHeight="1" thickBot="1" x14ac:dyDescent="0.25">
      <c r="A248" s="214" t="s">
        <v>222</v>
      </c>
      <c r="B248" s="215"/>
      <c r="C248" s="215"/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1"/>
    </row>
    <row r="249" spans="1:19" s="98" customFormat="1" ht="30" customHeight="1" x14ac:dyDescent="0.2">
      <c r="A249" s="92">
        <f>+A245+1</f>
        <v>99</v>
      </c>
      <c r="B249" s="59" t="s">
        <v>396</v>
      </c>
      <c r="C249" s="140" t="s">
        <v>413</v>
      </c>
      <c r="D249" s="59" t="s">
        <v>397</v>
      </c>
      <c r="E249" s="110" t="s">
        <v>210</v>
      </c>
      <c r="F249" s="24" t="s">
        <v>697</v>
      </c>
      <c r="G249" s="24" t="s">
        <v>696</v>
      </c>
      <c r="H249" s="96">
        <v>55000</v>
      </c>
      <c r="I249" s="96">
        <f t="shared" ref="I249" si="97">H249*2.87%</f>
        <v>1578.5</v>
      </c>
      <c r="J249" s="96">
        <f t="shared" ref="J249" si="98">+H249*3.04%</f>
        <v>1672</v>
      </c>
      <c r="K249" s="96">
        <v>1715.46</v>
      </c>
      <c r="L249" s="8">
        <f>+J249+I249+K249</f>
        <v>4965.96</v>
      </c>
      <c r="M249" s="8">
        <f>+H249-L249</f>
        <v>50034.04</v>
      </c>
      <c r="N249" s="8">
        <f>+IF(M249*12&lt;=416220.01,0,IF(M249*12&lt;=624329.01,(((M249*12-416220.01)*0.15)/12),IF((M249*12&lt;=867123.01),(31216+0.2*(M249*12-624329.01))/12,((79776+0.25*(M249*12-867123.01))/12))))-O249</f>
        <v>2302.3558749999997</v>
      </c>
      <c r="O249" s="8">
        <v>0</v>
      </c>
      <c r="P249" s="95">
        <v>125</v>
      </c>
      <c r="Q249" s="8">
        <f>+P249+N249+L249</f>
        <v>7393.3158750000002</v>
      </c>
      <c r="R249" s="95">
        <f>+H249-Q249</f>
        <v>47606.684125</v>
      </c>
      <c r="S249" s="1"/>
    </row>
    <row r="250" spans="1:19" ht="30" customHeight="1" x14ac:dyDescent="0.2">
      <c r="A250" s="92">
        <f>+A249+1</f>
        <v>100</v>
      </c>
      <c r="B250" s="59" t="s">
        <v>604</v>
      </c>
      <c r="C250" s="140" t="s">
        <v>413</v>
      </c>
      <c r="D250" s="59" t="s">
        <v>397</v>
      </c>
      <c r="E250" s="110" t="s">
        <v>210</v>
      </c>
      <c r="F250" s="24" t="s">
        <v>588</v>
      </c>
      <c r="G250" s="24" t="s">
        <v>693</v>
      </c>
      <c r="H250" s="96">
        <v>45000</v>
      </c>
      <c r="I250" s="96">
        <f t="shared" ref="I250" si="99">H250*2.87%</f>
        <v>1291.5</v>
      </c>
      <c r="J250" s="96">
        <f t="shared" ref="J250" si="100">+H250*3.04%</f>
        <v>1368</v>
      </c>
      <c r="K250" s="96"/>
      <c r="L250" s="8">
        <f>+J250+I250+K250</f>
        <v>2659.5</v>
      </c>
      <c r="M250" s="8">
        <f>+H250-L250</f>
        <v>42340.5</v>
      </c>
      <c r="N250" s="8">
        <f>+IF(M250*12&lt;=416220.01,0,IF(M250*12&lt;=624329.01,(((M250*12-416220.01)*0.15)/12),IF((M250*12&lt;=867123.01),(31216+0.2*(M250*12-624329.01))/12,((79776+0.25*(M250*12-867123.01))/12))))-O250</f>
        <v>1148.3248749999998</v>
      </c>
      <c r="O250" s="8"/>
      <c r="P250" s="95">
        <v>1025</v>
      </c>
      <c r="Q250" s="8">
        <f>+P250+N250+L250</f>
        <v>4832.8248750000002</v>
      </c>
      <c r="R250" s="95">
        <f>+H250-Q250</f>
        <v>40167.175125000002</v>
      </c>
    </row>
    <row r="251" spans="1:19" ht="30" customHeight="1" x14ac:dyDescent="0.2">
      <c r="A251" s="299" t="s">
        <v>124</v>
      </c>
      <c r="B251" s="300"/>
      <c r="C251" s="216"/>
      <c r="D251" s="216"/>
      <c r="E251" s="216"/>
      <c r="F251" s="216"/>
      <c r="G251" s="216"/>
      <c r="H251" s="14">
        <f>SUM(H249:H250)</f>
        <v>100000</v>
      </c>
      <c r="I251" s="14">
        <f t="shared" ref="I251:R251" si="101">SUM(I249:I250)</f>
        <v>2870</v>
      </c>
      <c r="J251" s="14">
        <f t="shared" si="101"/>
        <v>3040</v>
      </c>
      <c r="K251" s="14">
        <f t="shared" si="101"/>
        <v>1715.46</v>
      </c>
      <c r="L251" s="14">
        <f t="shared" si="101"/>
        <v>7625.46</v>
      </c>
      <c r="M251" s="14">
        <f t="shared" si="101"/>
        <v>92374.540000000008</v>
      </c>
      <c r="N251" s="14">
        <f t="shared" si="101"/>
        <v>3450.6807499999995</v>
      </c>
      <c r="O251" s="14">
        <f t="shared" si="101"/>
        <v>0</v>
      </c>
      <c r="P251" s="14">
        <f t="shared" si="101"/>
        <v>1150</v>
      </c>
      <c r="Q251" s="14">
        <f t="shared" si="101"/>
        <v>12226.14075</v>
      </c>
      <c r="R251" s="14">
        <f t="shared" si="101"/>
        <v>87773.859250000009</v>
      </c>
    </row>
    <row r="252" spans="1:19" s="67" customFormat="1" ht="30" customHeight="1" thickBot="1" x14ac:dyDescent="0.25">
      <c r="A252" s="62"/>
      <c r="B252" s="62"/>
      <c r="C252" s="62"/>
      <c r="D252" s="62"/>
      <c r="E252" s="62"/>
      <c r="F252" s="62"/>
      <c r="G252" s="62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2"/>
    </row>
    <row r="253" spans="1:19" ht="30" customHeight="1" thickBot="1" x14ac:dyDescent="0.25">
      <c r="A253" s="214" t="s">
        <v>439</v>
      </c>
      <c r="B253" s="215"/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</row>
    <row r="254" spans="1:19" ht="30" customHeight="1" x14ac:dyDescent="0.2">
      <c r="A254" s="92">
        <f>+A250+1</f>
        <v>101</v>
      </c>
      <c r="B254" s="99" t="s">
        <v>143</v>
      </c>
      <c r="C254" s="101" t="s">
        <v>413</v>
      </c>
      <c r="D254" s="99" t="s">
        <v>399</v>
      </c>
      <c r="E254" s="93" t="s">
        <v>210</v>
      </c>
      <c r="F254" s="24" t="s">
        <v>628</v>
      </c>
      <c r="G254" s="94" t="s">
        <v>700</v>
      </c>
      <c r="H254" s="96">
        <v>70000</v>
      </c>
      <c r="I254" s="96">
        <f>H254*2.87%</f>
        <v>2009</v>
      </c>
      <c r="J254" s="96">
        <f>+H254*3.04%</f>
        <v>2128</v>
      </c>
      <c r="K254" s="96">
        <v>1715.46</v>
      </c>
      <c r="L254" s="96">
        <f>+J254+I254+K254</f>
        <v>5852.46</v>
      </c>
      <c r="M254" s="8">
        <f>+H254-L254</f>
        <v>64147.54</v>
      </c>
      <c r="N254" s="8">
        <f>+IF(M254*12&lt;=416220.01,0,IF(M254*12&lt;=624329.01,(((M254*12-416220.01)*0.15)/12),IF((M254*12&lt;=867123.01),(31216+0.2*(M254*12-624329.01))/12,((79776+0.25*(M254*12-867123.01))/12))))-O254</f>
        <v>5025.3578333333326</v>
      </c>
      <c r="O254" s="8"/>
      <c r="P254" s="95">
        <v>125</v>
      </c>
      <c r="Q254" s="8">
        <f>+P254+N254+L254</f>
        <v>11002.817833333333</v>
      </c>
      <c r="R254" s="95">
        <f>+H254-Q254</f>
        <v>58997.182166666666</v>
      </c>
    </row>
    <row r="255" spans="1:19" ht="30" customHeight="1" x14ac:dyDescent="0.2">
      <c r="A255" s="299" t="s">
        <v>124</v>
      </c>
      <c r="B255" s="300"/>
      <c r="C255" s="216"/>
      <c r="D255" s="216"/>
      <c r="E255" s="216"/>
      <c r="F255" s="216"/>
      <c r="G255" s="216"/>
      <c r="H255" s="14">
        <f t="shared" ref="H255:R255" si="102">SUM(H254:H254)</f>
        <v>70000</v>
      </c>
      <c r="I255" s="14">
        <f t="shared" si="102"/>
        <v>2009</v>
      </c>
      <c r="J255" s="14">
        <f t="shared" si="102"/>
        <v>2128</v>
      </c>
      <c r="K255" s="14">
        <f t="shared" si="102"/>
        <v>1715.46</v>
      </c>
      <c r="L255" s="14">
        <f t="shared" si="102"/>
        <v>5852.46</v>
      </c>
      <c r="M255" s="14">
        <f t="shared" si="102"/>
        <v>64147.54</v>
      </c>
      <c r="N255" s="14">
        <f t="shared" si="102"/>
        <v>5025.3578333333326</v>
      </c>
      <c r="O255" s="14">
        <f t="shared" si="102"/>
        <v>0</v>
      </c>
      <c r="P255" s="14">
        <f t="shared" si="102"/>
        <v>125</v>
      </c>
      <c r="Q255" s="14">
        <f t="shared" si="102"/>
        <v>11002.817833333333</v>
      </c>
      <c r="R255" s="14">
        <f t="shared" si="102"/>
        <v>58997.182166666666</v>
      </c>
    </row>
    <row r="256" spans="1:19" s="67" customFormat="1" ht="30" customHeight="1" thickBot="1" x14ac:dyDescent="0.25">
      <c r="A256" s="62"/>
      <c r="B256" s="62"/>
      <c r="C256" s="62"/>
      <c r="D256" s="62"/>
      <c r="E256" s="62"/>
      <c r="F256" s="62"/>
      <c r="G256" s="62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2"/>
    </row>
    <row r="257" spans="1:19" ht="30" customHeight="1" thickBot="1" x14ac:dyDescent="0.25">
      <c r="A257" s="214" t="s">
        <v>617</v>
      </c>
      <c r="B257" s="215"/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</row>
    <row r="258" spans="1:19" ht="30" customHeight="1" x14ac:dyDescent="0.2">
      <c r="A258" s="92">
        <f>+A254+1</f>
        <v>102</v>
      </c>
      <c r="B258" s="99" t="s">
        <v>506</v>
      </c>
      <c r="C258" s="101" t="s">
        <v>413</v>
      </c>
      <c r="D258" s="99" t="s">
        <v>653</v>
      </c>
      <c r="E258" s="93" t="s">
        <v>210</v>
      </c>
      <c r="F258" s="24" t="s">
        <v>697</v>
      </c>
      <c r="G258" s="24" t="s">
        <v>696</v>
      </c>
      <c r="H258" s="96">
        <v>80000</v>
      </c>
      <c r="I258" s="96">
        <f>H258*2.87%</f>
        <v>2296</v>
      </c>
      <c r="J258" s="96">
        <f>+H258*3.04%</f>
        <v>2432</v>
      </c>
      <c r="K258" s="96"/>
      <c r="L258" s="8">
        <f>+J258+I258+K258</f>
        <v>4728</v>
      </c>
      <c r="M258" s="8">
        <f>+H258-L258</f>
        <v>75272</v>
      </c>
      <c r="N258" s="8">
        <f>+IF(M258*12&lt;=416220.01,0,IF(M258*12&lt;=624329.01,(((M258*12-416220.01)*0.15)/12),IF((M258*12&lt;=867123.01),(31216+0.2*(M258*12-624329.01))/12,((79776+0.25*(M258*12-867123.01))/12))))-O258</f>
        <v>7400.9372916666662</v>
      </c>
      <c r="O258" s="8"/>
      <c r="P258" s="95">
        <v>10025</v>
      </c>
      <c r="Q258" s="8">
        <f>+P258+N258+L258</f>
        <v>22153.937291666665</v>
      </c>
      <c r="R258" s="95">
        <f>+H258-Q258</f>
        <v>57846.062708333338</v>
      </c>
    </row>
    <row r="259" spans="1:19" ht="30" customHeight="1" x14ac:dyDescent="0.2">
      <c r="A259" s="114">
        <f>+A258+1</f>
        <v>103</v>
      </c>
      <c r="B259" s="262" t="s">
        <v>678</v>
      </c>
      <c r="C259" s="238" t="s">
        <v>413</v>
      </c>
      <c r="D259" s="113" t="s">
        <v>679</v>
      </c>
      <c r="E259" s="110" t="s">
        <v>210</v>
      </c>
      <c r="F259" s="24" t="s">
        <v>580</v>
      </c>
      <c r="G259" s="24" t="s">
        <v>676</v>
      </c>
      <c r="H259" s="8">
        <v>25000</v>
      </c>
      <c r="I259" s="8">
        <f>H259*2.87%</f>
        <v>717.5</v>
      </c>
      <c r="J259" s="8">
        <f>+H259*3.04%</f>
        <v>760</v>
      </c>
      <c r="K259" s="8"/>
      <c r="L259" s="8">
        <f>+J259+I259+K259</f>
        <v>1477.5</v>
      </c>
      <c r="M259" s="8">
        <f>+H259-L259</f>
        <v>23522.5</v>
      </c>
      <c r="N259" s="8">
        <v>0</v>
      </c>
      <c r="O259" s="8">
        <f t="shared" ref="O259" si="103">N259*2.87%</f>
        <v>0</v>
      </c>
      <c r="P259" s="96">
        <v>125</v>
      </c>
      <c r="Q259" s="8">
        <f>+P259+N259+L259</f>
        <v>1602.5</v>
      </c>
      <c r="R259" s="9">
        <f>+H259-Q259</f>
        <v>23397.5</v>
      </c>
    </row>
    <row r="260" spans="1:19" ht="30" customHeight="1" x14ac:dyDescent="0.2">
      <c r="A260" s="299" t="s">
        <v>124</v>
      </c>
      <c r="B260" s="300"/>
      <c r="C260" s="216"/>
      <c r="D260" s="216"/>
      <c r="E260" s="216"/>
      <c r="F260" s="216"/>
      <c r="G260" s="216"/>
      <c r="H260" s="14">
        <f>SUM(H258:H259)</f>
        <v>105000</v>
      </c>
      <c r="I260" s="14">
        <f t="shared" ref="I260:R260" si="104">SUM(I258:I259)</f>
        <v>3013.5</v>
      </c>
      <c r="J260" s="14">
        <f t="shared" si="104"/>
        <v>3192</v>
      </c>
      <c r="K260" s="14">
        <f t="shared" si="104"/>
        <v>0</v>
      </c>
      <c r="L260" s="14">
        <f t="shared" si="104"/>
        <v>6205.5</v>
      </c>
      <c r="M260" s="14">
        <f t="shared" si="104"/>
        <v>98794.5</v>
      </c>
      <c r="N260" s="14">
        <f t="shared" si="104"/>
        <v>7400.9372916666662</v>
      </c>
      <c r="O260" s="14">
        <f t="shared" si="104"/>
        <v>0</v>
      </c>
      <c r="P260" s="14">
        <f t="shared" si="104"/>
        <v>10150</v>
      </c>
      <c r="Q260" s="14">
        <f t="shared" si="104"/>
        <v>23756.437291666665</v>
      </c>
      <c r="R260" s="14">
        <f t="shared" si="104"/>
        <v>81243.562708333338</v>
      </c>
    </row>
    <row r="261" spans="1:19" s="67" customFormat="1" ht="30" customHeight="1" thickBot="1" x14ac:dyDescent="0.25">
      <c r="A261" s="62"/>
      <c r="B261" s="62"/>
      <c r="C261" s="62"/>
      <c r="D261" s="62"/>
      <c r="E261" s="62"/>
      <c r="F261" s="62"/>
      <c r="G261" s="62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2"/>
    </row>
    <row r="262" spans="1:19" ht="30" customHeight="1" thickBot="1" x14ac:dyDescent="0.25">
      <c r="A262" s="214" t="s">
        <v>201</v>
      </c>
      <c r="B262" s="215"/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</row>
    <row r="263" spans="1:19" ht="30" customHeight="1" x14ac:dyDescent="0.2">
      <c r="A263" s="92">
        <f>+A259+1</f>
        <v>104</v>
      </c>
      <c r="B263" s="99" t="s">
        <v>605</v>
      </c>
      <c r="C263" s="101" t="s">
        <v>412</v>
      </c>
      <c r="D263" s="99" t="s">
        <v>654</v>
      </c>
      <c r="E263" s="93" t="s">
        <v>210</v>
      </c>
      <c r="F263" s="24" t="s">
        <v>588</v>
      </c>
      <c r="G263" s="24" t="s">
        <v>693</v>
      </c>
      <c r="H263" s="96">
        <v>100000</v>
      </c>
      <c r="I263" s="96">
        <f>H263*2.87%</f>
        <v>2870</v>
      </c>
      <c r="J263" s="96">
        <f>+H263*3.04%</f>
        <v>3040</v>
      </c>
      <c r="K263" s="96">
        <v>0</v>
      </c>
      <c r="L263" s="8">
        <f>+J263+I263+K263</f>
        <v>5910</v>
      </c>
      <c r="M263" s="8">
        <f>+H263-L263</f>
        <v>94090</v>
      </c>
      <c r="N263" s="8">
        <f>+IF(M263*12&lt;=416220.01,0,IF(M263*12&lt;=624329.01,(((M263*12-416220.01)*0.15)/12),IF((M263*12&lt;=867123.01),(31216+0.2*(M263*12-624329.01))/12,((79776+0.25*(M263*12-867123.01))/12))))-O263</f>
        <v>12105.437291666667</v>
      </c>
      <c r="O263" s="8">
        <v>0</v>
      </c>
      <c r="P263" s="95">
        <v>25</v>
      </c>
      <c r="Q263" s="8">
        <f>+P263+N263+L263</f>
        <v>18040.437291666669</v>
      </c>
      <c r="R263" s="95">
        <f>+H263-Q263</f>
        <v>81959.562708333338</v>
      </c>
    </row>
    <row r="264" spans="1:19" ht="30" customHeight="1" x14ac:dyDescent="0.2">
      <c r="A264" s="299" t="s">
        <v>124</v>
      </c>
      <c r="B264" s="300"/>
      <c r="C264" s="216"/>
      <c r="D264" s="216"/>
      <c r="E264" s="216"/>
      <c r="F264" s="216"/>
      <c r="G264" s="216"/>
      <c r="H264" s="14">
        <f t="shared" ref="H264:R264" si="105">SUM(H263:H263)</f>
        <v>100000</v>
      </c>
      <c r="I264" s="14">
        <f t="shared" si="105"/>
        <v>2870</v>
      </c>
      <c r="J264" s="14">
        <f t="shared" si="105"/>
        <v>3040</v>
      </c>
      <c r="K264" s="14">
        <f t="shared" si="105"/>
        <v>0</v>
      </c>
      <c r="L264" s="14">
        <f t="shared" si="105"/>
        <v>5910</v>
      </c>
      <c r="M264" s="14">
        <f t="shared" si="105"/>
        <v>94090</v>
      </c>
      <c r="N264" s="14">
        <f t="shared" si="105"/>
        <v>12105.437291666667</v>
      </c>
      <c r="O264" s="14">
        <f t="shared" si="105"/>
        <v>0</v>
      </c>
      <c r="P264" s="14">
        <f t="shared" si="105"/>
        <v>25</v>
      </c>
      <c r="Q264" s="14">
        <f t="shared" si="105"/>
        <v>18040.437291666669</v>
      </c>
      <c r="R264" s="14">
        <f t="shared" si="105"/>
        <v>81959.562708333338</v>
      </c>
    </row>
    <row r="265" spans="1:19" ht="30" customHeight="1" thickBot="1" x14ac:dyDescent="0.25">
      <c r="D265" s="25"/>
      <c r="E265" s="25"/>
      <c r="F265" s="25"/>
      <c r="G265" s="25"/>
      <c r="I265" s="2"/>
      <c r="J265" s="2"/>
      <c r="K265" s="2"/>
      <c r="L265" s="2"/>
      <c r="M265" s="2"/>
      <c r="N265" s="2"/>
      <c r="O265" s="2"/>
      <c r="P265" s="2"/>
      <c r="Q265" s="2"/>
      <c r="R265" s="2"/>
    </row>
    <row r="266" spans="1:19" ht="30" customHeight="1" thickBot="1" x14ac:dyDescent="0.25">
      <c r="A266" s="214" t="s">
        <v>400</v>
      </c>
      <c r="B266" s="215"/>
      <c r="C266" s="215"/>
      <c r="D266" s="215"/>
      <c r="E266" s="116"/>
      <c r="F266" s="60"/>
      <c r="G266" s="60"/>
      <c r="H266" s="13">
        <f t="shared" ref="H266:R266" si="106">+H12+H24+H28+H18+H33+H41+H46+H52+H57+H62+H66+H72+H77+H82+H85+H90+H96+H99+H104+H108+H115+H120+H124+H129+H133+H140+H145+H150+H155+H161+H170+H174+H180+H185+H189+H198+H207+H211+H218+H222+H226+H230+H236+H241+H246+H251+H255+H260+H264</f>
        <v>9390000</v>
      </c>
      <c r="I266" s="13">
        <f t="shared" si="106"/>
        <v>269493</v>
      </c>
      <c r="J266" s="13">
        <f t="shared" si="106"/>
        <v>285003.04200000002</v>
      </c>
      <c r="K266" s="13">
        <f t="shared" si="106"/>
        <v>48032.88</v>
      </c>
      <c r="L266" s="13">
        <f t="shared" si="106"/>
        <v>602528.92199999979</v>
      </c>
      <c r="M266" s="13">
        <f t="shared" si="106"/>
        <v>8787471.0779999997</v>
      </c>
      <c r="N266" s="13">
        <f t="shared" si="106"/>
        <v>1036078.9487916664</v>
      </c>
      <c r="O266" s="13">
        <f t="shared" si="106"/>
        <v>0</v>
      </c>
      <c r="P266" s="13">
        <f t="shared" si="106"/>
        <v>244570.58</v>
      </c>
      <c r="Q266" s="13">
        <f t="shared" si="106"/>
        <v>1883178.4507916665</v>
      </c>
      <c r="R266" s="13">
        <f t="shared" si="106"/>
        <v>7506821.5492083337</v>
      </c>
    </row>
    <row r="267" spans="1:19" ht="30" customHeight="1" x14ac:dyDescent="0.2">
      <c r="A267" s="138"/>
      <c r="B267" s="138"/>
      <c r="C267" s="138"/>
      <c r="D267" s="138"/>
      <c r="E267" s="138"/>
      <c r="H267" s="150"/>
      <c r="I267" s="150"/>
      <c r="J267" s="150"/>
      <c r="K267" s="150"/>
      <c r="L267" s="150"/>
      <c r="M267" s="150"/>
      <c r="N267" s="150"/>
      <c r="O267" s="150"/>
      <c r="P267" s="150"/>
      <c r="Q267" s="150"/>
      <c r="R267" s="150"/>
    </row>
    <row r="268" spans="1:19" ht="30" customHeight="1" x14ac:dyDescent="0.2">
      <c r="A268" s="138"/>
      <c r="B268" s="138"/>
      <c r="C268" s="138"/>
      <c r="D268" s="138"/>
      <c r="E268" s="138"/>
    </row>
    <row r="269" spans="1:19" ht="30" customHeight="1" x14ac:dyDescent="0.2">
      <c r="B269" s="259"/>
      <c r="C269" s="260"/>
      <c r="D269" s="261"/>
      <c r="E269" s="261"/>
      <c r="F269" s="259" t="s">
        <v>477</v>
      </c>
    </row>
    <row r="270" spans="1:19" ht="30" customHeight="1" x14ac:dyDescent="0.2">
      <c r="B270" s="259" t="s">
        <v>478</v>
      </c>
      <c r="C270" s="260"/>
      <c r="D270" s="261"/>
      <c r="E270" s="261"/>
      <c r="F270" s="259" t="s">
        <v>479</v>
      </c>
    </row>
    <row r="271" spans="1:19" ht="30" customHeight="1" x14ac:dyDescent="0.2">
      <c r="H271" s="64"/>
    </row>
    <row r="376" spans="1:8" s="32" customFormat="1" ht="30" customHeight="1" x14ac:dyDescent="0.25">
      <c r="A376" s="44"/>
      <c r="B376" s="42"/>
      <c r="C376" s="44"/>
      <c r="D376" s="42"/>
      <c r="E376" s="42"/>
      <c r="F376" s="42"/>
      <c r="G376" s="42"/>
      <c r="H376" s="39"/>
    </row>
    <row r="377" spans="1:8" s="32" customFormat="1" ht="30" customHeight="1" x14ac:dyDescent="0.25">
      <c r="A377" s="44"/>
      <c r="B377" s="42"/>
      <c r="C377" s="44"/>
      <c r="D377" s="42"/>
      <c r="E377" s="42"/>
      <c r="F377" s="42"/>
      <c r="G377" s="42"/>
      <c r="H377" s="39"/>
    </row>
    <row r="378" spans="1: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8" s="32" customFormat="1" ht="30" customHeight="1" x14ac:dyDescent="0.25">
      <c r="A401" s="44"/>
      <c r="B401" s="42"/>
      <c r="C401" s="44"/>
      <c r="D401" s="42"/>
      <c r="E401" s="42"/>
      <c r="F401" s="42"/>
      <c r="G401" s="42"/>
      <c r="H401" s="39"/>
    </row>
    <row r="402" spans="1:8" s="32" customFormat="1" ht="30" customHeight="1" x14ac:dyDescent="0.25">
      <c r="A402" s="44"/>
      <c r="B402" s="42"/>
      <c r="C402" s="44"/>
      <c r="D402" s="42"/>
      <c r="E402" s="42"/>
      <c r="F402" s="42"/>
      <c r="G402" s="42"/>
      <c r="H402" s="39"/>
    </row>
    <row r="403" spans="1:8" s="32" customFormat="1" ht="30" customHeight="1" x14ac:dyDescent="0.25">
      <c r="A403" s="44"/>
      <c r="B403" s="42"/>
      <c r="C403" s="44"/>
      <c r="D403" s="42"/>
      <c r="E403" s="42"/>
      <c r="F403" s="42"/>
      <c r="G403" s="42"/>
      <c r="H403" s="39"/>
    </row>
    <row r="404" spans="1:8" s="32" customFormat="1" ht="30" customHeight="1" x14ac:dyDescent="0.25">
      <c r="A404" s="44"/>
      <c r="B404" s="42"/>
      <c r="C404" s="44"/>
      <c r="D404" s="42"/>
      <c r="E404" s="42"/>
      <c r="F404" s="42"/>
      <c r="G404" s="42"/>
      <c r="H404" s="39"/>
    </row>
    <row r="405" spans="1:8" s="32" customFormat="1" ht="30" customHeight="1" x14ac:dyDescent="0.25">
      <c r="A405" s="44"/>
      <c r="B405" s="42"/>
      <c r="C405" s="44"/>
      <c r="D405" s="42"/>
      <c r="E405" s="42"/>
      <c r="F405" s="42"/>
      <c r="G405" s="42"/>
      <c r="H405" s="39"/>
    </row>
    <row r="64866" spans="2:18" s="4" customFormat="1" ht="30" customHeight="1" x14ac:dyDescent="0.2">
      <c r="B64866" s="23"/>
      <c r="D64866" s="23"/>
      <c r="E64866" s="23"/>
      <c r="F64866" s="23"/>
      <c r="G64866" s="23"/>
      <c r="H64866" s="2"/>
      <c r="N64866" s="1"/>
      <c r="O64866" s="1"/>
      <c r="P64866" s="1"/>
      <c r="Q64866" s="1"/>
      <c r="R64866" s="1"/>
    </row>
    <row r="64868" spans="2:18" s="4" customFormat="1" ht="30" customHeight="1" x14ac:dyDescent="0.2">
      <c r="B64868" s="23"/>
      <c r="D64868" s="23"/>
      <c r="E64868" s="23"/>
      <c r="F64868" s="23"/>
      <c r="G64868" s="23"/>
      <c r="H64868" s="2"/>
      <c r="N64868" s="1"/>
      <c r="O64868" s="1"/>
      <c r="P64868" s="1"/>
      <c r="Q64868" s="1"/>
      <c r="R64868" s="1"/>
    </row>
    <row r="64878" spans="2:18" ht="30" customHeight="1" x14ac:dyDescent="0.2">
      <c r="P64878" s="4"/>
      <c r="Q64878" s="4"/>
      <c r="R64878" s="4"/>
    </row>
    <row r="64879" spans="2:18" ht="30" customHeight="1" x14ac:dyDescent="0.2">
      <c r="B64879" s="23">
        <f>SUM(B7:B64878)</f>
        <v>0</v>
      </c>
    </row>
    <row r="64880" spans="2:18" ht="30" customHeight="1" x14ac:dyDescent="0.2">
      <c r="P64880" s="4"/>
      <c r="Q64880" s="4"/>
      <c r="R64880" s="4"/>
    </row>
    <row r="64881" spans="2:15" ht="30" customHeight="1" x14ac:dyDescent="0.2">
      <c r="B64881" s="23">
        <f>SUM(B64879)</f>
        <v>0</v>
      </c>
      <c r="N64881" s="4"/>
      <c r="O64881" s="4"/>
    </row>
    <row r="64883" spans="2:15" ht="30" customHeight="1" x14ac:dyDescent="0.2">
      <c r="N64883" s="4"/>
      <c r="O64883" s="4"/>
    </row>
    <row r="1048207" spans="17:17" ht="30" customHeight="1" x14ac:dyDescent="0.2">
      <c r="Q1048207" s="11" t="e">
        <f>SUM(#REF!)</f>
        <v>#REF!</v>
      </c>
    </row>
  </sheetData>
  <mergeCells count="53">
    <mergeCell ref="A264:B264"/>
    <mergeCell ref="A133:B133"/>
    <mergeCell ref="A255:B255"/>
    <mergeCell ref="A96:B96"/>
    <mergeCell ref="A99:B99"/>
    <mergeCell ref="A104:B104"/>
    <mergeCell ref="A115:B115"/>
    <mergeCell ref="A120:B120"/>
    <mergeCell ref="A124:B124"/>
    <mergeCell ref="A198:B198"/>
    <mergeCell ref="A207:B207"/>
    <mergeCell ref="A189:B189"/>
    <mergeCell ref="A236:B236"/>
    <mergeCell ref="A241:B241"/>
    <mergeCell ref="A246:B246"/>
    <mergeCell ref="A251:B251"/>
    <mergeCell ref="A72:B72"/>
    <mergeCell ref="A77:B77"/>
    <mergeCell ref="A82:B82"/>
    <mergeCell ref="A90:B90"/>
    <mergeCell ref="A129:B129"/>
    <mergeCell ref="A108:B108"/>
    <mergeCell ref="A85:B85"/>
    <mergeCell ref="A41:B41"/>
    <mergeCell ref="A46:B46"/>
    <mergeCell ref="A52:B52"/>
    <mergeCell ref="A62:B62"/>
    <mergeCell ref="A66:B66"/>
    <mergeCell ref="A57:B57"/>
    <mergeCell ref="A12:B12"/>
    <mergeCell ref="A33:B33"/>
    <mergeCell ref="A2:R2"/>
    <mergeCell ref="A3:R3"/>
    <mergeCell ref="A4:R4"/>
    <mergeCell ref="A28:B28"/>
    <mergeCell ref="A24:B24"/>
    <mergeCell ref="A18:B18"/>
    <mergeCell ref="I6:L6"/>
    <mergeCell ref="A260:B260"/>
    <mergeCell ref="A222:B222"/>
    <mergeCell ref="A226:B226"/>
    <mergeCell ref="A230:B230"/>
    <mergeCell ref="A140:B140"/>
    <mergeCell ref="A145:B145"/>
    <mergeCell ref="A155:B155"/>
    <mergeCell ref="A211:B211"/>
    <mergeCell ref="A218:B218"/>
    <mergeCell ref="A174:B174"/>
    <mergeCell ref="A180:B180"/>
    <mergeCell ref="A185:B185"/>
    <mergeCell ref="A170:B170"/>
    <mergeCell ref="A150:B150"/>
    <mergeCell ref="A161:B161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5" fitToHeight="0" orientation="landscape" r:id="rId1"/>
  <rowBreaks count="10" manualBreakCount="10">
    <brk id="34" max="17" man="1"/>
    <brk id="66" max="17" man="1"/>
    <brk id="96" max="17" man="1"/>
    <brk id="125" max="17" man="1"/>
    <brk id="151" max="17" man="1"/>
    <brk id="181" max="17" man="1"/>
    <brk id="212" max="17" man="1"/>
    <brk id="237" max="17" man="1"/>
    <brk id="272" max="12" man="1"/>
    <brk id="277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5"/>
  <sheetViews>
    <sheetView showGridLines="0" view="pageBreakPreview" zoomScale="50" zoomScaleNormal="80" zoomScaleSheetLayoutView="50" workbookViewId="0">
      <pane xSplit="3" ySplit="6" topLeftCell="D7" activePane="bottomRight" state="frozen"/>
      <selection pane="topRight" activeCell="C1" sqref="C1"/>
      <selection pane="bottomLeft" activeCell="A9" sqref="A9"/>
      <selection pane="bottomRight" activeCell="J142" sqref="J142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4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296" t="s">
        <v>401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</row>
    <row r="2" spans="2:13" ht="30" customHeight="1" x14ac:dyDescent="0.35">
      <c r="B2" s="297" t="s">
        <v>418</v>
      </c>
      <c r="C2" s="297"/>
      <c r="D2" s="297"/>
      <c r="E2" s="297"/>
      <c r="F2" s="297"/>
      <c r="G2" s="297"/>
      <c r="H2" s="297"/>
      <c r="I2" s="297"/>
      <c r="J2" s="297"/>
      <c r="K2" s="297"/>
      <c r="L2" s="297"/>
    </row>
    <row r="3" spans="2:13" ht="30" customHeight="1" x14ac:dyDescent="0.3">
      <c r="B3" s="323" t="s">
        <v>709</v>
      </c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191"/>
    </row>
    <row r="4" spans="2:13" ht="30" customHeight="1" thickBot="1" x14ac:dyDescent="0.35">
      <c r="B4" s="323"/>
      <c r="C4" s="323"/>
      <c r="D4" s="15"/>
      <c r="E4" s="22"/>
      <c r="F4" s="243"/>
      <c r="G4" s="15"/>
    </row>
    <row r="5" spans="2:13" ht="30" customHeight="1" thickBot="1" x14ac:dyDescent="0.3">
      <c r="B5" s="29"/>
      <c r="C5" s="30"/>
      <c r="D5" s="29"/>
      <c r="E5" s="30"/>
      <c r="F5" s="244"/>
      <c r="G5" s="31"/>
      <c r="H5" s="303" t="s">
        <v>119</v>
      </c>
      <c r="I5" s="305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356</v>
      </c>
      <c r="D6" s="33" t="s">
        <v>414</v>
      </c>
      <c r="E6" s="33" t="s">
        <v>126</v>
      </c>
      <c r="F6" s="250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308" t="s">
        <v>176</v>
      </c>
      <c r="C7" s="309"/>
      <c r="D7" s="309"/>
      <c r="E7" s="309"/>
      <c r="F7" s="309"/>
      <c r="G7" s="309"/>
      <c r="H7" s="309"/>
      <c r="I7" s="309"/>
      <c r="J7" s="309"/>
      <c r="K7" s="309"/>
      <c r="L7" s="310"/>
    </row>
    <row r="8" spans="2:13" s="39" customFormat="1" ht="30" customHeight="1" x14ac:dyDescent="0.25">
      <c r="B8" s="36">
        <f>1</f>
        <v>1</v>
      </c>
      <c r="C8" s="103" t="s">
        <v>137</v>
      </c>
      <c r="D8" s="36" t="s">
        <v>413</v>
      </c>
      <c r="E8" s="104" t="s">
        <v>453</v>
      </c>
      <c r="F8" s="121" t="s">
        <v>120</v>
      </c>
      <c r="G8" s="105">
        <v>19500</v>
      </c>
      <c r="H8" s="105">
        <v>559.64999999999964</v>
      </c>
      <c r="I8" s="102">
        <v>502.21</v>
      </c>
      <c r="J8" s="105">
        <v>4609.54</v>
      </c>
      <c r="K8" s="102">
        <f>SUM(H8:J8)</f>
        <v>5671.4</v>
      </c>
      <c r="L8" s="77">
        <f>+G8-K8</f>
        <v>13828.6</v>
      </c>
      <c r="M8" s="192"/>
    </row>
    <row r="9" spans="2:13" s="39" customFormat="1" ht="30" customHeight="1" x14ac:dyDescent="0.25">
      <c r="B9" s="311" t="s">
        <v>124</v>
      </c>
      <c r="C9" s="312"/>
      <c r="D9" s="312"/>
      <c r="E9" s="312"/>
      <c r="F9" s="312"/>
      <c r="G9" s="37">
        <f>SUM(G8)</f>
        <v>19500</v>
      </c>
      <c r="H9" s="37">
        <f t="shared" ref="H9:L9" si="0">SUM(H8)</f>
        <v>559.64999999999964</v>
      </c>
      <c r="I9" s="37">
        <f t="shared" si="0"/>
        <v>502.21</v>
      </c>
      <c r="J9" s="37">
        <f t="shared" si="0"/>
        <v>4609.54</v>
      </c>
      <c r="K9" s="37">
        <f t="shared" si="0"/>
        <v>5671.4</v>
      </c>
      <c r="L9" s="37">
        <f t="shared" si="0"/>
        <v>13828.6</v>
      </c>
      <c r="M9" s="192"/>
    </row>
    <row r="10" spans="2:13" s="40" customFormat="1" ht="30" customHeight="1" thickBot="1" x14ac:dyDescent="0.3">
      <c r="B10" s="50"/>
      <c r="C10" s="50"/>
      <c r="D10" s="50"/>
      <c r="E10" s="50"/>
      <c r="F10" s="251"/>
      <c r="M10" s="38"/>
    </row>
    <row r="11" spans="2:13" s="69" customFormat="1" ht="30" customHeight="1" thickBot="1" x14ac:dyDescent="0.3">
      <c r="B11" s="308" t="s">
        <v>151</v>
      </c>
      <c r="C11" s="309"/>
      <c r="D11" s="309"/>
      <c r="E11" s="309"/>
      <c r="F11" s="309"/>
      <c r="G11" s="309"/>
      <c r="H11" s="309"/>
      <c r="I11" s="309"/>
      <c r="J11" s="309"/>
      <c r="K11" s="309"/>
      <c r="L11" s="310"/>
    </row>
    <row r="12" spans="2:13" s="39" customFormat="1" ht="30" customHeight="1" x14ac:dyDescent="0.25">
      <c r="B12" s="79">
        <f>+B8+1</f>
        <v>2</v>
      </c>
      <c r="C12" s="103" t="s">
        <v>246</v>
      </c>
      <c r="D12" s="36" t="s">
        <v>413</v>
      </c>
      <c r="E12" s="104" t="s">
        <v>483</v>
      </c>
      <c r="F12" s="121" t="s">
        <v>121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92"/>
    </row>
    <row r="13" spans="2:13" s="39" customFormat="1" ht="30" customHeight="1" x14ac:dyDescent="0.25">
      <c r="B13" s="311" t="s">
        <v>124</v>
      </c>
      <c r="C13" s="312"/>
      <c r="D13" s="312"/>
      <c r="E13" s="312"/>
      <c r="F13" s="313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51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08" t="s">
        <v>153</v>
      </c>
      <c r="C15" s="309"/>
      <c r="D15" s="309"/>
      <c r="E15" s="309"/>
      <c r="F15" s="309"/>
      <c r="G15" s="309"/>
      <c r="H15" s="309"/>
      <c r="I15" s="309"/>
      <c r="J15" s="309"/>
      <c r="K15" s="309"/>
      <c r="L15" s="310"/>
    </row>
    <row r="16" spans="2:13" s="39" customFormat="1" ht="30" customHeight="1" x14ac:dyDescent="0.25">
      <c r="B16" s="79">
        <f>+B12+1</f>
        <v>3</v>
      </c>
      <c r="C16" s="80" t="s">
        <v>249</v>
      </c>
      <c r="D16" s="36" t="s">
        <v>413</v>
      </c>
      <c r="E16" s="84" t="s">
        <v>510</v>
      </c>
      <c r="F16" s="121" t="s">
        <v>121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31"/>
    </row>
    <row r="17" spans="2:13" s="39" customFormat="1" ht="30" customHeight="1" x14ac:dyDescent="0.25">
      <c r="B17" s="311" t="s">
        <v>124</v>
      </c>
      <c r="C17" s="312"/>
      <c r="D17" s="312"/>
      <c r="E17" s="312"/>
      <c r="F17" s="313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51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08" t="s">
        <v>239</v>
      </c>
      <c r="C19" s="309"/>
      <c r="D19" s="309"/>
      <c r="E19" s="309"/>
      <c r="F19" s="309"/>
      <c r="G19" s="309"/>
      <c r="H19" s="309"/>
      <c r="I19" s="309"/>
      <c r="J19" s="309"/>
      <c r="K19" s="309"/>
      <c r="L19" s="310"/>
    </row>
    <row r="20" spans="2:13" s="85" customFormat="1" ht="30" customHeight="1" x14ac:dyDescent="0.25">
      <c r="B20" s="74">
        <f>+B16+1</f>
        <v>4</v>
      </c>
      <c r="C20" s="107" t="s">
        <v>55</v>
      </c>
      <c r="D20" s="117" t="s">
        <v>413</v>
      </c>
      <c r="E20" s="118" t="s">
        <v>178</v>
      </c>
      <c r="F20" s="121" t="s">
        <v>121</v>
      </c>
      <c r="G20" s="102">
        <v>63500</v>
      </c>
      <c r="H20" s="76">
        <v>1822.4499999999998</v>
      </c>
      <c r="I20" s="76">
        <v>1839.81</v>
      </c>
      <c r="J20" s="102">
        <v>14959.44</v>
      </c>
      <c r="K20" s="76">
        <f>SUM(H20:J20)</f>
        <v>18621.7</v>
      </c>
      <c r="L20" s="77">
        <f>+G20-K20</f>
        <v>44878.3</v>
      </c>
      <c r="M20" s="40"/>
    </row>
    <row r="21" spans="2:13" s="39" customFormat="1" ht="30" customHeight="1" x14ac:dyDescent="0.25">
      <c r="B21" s="311" t="s">
        <v>124</v>
      </c>
      <c r="C21" s="312"/>
      <c r="D21" s="312"/>
      <c r="E21" s="312"/>
      <c r="F21" s="313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1839.81</v>
      </c>
      <c r="J21" s="37">
        <f t="shared" si="3"/>
        <v>14959.44</v>
      </c>
      <c r="K21" s="37">
        <f t="shared" si="3"/>
        <v>18621.7</v>
      </c>
      <c r="L21" s="37">
        <f t="shared" si="3"/>
        <v>44878.3</v>
      </c>
    </row>
    <row r="22" spans="2:13" s="39" customFormat="1" ht="30" customHeight="1" thickBot="1" x14ac:dyDescent="0.3">
      <c r="B22" s="50"/>
      <c r="C22" s="50"/>
      <c r="D22" s="50"/>
      <c r="E22" s="50"/>
      <c r="F22" s="251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08" t="s">
        <v>631</v>
      </c>
      <c r="C23" s="309"/>
      <c r="D23" s="309"/>
      <c r="E23" s="309"/>
      <c r="F23" s="309"/>
      <c r="G23" s="309"/>
      <c r="H23" s="309"/>
      <c r="I23" s="309"/>
      <c r="J23" s="309"/>
      <c r="K23" s="309"/>
      <c r="L23" s="310"/>
    </row>
    <row r="24" spans="2:13" s="85" customFormat="1" ht="30" customHeight="1" x14ac:dyDescent="0.25">
      <c r="B24" s="74">
        <f>+B20+1</f>
        <v>5</v>
      </c>
      <c r="C24" s="107" t="s">
        <v>630</v>
      </c>
      <c r="D24" s="117" t="s">
        <v>413</v>
      </c>
      <c r="E24" s="118" t="s">
        <v>50</v>
      </c>
      <c r="F24" s="121" t="s">
        <v>121</v>
      </c>
      <c r="G24" s="102">
        <v>10000</v>
      </c>
      <c r="H24" s="76">
        <f>+G24*2.87%</f>
        <v>287</v>
      </c>
      <c r="I24" s="76">
        <f>+G24*3.04%</f>
        <v>304</v>
      </c>
      <c r="J24" s="102">
        <v>1881.8</v>
      </c>
      <c r="K24" s="76">
        <f>SUM(H24:J24)</f>
        <v>2472.8000000000002</v>
      </c>
      <c r="L24" s="77">
        <f>+G24-K24</f>
        <v>7527.2</v>
      </c>
      <c r="M24" s="40"/>
    </row>
    <row r="25" spans="2:13" s="39" customFormat="1" ht="30" customHeight="1" thickBot="1" x14ac:dyDescent="0.3">
      <c r="B25" s="311" t="s">
        <v>124</v>
      </c>
      <c r="C25" s="312"/>
      <c r="D25" s="312"/>
      <c r="E25" s="312"/>
      <c r="F25" s="313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1881.8</v>
      </c>
      <c r="K25" s="37">
        <f t="shared" si="4"/>
        <v>2472.8000000000002</v>
      </c>
      <c r="L25" s="37">
        <f t="shared" si="4"/>
        <v>7527.2</v>
      </c>
      <c r="M25" s="40"/>
    </row>
    <row r="26" spans="2:13" s="39" customFormat="1" ht="30" customHeight="1" thickBot="1" x14ac:dyDescent="0.3">
      <c r="B26" s="308" t="s">
        <v>155</v>
      </c>
      <c r="C26" s="309"/>
      <c r="D26" s="309"/>
      <c r="E26" s="309"/>
      <c r="F26" s="309"/>
      <c r="G26" s="309"/>
      <c r="H26" s="309"/>
      <c r="I26" s="309"/>
      <c r="J26" s="309"/>
      <c r="K26" s="309"/>
      <c r="L26" s="310"/>
    </row>
    <row r="27" spans="2:13" s="39" customFormat="1" ht="30" customHeight="1" x14ac:dyDescent="0.25">
      <c r="B27" s="74">
        <f>+B24+1</f>
        <v>6</v>
      </c>
      <c r="C27" s="107" t="s">
        <v>47</v>
      </c>
      <c r="D27" s="117" t="s">
        <v>413</v>
      </c>
      <c r="E27" s="118" t="s">
        <v>449</v>
      </c>
      <c r="F27" s="121" t="s">
        <v>121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11" t="s">
        <v>124</v>
      </c>
      <c r="C28" s="312"/>
      <c r="D28" s="312"/>
      <c r="E28" s="312"/>
      <c r="F28" s="313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5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17" t="s">
        <v>182</v>
      </c>
      <c r="C30" s="318"/>
      <c r="D30" s="318"/>
      <c r="E30" s="318"/>
      <c r="F30" s="318"/>
      <c r="G30" s="318"/>
      <c r="H30" s="318"/>
      <c r="I30" s="318"/>
      <c r="J30" s="318"/>
      <c r="K30" s="318"/>
      <c r="L30" s="319"/>
    </row>
    <row r="31" spans="2:13" s="86" customFormat="1" ht="30" customHeight="1" x14ac:dyDescent="0.25">
      <c r="B31" s="74">
        <f>+B27+1</f>
        <v>7</v>
      </c>
      <c r="C31" s="107" t="s">
        <v>243</v>
      </c>
      <c r="D31" s="117" t="s">
        <v>413</v>
      </c>
      <c r="E31" s="104" t="s">
        <v>244</v>
      </c>
      <c r="F31" s="121" t="s">
        <v>121</v>
      </c>
      <c r="G31" s="102">
        <v>28500</v>
      </c>
      <c r="H31" s="102">
        <v>817.94999999999982</v>
      </c>
      <c r="I31" s="83">
        <v>866.40000000000009</v>
      </c>
      <c r="J31" s="76">
        <v>6703.91</v>
      </c>
      <c r="K31" s="76">
        <f>SUM(H31:J31)</f>
        <v>8388.26</v>
      </c>
      <c r="L31" s="77">
        <f>+G31-K31</f>
        <v>20111.739999999998</v>
      </c>
      <c r="M31" s="47"/>
    </row>
    <row r="32" spans="2:13" s="39" customFormat="1" ht="30" customHeight="1" x14ac:dyDescent="0.25">
      <c r="B32" s="311" t="s">
        <v>124</v>
      </c>
      <c r="C32" s="312"/>
      <c r="D32" s="312"/>
      <c r="E32" s="312"/>
      <c r="F32" s="313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</v>
      </c>
      <c r="K32" s="37">
        <f t="shared" si="6"/>
        <v>8388.26</v>
      </c>
      <c r="L32" s="37">
        <f t="shared" si="6"/>
        <v>20111.739999999998</v>
      </c>
    </row>
    <row r="33" spans="2:13" s="39" customFormat="1" ht="30" customHeight="1" thickBot="1" x14ac:dyDescent="0.3">
      <c r="B33" s="50"/>
      <c r="C33" s="50"/>
      <c r="D33" s="50"/>
      <c r="E33" s="50"/>
      <c r="F33" s="251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17" t="s">
        <v>156</v>
      </c>
      <c r="C34" s="318"/>
      <c r="D34" s="318"/>
      <c r="E34" s="318"/>
      <c r="F34" s="318"/>
      <c r="G34" s="318"/>
      <c r="H34" s="318"/>
      <c r="I34" s="318"/>
      <c r="J34" s="318"/>
      <c r="K34" s="318"/>
      <c r="L34" s="319"/>
    </row>
    <row r="35" spans="2:13" s="53" customFormat="1" ht="30" customHeight="1" x14ac:dyDescent="0.25">
      <c r="B35" s="74">
        <f>+B31+1</f>
        <v>8</v>
      </c>
      <c r="C35" s="107" t="s">
        <v>61</v>
      </c>
      <c r="D35" s="117" t="s">
        <v>413</v>
      </c>
      <c r="E35" s="104" t="s">
        <v>183</v>
      </c>
      <c r="F35" s="121" t="s">
        <v>121</v>
      </c>
      <c r="G35" s="102">
        <v>52000</v>
      </c>
      <c r="H35" s="76">
        <v>1492.4</v>
      </c>
      <c r="I35" s="76">
        <v>1490.21</v>
      </c>
      <c r="J35" s="102">
        <v>12254.35</v>
      </c>
      <c r="K35" s="102">
        <f>SUM(H35:J35)</f>
        <v>15236.960000000001</v>
      </c>
      <c r="L35" s="77">
        <f>+G35-K35</f>
        <v>36763.040000000001</v>
      </c>
      <c r="M35" s="39"/>
    </row>
    <row r="36" spans="2:13" s="39" customFormat="1" ht="30" customHeight="1" x14ac:dyDescent="0.25">
      <c r="B36" s="311" t="s">
        <v>124</v>
      </c>
      <c r="C36" s="312"/>
      <c r="D36" s="312"/>
      <c r="E36" s="312"/>
      <c r="F36" s="313"/>
      <c r="G36" s="37">
        <f t="shared" ref="G36:L36" si="7">SUM(G35:G35)</f>
        <v>52000</v>
      </c>
      <c r="H36" s="37">
        <f t="shared" si="7"/>
        <v>1492.4</v>
      </c>
      <c r="I36" s="37">
        <f t="shared" si="7"/>
        <v>1490.21</v>
      </c>
      <c r="J36" s="37">
        <f t="shared" si="7"/>
        <v>12254.35</v>
      </c>
      <c r="K36" s="37">
        <f t="shared" si="7"/>
        <v>15236.960000000001</v>
      </c>
      <c r="L36" s="37">
        <f t="shared" si="7"/>
        <v>36763.040000000001</v>
      </c>
    </row>
    <row r="37" spans="2:13" s="39" customFormat="1" ht="30" customHeight="1" thickBot="1" x14ac:dyDescent="0.3">
      <c r="B37" s="44"/>
      <c r="C37" s="42"/>
      <c r="D37" s="44"/>
      <c r="E37" s="43"/>
      <c r="F37" s="245"/>
      <c r="L37" s="38"/>
    </row>
    <row r="38" spans="2:13" ht="30" customHeight="1" thickBot="1" x14ac:dyDescent="0.3">
      <c r="B38" s="317" t="s">
        <v>157</v>
      </c>
      <c r="C38" s="318"/>
      <c r="D38" s="318"/>
      <c r="E38" s="318"/>
      <c r="F38" s="318"/>
      <c r="G38" s="318"/>
      <c r="H38" s="318"/>
      <c r="I38" s="318"/>
      <c r="J38" s="318"/>
      <c r="K38" s="318"/>
      <c r="L38" s="319"/>
    </row>
    <row r="39" spans="2:13" ht="30" customHeight="1" x14ac:dyDescent="0.25">
      <c r="B39" s="79">
        <f>+B35+1</f>
        <v>9</v>
      </c>
      <c r="C39" s="168" t="s">
        <v>517</v>
      </c>
      <c r="D39" s="169" t="s">
        <v>413</v>
      </c>
      <c r="E39" s="104" t="s">
        <v>518</v>
      </c>
      <c r="F39" s="246" t="s">
        <v>120</v>
      </c>
      <c r="G39" s="148">
        <v>55000</v>
      </c>
      <c r="H39" s="76">
        <f>+G39*2.87%</f>
        <v>1578.5</v>
      </c>
      <c r="I39" s="76">
        <f>+G39*3.04%</f>
        <v>1672</v>
      </c>
      <c r="J39" s="148">
        <v>12937.38</v>
      </c>
      <c r="K39" s="149">
        <f>SUM(H39:J39)</f>
        <v>16187.88</v>
      </c>
      <c r="L39" s="241">
        <f>+G39-K39</f>
        <v>38812.120000000003</v>
      </c>
    </row>
    <row r="40" spans="2:13" ht="30" customHeight="1" x14ac:dyDescent="0.25">
      <c r="B40" s="311" t="s">
        <v>124</v>
      </c>
      <c r="C40" s="312"/>
      <c r="D40" s="312"/>
      <c r="E40" s="312"/>
      <c r="F40" s="313"/>
      <c r="G40" s="37">
        <f t="shared" ref="G40:L40" si="8">SUM(G39:G39)</f>
        <v>55000</v>
      </c>
      <c r="H40" s="37">
        <f t="shared" si="8"/>
        <v>1578.5</v>
      </c>
      <c r="I40" s="37">
        <f t="shared" si="8"/>
        <v>1672</v>
      </c>
      <c r="J40" s="37">
        <f t="shared" si="8"/>
        <v>12937.38</v>
      </c>
      <c r="K40" s="37">
        <f t="shared" si="8"/>
        <v>16187.88</v>
      </c>
      <c r="L40" s="37">
        <f t="shared" si="8"/>
        <v>38812.120000000003</v>
      </c>
    </row>
    <row r="41" spans="2:13" s="39" customFormat="1" ht="30" customHeight="1" thickBot="1" x14ac:dyDescent="0.3">
      <c r="B41" s="44"/>
      <c r="C41" s="42"/>
      <c r="D41" s="44"/>
      <c r="E41" s="43"/>
      <c r="F41" s="245"/>
      <c r="L41" s="38"/>
    </row>
    <row r="42" spans="2:13" s="39" customFormat="1" ht="30" customHeight="1" thickBot="1" x14ac:dyDescent="0.3">
      <c r="B42" s="317" t="s">
        <v>160</v>
      </c>
      <c r="C42" s="318"/>
      <c r="D42" s="318"/>
      <c r="E42" s="318"/>
      <c r="F42" s="318"/>
      <c r="G42" s="318"/>
      <c r="H42" s="318"/>
      <c r="I42" s="318"/>
      <c r="J42" s="318"/>
      <c r="K42" s="318"/>
      <c r="L42" s="319"/>
    </row>
    <row r="43" spans="2:13" s="86" customFormat="1" ht="30" customHeight="1" x14ac:dyDescent="0.25">
      <c r="B43" s="117">
        <f>+B39+1</f>
        <v>10</v>
      </c>
      <c r="C43" s="107" t="s">
        <v>530</v>
      </c>
      <c r="D43" s="117" t="s">
        <v>413</v>
      </c>
      <c r="E43" s="118" t="s">
        <v>184</v>
      </c>
      <c r="F43" s="246" t="s">
        <v>120</v>
      </c>
      <c r="G43" s="76">
        <v>60000</v>
      </c>
      <c r="H43" s="76">
        <f>+G43*2.87%</f>
        <v>1722</v>
      </c>
      <c r="I43" s="76">
        <f>+G43*3.04%</f>
        <v>1824</v>
      </c>
      <c r="J43" s="81">
        <v>14113.5</v>
      </c>
      <c r="K43" s="76">
        <f>SUM(H43:J43)</f>
        <v>17659.5</v>
      </c>
      <c r="L43" s="77">
        <f>+G43-K43</f>
        <v>42340.5</v>
      </c>
      <c r="M43" s="47"/>
    </row>
    <row r="44" spans="2:13" s="39" customFormat="1" ht="30" customHeight="1" x14ac:dyDescent="0.25">
      <c r="B44" s="311" t="s">
        <v>124</v>
      </c>
      <c r="C44" s="312"/>
      <c r="D44" s="312"/>
      <c r="E44" s="312"/>
      <c r="F44" s="313"/>
      <c r="G44" s="37">
        <f t="shared" ref="G44:L44" si="9">SUM(G43:G43)</f>
        <v>60000</v>
      </c>
      <c r="H44" s="37">
        <f t="shared" si="9"/>
        <v>1722</v>
      </c>
      <c r="I44" s="37">
        <f t="shared" si="9"/>
        <v>1824</v>
      </c>
      <c r="J44" s="37">
        <f t="shared" si="9"/>
        <v>14113.5</v>
      </c>
      <c r="K44" s="37">
        <f t="shared" si="9"/>
        <v>17659.5</v>
      </c>
      <c r="L44" s="37">
        <f t="shared" si="9"/>
        <v>42340.5</v>
      </c>
    </row>
    <row r="45" spans="2:13" ht="30" customHeight="1" thickBot="1" x14ac:dyDescent="0.25"/>
    <row r="46" spans="2:13" s="39" customFormat="1" ht="30" customHeight="1" thickBot="1" x14ac:dyDescent="0.3">
      <c r="B46" s="317" t="s">
        <v>162</v>
      </c>
      <c r="C46" s="318"/>
      <c r="D46" s="318"/>
      <c r="E46" s="318"/>
      <c r="F46" s="318"/>
      <c r="G46" s="318"/>
      <c r="H46" s="318"/>
      <c r="I46" s="318"/>
      <c r="J46" s="318"/>
      <c r="K46" s="318"/>
      <c r="L46" s="319"/>
    </row>
    <row r="47" spans="2:13" s="53" customFormat="1" ht="30" customHeight="1" x14ac:dyDescent="0.25">
      <c r="B47" s="117">
        <f>+B43+1</f>
        <v>11</v>
      </c>
      <c r="C47" s="107" t="s">
        <v>64</v>
      </c>
      <c r="D47" s="117" t="s">
        <v>413</v>
      </c>
      <c r="E47" s="170" t="s">
        <v>185</v>
      </c>
      <c r="F47" s="121" t="s">
        <v>121</v>
      </c>
      <c r="G47" s="102">
        <v>34750</v>
      </c>
      <c r="H47" s="76">
        <v>997.32499999999982</v>
      </c>
      <c r="I47" s="76">
        <v>965.81</v>
      </c>
      <c r="J47" s="76">
        <v>8196.7199999999993</v>
      </c>
      <c r="K47" s="76">
        <f>SUM(H47:J47)</f>
        <v>10159.855</v>
      </c>
      <c r="L47" s="77">
        <f>+G47-K47</f>
        <v>24590.145</v>
      </c>
      <c r="M47" s="39"/>
    </row>
    <row r="48" spans="2:13" s="39" customFormat="1" ht="30" customHeight="1" x14ac:dyDescent="0.25">
      <c r="B48" s="311" t="s">
        <v>124</v>
      </c>
      <c r="C48" s="312"/>
      <c r="D48" s="312"/>
      <c r="E48" s="312"/>
      <c r="F48" s="313"/>
      <c r="G48" s="37">
        <f t="shared" ref="G48:L48" si="10">SUM(G47:G47)</f>
        <v>34750</v>
      </c>
      <c r="H48" s="37">
        <f t="shared" si="10"/>
        <v>997.32499999999982</v>
      </c>
      <c r="I48" s="37">
        <f t="shared" si="10"/>
        <v>965.81</v>
      </c>
      <c r="J48" s="37">
        <f t="shared" si="10"/>
        <v>8196.7199999999993</v>
      </c>
      <c r="K48" s="37">
        <f t="shared" si="10"/>
        <v>10159.855</v>
      </c>
      <c r="L48" s="37">
        <f t="shared" si="10"/>
        <v>24590.145</v>
      </c>
    </row>
    <row r="49" spans="2:13" customFormat="1" ht="30" customHeight="1" thickBot="1" x14ac:dyDescent="0.25">
      <c r="D49" s="131"/>
      <c r="F49" s="243"/>
      <c r="M49" s="192"/>
    </row>
    <row r="50" spans="2:13" customFormat="1" ht="30" customHeight="1" thickBot="1" x14ac:dyDescent="0.3">
      <c r="B50" s="317" t="s">
        <v>166</v>
      </c>
      <c r="C50" s="318"/>
      <c r="D50" s="318"/>
      <c r="E50" s="318"/>
      <c r="F50" s="318"/>
      <c r="G50" s="318"/>
      <c r="H50" s="318"/>
      <c r="I50" s="318"/>
      <c r="J50" s="318"/>
      <c r="K50" s="318"/>
      <c r="L50" s="319"/>
      <c r="M50" s="192"/>
    </row>
    <row r="51" spans="2:13" customFormat="1" ht="30" customHeight="1" x14ac:dyDescent="0.25">
      <c r="B51" s="36">
        <f>+B47+1</f>
        <v>12</v>
      </c>
      <c r="C51" s="103" t="s">
        <v>471</v>
      </c>
      <c r="D51" s="36" t="s">
        <v>412</v>
      </c>
      <c r="E51" s="104" t="s">
        <v>472</v>
      </c>
      <c r="F51" s="121" t="s">
        <v>194</v>
      </c>
      <c r="G51" s="81">
        <v>65000</v>
      </c>
      <c r="H51" s="76">
        <f>+G51*2.87%</f>
        <v>1865.5</v>
      </c>
      <c r="I51" s="76">
        <f>+G51*3.04%</f>
        <v>1976</v>
      </c>
      <c r="J51" s="81">
        <v>15289.63</v>
      </c>
      <c r="K51" s="76">
        <f>SUM(H51:J51)</f>
        <v>19131.129999999997</v>
      </c>
      <c r="L51" s="77">
        <f>+G51-K51</f>
        <v>45868.87</v>
      </c>
      <c r="M51" s="192"/>
    </row>
    <row r="52" spans="2:13" customFormat="1" ht="30" customHeight="1" x14ac:dyDescent="0.25">
      <c r="B52" s="311" t="s">
        <v>124</v>
      </c>
      <c r="C52" s="312"/>
      <c r="D52" s="312"/>
      <c r="E52" s="312"/>
      <c r="F52" s="313"/>
      <c r="G52" s="37">
        <f t="shared" ref="G52:L52" si="11">SUM(G51:G51)</f>
        <v>65000</v>
      </c>
      <c r="H52" s="37">
        <f t="shared" si="11"/>
        <v>1865.5</v>
      </c>
      <c r="I52" s="37">
        <f t="shared" si="11"/>
        <v>1976</v>
      </c>
      <c r="J52" s="37">
        <f t="shared" si="11"/>
        <v>15289.63</v>
      </c>
      <c r="K52" s="37">
        <f t="shared" si="11"/>
        <v>19131.129999999997</v>
      </c>
      <c r="L52" s="37">
        <f t="shared" si="11"/>
        <v>45868.87</v>
      </c>
      <c r="M52" s="192"/>
    </row>
    <row r="53" spans="2:13" customFormat="1" ht="30" customHeight="1" thickBot="1" x14ac:dyDescent="0.25">
      <c r="D53" s="131"/>
      <c r="F53" s="243"/>
      <c r="M53" s="192"/>
    </row>
    <row r="54" spans="2:13" s="39" customFormat="1" ht="30" customHeight="1" thickBot="1" x14ac:dyDescent="0.3">
      <c r="B54" s="317" t="s">
        <v>167</v>
      </c>
      <c r="C54" s="318"/>
      <c r="D54" s="318"/>
      <c r="E54" s="318"/>
      <c r="F54" s="318"/>
      <c r="G54" s="318"/>
      <c r="H54" s="318"/>
      <c r="I54" s="318"/>
      <c r="J54" s="318"/>
      <c r="K54" s="318"/>
      <c r="L54" s="319"/>
    </row>
    <row r="55" spans="2:13" s="53" customFormat="1" ht="30" customHeight="1" x14ac:dyDescent="0.25">
      <c r="B55" s="36">
        <f>+B51+1</f>
        <v>13</v>
      </c>
      <c r="C55" s="103" t="s">
        <v>192</v>
      </c>
      <c r="D55" s="36" t="s">
        <v>412</v>
      </c>
      <c r="E55" s="104" t="s">
        <v>259</v>
      </c>
      <c r="F55" s="121" t="s">
        <v>121</v>
      </c>
      <c r="G55" s="81">
        <v>65000</v>
      </c>
      <c r="H55" s="76">
        <f>+G55*2.87%</f>
        <v>1865.5</v>
      </c>
      <c r="I55" s="76">
        <f>+G55*3.04%</f>
        <v>1976</v>
      </c>
      <c r="J55" s="81">
        <v>15268.77</v>
      </c>
      <c r="K55" s="76">
        <f>SUM(H55:J55)</f>
        <v>19110.27</v>
      </c>
      <c r="L55" s="77">
        <f>+G55-K55</f>
        <v>45889.729999999996</v>
      </c>
      <c r="M55" s="39"/>
    </row>
    <row r="56" spans="2:13" s="47" customFormat="1" ht="30" customHeight="1" thickBot="1" x14ac:dyDescent="0.3">
      <c r="B56" s="311" t="s">
        <v>124</v>
      </c>
      <c r="C56" s="312"/>
      <c r="D56" s="312"/>
      <c r="E56" s="312"/>
      <c r="F56" s="313"/>
      <c r="G56" s="37">
        <f t="shared" ref="G56:L56" si="12">SUM(G55:G55)</f>
        <v>65000</v>
      </c>
      <c r="H56" s="37">
        <f t="shared" si="12"/>
        <v>1865.5</v>
      </c>
      <c r="I56" s="37">
        <f t="shared" si="12"/>
        <v>1976</v>
      </c>
      <c r="J56" s="37">
        <f t="shared" si="12"/>
        <v>15268.77</v>
      </c>
      <c r="K56" s="37">
        <f t="shared" si="12"/>
        <v>19110.27</v>
      </c>
      <c r="L56" s="37">
        <f t="shared" si="12"/>
        <v>45889.729999999996</v>
      </c>
    </row>
    <row r="57" spans="2:13" s="39" customFormat="1" ht="30" customHeight="1" thickBot="1" x14ac:dyDescent="0.3">
      <c r="B57" s="317" t="s">
        <v>519</v>
      </c>
      <c r="C57" s="318"/>
      <c r="D57" s="318"/>
      <c r="E57" s="318"/>
      <c r="F57" s="318"/>
      <c r="G57" s="318"/>
      <c r="H57" s="318"/>
      <c r="I57" s="318"/>
      <c r="J57" s="318"/>
      <c r="K57" s="318"/>
      <c r="L57" s="319"/>
    </row>
    <row r="58" spans="2:13" s="39" customFormat="1" ht="30" customHeight="1" x14ac:dyDescent="0.25">
      <c r="B58" s="36">
        <f>+B55+1</f>
        <v>14</v>
      </c>
      <c r="C58" s="103" t="s">
        <v>101</v>
      </c>
      <c r="D58" s="36" t="s">
        <v>413</v>
      </c>
      <c r="E58" s="104" t="s">
        <v>520</v>
      </c>
      <c r="F58" s="175" t="s">
        <v>194</v>
      </c>
      <c r="G58" s="105">
        <v>55000</v>
      </c>
      <c r="H58" s="76">
        <f>+G58*2.87%</f>
        <v>1578.5</v>
      </c>
      <c r="I58" s="76">
        <f>+G58*3.04%</f>
        <v>1672</v>
      </c>
      <c r="J58" s="81">
        <v>12937.38</v>
      </c>
      <c r="K58" s="76">
        <f>SUM(H58:J58)</f>
        <v>16187.88</v>
      </c>
      <c r="L58" s="77">
        <f>+G58-K58</f>
        <v>38812.120000000003</v>
      </c>
    </row>
    <row r="59" spans="2:13" s="39" customFormat="1" ht="30" customHeight="1" x14ac:dyDescent="0.25">
      <c r="B59" s="311" t="s">
        <v>124</v>
      </c>
      <c r="C59" s="312"/>
      <c r="D59" s="312"/>
      <c r="E59" s="312"/>
      <c r="F59" s="313"/>
      <c r="G59" s="37">
        <f t="shared" ref="G59:L59" si="13">SUM(G58:G58)</f>
        <v>55000</v>
      </c>
      <c r="H59" s="37">
        <f t="shared" si="13"/>
        <v>1578.5</v>
      </c>
      <c r="I59" s="37">
        <f t="shared" si="13"/>
        <v>1672</v>
      </c>
      <c r="J59" s="37">
        <f t="shared" si="13"/>
        <v>12937.38</v>
      </c>
      <c r="K59" s="37">
        <f t="shared" si="13"/>
        <v>16187.88</v>
      </c>
      <c r="L59" s="37">
        <f t="shared" si="13"/>
        <v>38812.120000000003</v>
      </c>
    </row>
    <row r="60" spans="2:13" s="39" customFormat="1" ht="30" customHeight="1" thickBot="1" x14ac:dyDescent="0.3">
      <c r="B60" s="4"/>
      <c r="C60" s="23"/>
      <c r="D60" s="4"/>
      <c r="E60" s="23"/>
      <c r="F60" s="247"/>
      <c r="G60" s="2"/>
      <c r="H60" s="1"/>
      <c r="I60" s="1"/>
      <c r="J60" s="1"/>
      <c r="K60" s="1"/>
      <c r="L60" s="1"/>
    </row>
    <row r="61" spans="2:13" s="53" customFormat="1" ht="30" customHeight="1" thickBot="1" x14ac:dyDescent="0.3">
      <c r="B61" s="317" t="s">
        <v>170</v>
      </c>
      <c r="C61" s="318"/>
      <c r="D61" s="318"/>
      <c r="E61" s="318"/>
      <c r="F61" s="318"/>
      <c r="G61" s="318"/>
      <c r="H61" s="318"/>
      <c r="I61" s="318"/>
      <c r="J61" s="318"/>
      <c r="K61" s="318"/>
      <c r="L61" s="319"/>
      <c r="M61" s="39"/>
    </row>
    <row r="62" spans="2:13" s="53" customFormat="1" ht="30" customHeight="1" x14ac:dyDescent="0.25">
      <c r="B62" s="74">
        <f>B58+1</f>
        <v>15</v>
      </c>
      <c r="C62" s="107" t="s">
        <v>267</v>
      </c>
      <c r="D62" s="117" t="s">
        <v>412</v>
      </c>
      <c r="E62" s="118" t="s">
        <v>268</v>
      </c>
      <c r="F62" s="121" t="s">
        <v>121</v>
      </c>
      <c r="G62" s="102">
        <v>28500</v>
      </c>
      <c r="H62" s="81">
        <v>817.94999999999982</v>
      </c>
      <c r="I62" s="81">
        <v>866.40000000000009</v>
      </c>
      <c r="J62" s="81">
        <v>6703.91</v>
      </c>
      <c r="K62" s="76">
        <f>SUM(H62:J62)</f>
        <v>8388.26</v>
      </c>
      <c r="L62" s="77">
        <f>+G62-K62</f>
        <v>20111.739999999998</v>
      </c>
      <c r="M62" s="39"/>
    </row>
    <row r="63" spans="2:13" ht="30" customHeight="1" x14ac:dyDescent="0.25">
      <c r="B63" s="311" t="s">
        <v>124</v>
      </c>
      <c r="C63" s="312"/>
      <c r="D63" s="312"/>
      <c r="E63" s="312"/>
      <c r="F63" s="313"/>
      <c r="G63" s="37">
        <f t="shared" ref="G63:L63" si="14">SUM(G62:G62)</f>
        <v>28500</v>
      </c>
      <c r="H63" s="37">
        <f t="shared" si="14"/>
        <v>817.94999999999982</v>
      </c>
      <c r="I63" s="37">
        <f t="shared" si="14"/>
        <v>866.40000000000009</v>
      </c>
      <c r="J63" s="37">
        <f t="shared" si="14"/>
        <v>6703.91</v>
      </c>
      <c r="K63" s="37">
        <f t="shared" si="14"/>
        <v>8388.26</v>
      </c>
      <c r="L63" s="37">
        <f t="shared" si="14"/>
        <v>20111.739999999998</v>
      </c>
    </row>
    <row r="64" spans="2:13" ht="30" customHeight="1" thickBot="1" x14ac:dyDescent="0.3">
      <c r="B64" s="50"/>
      <c r="C64" s="50"/>
      <c r="D64" s="50"/>
      <c r="E64" s="50"/>
      <c r="F64" s="251"/>
      <c r="G64" s="40"/>
      <c r="H64" s="40"/>
      <c r="I64" s="40"/>
      <c r="J64" s="40"/>
      <c r="K64" s="40"/>
      <c r="L64" s="40"/>
    </row>
    <row r="65" spans="2:13" s="53" customFormat="1" ht="30" customHeight="1" thickBot="1" x14ac:dyDescent="0.3">
      <c r="B65" s="308" t="s">
        <v>171</v>
      </c>
      <c r="C65" s="309"/>
      <c r="D65" s="309"/>
      <c r="E65" s="309"/>
      <c r="F65" s="309"/>
      <c r="G65" s="309"/>
      <c r="H65" s="309"/>
      <c r="I65" s="309"/>
      <c r="J65" s="309"/>
      <c r="K65" s="309"/>
      <c r="L65" s="310"/>
      <c r="M65" s="39"/>
    </row>
    <row r="66" spans="2:13" s="47" customFormat="1" ht="30" customHeight="1" x14ac:dyDescent="0.25">
      <c r="B66" s="79">
        <f>+B62+1</f>
        <v>16</v>
      </c>
      <c r="C66" s="103" t="s">
        <v>71</v>
      </c>
      <c r="D66" s="36" t="s">
        <v>413</v>
      </c>
      <c r="E66" s="104" t="s">
        <v>197</v>
      </c>
      <c r="F66" s="121" t="s">
        <v>121</v>
      </c>
      <c r="G66" s="105">
        <v>41500</v>
      </c>
      <c r="H66" s="81">
        <v>1191.0500000000002</v>
      </c>
      <c r="I66" s="81">
        <v>1171.01</v>
      </c>
      <c r="J66" s="81">
        <v>9784.49</v>
      </c>
      <c r="K66" s="76">
        <f>SUM(H66:J66)</f>
        <v>12146.55</v>
      </c>
      <c r="L66" s="83">
        <f>+G66-K66</f>
        <v>29353.45</v>
      </c>
    </row>
    <row r="67" spans="2:13" customFormat="1" ht="30" customHeight="1" x14ac:dyDescent="0.25">
      <c r="B67" s="311" t="s">
        <v>124</v>
      </c>
      <c r="C67" s="312"/>
      <c r="D67" s="312"/>
      <c r="E67" s="312"/>
      <c r="F67" s="313"/>
      <c r="G67" s="37">
        <f>SUM(G66)</f>
        <v>41500</v>
      </c>
      <c r="H67" s="37">
        <f t="shared" ref="H67:L67" si="15">SUM(H65:H66)</f>
        <v>1191.0500000000002</v>
      </c>
      <c r="I67" s="37">
        <f t="shared" si="15"/>
        <v>1171.01</v>
      </c>
      <c r="J67" s="37">
        <f t="shared" si="15"/>
        <v>9784.49</v>
      </c>
      <c r="K67" s="37">
        <f t="shared" si="15"/>
        <v>12146.55</v>
      </c>
      <c r="L67" s="37">
        <f t="shared" si="15"/>
        <v>29353.45</v>
      </c>
      <c r="M67" s="192"/>
    </row>
    <row r="68" spans="2:13" customFormat="1" ht="30" customHeight="1" thickBot="1" x14ac:dyDescent="0.3">
      <c r="B68" s="50"/>
      <c r="C68" s="50"/>
      <c r="D68" s="50"/>
      <c r="E68" s="50"/>
      <c r="F68" s="251"/>
      <c r="G68" s="85"/>
      <c r="H68" s="85"/>
      <c r="I68" s="85"/>
      <c r="J68" s="85"/>
      <c r="K68" s="85"/>
      <c r="L68" s="85"/>
      <c r="M68" s="192"/>
    </row>
    <row r="69" spans="2:13" s="53" customFormat="1" ht="30" customHeight="1" thickBot="1" x14ac:dyDescent="0.3">
      <c r="B69" s="308" t="s">
        <v>618</v>
      </c>
      <c r="C69" s="309"/>
      <c r="D69" s="309"/>
      <c r="E69" s="309"/>
      <c r="F69" s="309"/>
      <c r="G69" s="309"/>
      <c r="H69" s="309"/>
      <c r="I69" s="309"/>
      <c r="J69" s="309"/>
      <c r="K69" s="309"/>
      <c r="L69" s="310"/>
      <c r="M69" s="39"/>
    </row>
    <row r="70" spans="2:13" s="47" customFormat="1" ht="30" customHeight="1" x14ac:dyDescent="0.25">
      <c r="B70" s="79">
        <f>+B66+1</f>
        <v>17</v>
      </c>
      <c r="C70" s="103" t="s">
        <v>619</v>
      </c>
      <c r="D70" s="36" t="s">
        <v>413</v>
      </c>
      <c r="E70" s="104" t="s">
        <v>620</v>
      </c>
      <c r="F70" s="121" t="s">
        <v>621</v>
      </c>
      <c r="G70" s="105">
        <v>45000</v>
      </c>
      <c r="H70" s="81">
        <v>1291.5</v>
      </c>
      <c r="I70" s="81">
        <v>1368</v>
      </c>
      <c r="J70" s="81">
        <v>10585.13</v>
      </c>
      <c r="K70" s="76">
        <f>SUM(H70:J70)</f>
        <v>13244.63</v>
      </c>
      <c r="L70" s="83">
        <f>+G70-K70</f>
        <v>31755.370000000003</v>
      </c>
    </row>
    <row r="71" spans="2:13" customFormat="1" ht="30" customHeight="1" x14ac:dyDescent="0.25">
      <c r="B71" s="311" t="s">
        <v>124</v>
      </c>
      <c r="C71" s="312"/>
      <c r="D71" s="312"/>
      <c r="E71" s="312"/>
      <c r="F71" s="313"/>
      <c r="G71" s="37">
        <f>SUM(G70)</f>
        <v>45000</v>
      </c>
      <c r="H71" s="37">
        <f t="shared" ref="H71:L71" si="16">SUM(H69:H70)</f>
        <v>1291.5</v>
      </c>
      <c r="I71" s="37">
        <f t="shared" si="16"/>
        <v>1368</v>
      </c>
      <c r="J71" s="37">
        <f t="shared" si="16"/>
        <v>10585.13</v>
      </c>
      <c r="K71" s="37">
        <f t="shared" si="16"/>
        <v>13244.63</v>
      </c>
      <c r="L71" s="37">
        <f t="shared" si="16"/>
        <v>31755.370000000003</v>
      </c>
      <c r="M71" s="192"/>
    </row>
    <row r="72" spans="2:13" customFormat="1" ht="30" customHeight="1" thickBot="1" x14ac:dyDescent="0.3">
      <c r="B72" s="50"/>
      <c r="C72" s="50"/>
      <c r="D72" s="50"/>
      <c r="E72" s="50"/>
      <c r="F72" s="251"/>
      <c r="G72" s="85"/>
      <c r="H72" s="85"/>
      <c r="I72" s="85"/>
      <c r="J72" s="85"/>
      <c r="K72" s="85"/>
      <c r="L72" s="85"/>
      <c r="M72" s="192"/>
    </row>
    <row r="73" spans="2:13" s="53" customFormat="1" ht="30" customHeight="1" thickBot="1" x14ac:dyDescent="0.3">
      <c r="B73" s="308" t="s">
        <v>90</v>
      </c>
      <c r="C73" s="309"/>
      <c r="D73" s="309"/>
      <c r="E73" s="309"/>
      <c r="F73" s="309"/>
      <c r="G73" s="309"/>
      <c r="H73" s="309"/>
      <c r="I73" s="309"/>
      <c r="J73" s="309"/>
      <c r="K73" s="309"/>
      <c r="L73" s="310"/>
      <c r="M73" s="39"/>
    </row>
    <row r="74" spans="2:13" s="53" customFormat="1" ht="30" customHeight="1" x14ac:dyDescent="0.25">
      <c r="B74" s="74">
        <f>+B70+1</f>
        <v>18</v>
      </c>
      <c r="C74" s="107" t="s">
        <v>276</v>
      </c>
      <c r="D74" s="117" t="s">
        <v>413</v>
      </c>
      <c r="E74" s="118" t="s">
        <v>277</v>
      </c>
      <c r="F74" s="121" t="s">
        <v>121</v>
      </c>
      <c r="G74" s="102">
        <v>29500</v>
      </c>
      <c r="H74" s="81">
        <v>846.64999999999964</v>
      </c>
      <c r="I74" s="76">
        <v>502.21</v>
      </c>
      <c r="J74" s="81">
        <v>7037.79</v>
      </c>
      <c r="K74" s="76">
        <f>SUM(H74:J74)</f>
        <v>8386.65</v>
      </c>
      <c r="L74" s="83">
        <f>+G74-K74</f>
        <v>21113.35</v>
      </c>
      <c r="M74" s="39"/>
    </row>
    <row r="75" spans="2:13" s="53" customFormat="1" ht="30" customHeight="1" x14ac:dyDescent="0.25">
      <c r="B75" s="36">
        <f>+B74+1</f>
        <v>19</v>
      </c>
      <c r="C75" s="103" t="s">
        <v>13</v>
      </c>
      <c r="D75" s="36" t="s">
        <v>413</v>
      </c>
      <c r="E75" s="104" t="s">
        <v>505</v>
      </c>
      <c r="F75" s="121" t="s">
        <v>194</v>
      </c>
      <c r="G75" s="105">
        <v>5000</v>
      </c>
      <c r="H75" s="81">
        <v>143.5</v>
      </c>
      <c r="I75" s="81">
        <v>152</v>
      </c>
      <c r="J75" s="81">
        <v>1176.130000000001</v>
      </c>
      <c r="K75" s="76">
        <f>SUM(H75:J75)</f>
        <v>1471.630000000001</v>
      </c>
      <c r="L75" s="77">
        <f>+G75-K75</f>
        <v>3528.369999999999</v>
      </c>
      <c r="M75" s="39"/>
    </row>
    <row r="76" spans="2:13" s="39" customFormat="1" ht="30" customHeight="1" x14ac:dyDescent="0.25">
      <c r="B76" s="311" t="s">
        <v>124</v>
      </c>
      <c r="C76" s="312"/>
      <c r="D76" s="312"/>
      <c r="E76" s="312"/>
      <c r="F76" s="313"/>
      <c r="G76" s="37">
        <f>SUM(G74:G75)</f>
        <v>34500</v>
      </c>
      <c r="H76" s="37">
        <f t="shared" ref="H76:L76" si="17">SUM(H74:H75)</f>
        <v>990.14999999999964</v>
      </c>
      <c r="I76" s="37">
        <f t="shared" si="17"/>
        <v>654.21</v>
      </c>
      <c r="J76" s="37">
        <f t="shared" si="17"/>
        <v>8213.9200000000019</v>
      </c>
      <c r="K76" s="37">
        <f t="shared" si="17"/>
        <v>9858.2800000000007</v>
      </c>
      <c r="L76" s="37">
        <f t="shared" si="17"/>
        <v>24641.719999999998</v>
      </c>
    </row>
    <row r="77" spans="2:13" s="39" customFormat="1" ht="30" customHeight="1" thickBot="1" x14ac:dyDescent="0.3">
      <c r="B77" s="50"/>
      <c r="C77" s="50"/>
      <c r="D77" s="50"/>
      <c r="E77" s="50"/>
      <c r="F77" s="251"/>
      <c r="G77" s="40"/>
      <c r="H77" s="40"/>
      <c r="I77" s="40"/>
      <c r="J77" s="40"/>
      <c r="K77" s="40"/>
      <c r="L77" s="40"/>
    </row>
    <row r="78" spans="2:13" s="39" customFormat="1" ht="30" customHeight="1" thickBot="1" x14ac:dyDescent="0.3">
      <c r="B78" s="317" t="s">
        <v>521</v>
      </c>
      <c r="C78" s="318"/>
      <c r="D78" s="318"/>
      <c r="E78" s="318"/>
      <c r="F78" s="318"/>
      <c r="G78" s="318"/>
      <c r="H78" s="318"/>
      <c r="I78" s="318"/>
      <c r="J78" s="318"/>
      <c r="K78" s="318"/>
      <c r="L78" s="319"/>
    </row>
    <row r="79" spans="2:13" s="39" customFormat="1" ht="30" customHeight="1" x14ac:dyDescent="0.25">
      <c r="B79" s="36">
        <f>B75+1</f>
        <v>20</v>
      </c>
      <c r="C79" s="103" t="s">
        <v>522</v>
      </c>
      <c r="D79" s="36" t="s">
        <v>413</v>
      </c>
      <c r="E79" s="170" t="s">
        <v>523</v>
      </c>
      <c r="F79" s="121" t="s">
        <v>194</v>
      </c>
      <c r="G79" s="81">
        <v>95000</v>
      </c>
      <c r="H79" s="76">
        <f>+G79*2.87%</f>
        <v>2726.5</v>
      </c>
      <c r="I79" s="76">
        <f>+G79*3.04%</f>
        <v>2888</v>
      </c>
      <c r="J79" s="181">
        <v>22346.38</v>
      </c>
      <c r="K79" s="76">
        <f>SUM(H79:J79)</f>
        <v>27960.880000000001</v>
      </c>
      <c r="L79" s="77">
        <f>+G79-K79</f>
        <v>67039.12</v>
      </c>
    </row>
    <row r="80" spans="2:13" s="39" customFormat="1" ht="30" customHeight="1" x14ac:dyDescent="0.25">
      <c r="B80" s="36">
        <f>+B79+1</f>
        <v>21</v>
      </c>
      <c r="C80" s="103" t="s">
        <v>544</v>
      </c>
      <c r="D80" s="36" t="s">
        <v>413</v>
      </c>
      <c r="E80" s="104" t="s">
        <v>545</v>
      </c>
      <c r="F80" s="121" t="s">
        <v>121</v>
      </c>
      <c r="G80" s="81">
        <v>20000</v>
      </c>
      <c r="H80" s="81">
        <v>574</v>
      </c>
      <c r="I80" s="81">
        <v>608</v>
      </c>
      <c r="J80" s="181">
        <v>3428.68</v>
      </c>
      <c r="K80" s="76">
        <f>SUM(H80:J80)</f>
        <v>4610.68</v>
      </c>
      <c r="L80" s="77">
        <f>+G80-K80</f>
        <v>15389.32</v>
      </c>
    </row>
    <row r="81" spans="2:13" s="39" customFormat="1" ht="30" customHeight="1" x14ac:dyDescent="0.25">
      <c r="B81" s="311" t="s">
        <v>124</v>
      </c>
      <c r="C81" s="312"/>
      <c r="D81" s="312"/>
      <c r="E81" s="312"/>
      <c r="F81" s="313"/>
      <c r="G81" s="37">
        <f>SUM(G79:G80)</f>
        <v>115000</v>
      </c>
      <c r="H81" s="37">
        <f t="shared" ref="H81:L81" si="18">SUM(H79:H80)</f>
        <v>3300.5</v>
      </c>
      <c r="I81" s="37">
        <f t="shared" si="18"/>
        <v>3496</v>
      </c>
      <c r="J81" s="37">
        <f t="shared" si="18"/>
        <v>25775.06</v>
      </c>
      <c r="K81" s="37">
        <f t="shared" si="18"/>
        <v>32571.56</v>
      </c>
      <c r="L81" s="37">
        <f t="shared" si="18"/>
        <v>82428.44</v>
      </c>
    </row>
    <row r="82" spans="2:13" s="39" customFormat="1" ht="30" customHeight="1" thickBot="1" x14ac:dyDescent="0.3">
      <c r="B82" s="50"/>
      <c r="C82" s="50"/>
      <c r="D82" s="50"/>
      <c r="E82" s="50"/>
      <c r="F82" s="251"/>
      <c r="G82" s="40"/>
      <c r="H82" s="40"/>
      <c r="I82" s="40"/>
      <c r="J82" s="40"/>
      <c r="K82" s="40"/>
      <c r="L82" s="40"/>
    </row>
    <row r="83" spans="2:13" s="39" customFormat="1" ht="30" customHeight="1" thickBot="1" x14ac:dyDescent="0.3">
      <c r="B83" s="317" t="s">
        <v>91</v>
      </c>
      <c r="C83" s="318"/>
      <c r="D83" s="318"/>
      <c r="E83" s="318"/>
      <c r="F83" s="318"/>
      <c r="G83" s="318"/>
      <c r="H83" s="318"/>
      <c r="I83" s="318"/>
      <c r="J83" s="318"/>
      <c r="K83" s="318"/>
      <c r="L83" s="319"/>
    </row>
    <row r="84" spans="2:13" s="39" customFormat="1" ht="30" customHeight="1" x14ac:dyDescent="0.25">
      <c r="B84" s="36">
        <f>+B80+1</f>
        <v>22</v>
      </c>
      <c r="C84" s="103" t="s">
        <v>475</v>
      </c>
      <c r="D84" s="36" t="s">
        <v>413</v>
      </c>
      <c r="E84" s="104" t="s">
        <v>476</v>
      </c>
      <c r="F84" s="121" t="s">
        <v>194</v>
      </c>
      <c r="G84" s="81">
        <v>100000</v>
      </c>
      <c r="H84" s="76">
        <f>+G84*2.87%</f>
        <v>2870</v>
      </c>
      <c r="I84" s="76">
        <f>+G84*3.04%</f>
        <v>3040</v>
      </c>
      <c r="J84" s="152">
        <v>23522.5</v>
      </c>
      <c r="K84" s="76">
        <f>SUM(H84:J84)</f>
        <v>29432.5</v>
      </c>
      <c r="L84" s="77">
        <f>+G84-K84</f>
        <v>70567.5</v>
      </c>
    </row>
    <row r="85" spans="2:13" s="39" customFormat="1" ht="30" customHeight="1" x14ac:dyDescent="0.25">
      <c r="B85" s="36">
        <f>+B84+1</f>
        <v>23</v>
      </c>
      <c r="C85" s="103" t="s">
        <v>136</v>
      </c>
      <c r="D85" s="36" t="s">
        <v>413</v>
      </c>
      <c r="E85" s="104" t="s">
        <v>546</v>
      </c>
      <c r="F85" s="121" t="s">
        <v>120</v>
      </c>
      <c r="G85" s="105">
        <v>25000</v>
      </c>
      <c r="H85" s="105">
        <v>717.5</v>
      </c>
      <c r="I85" s="105">
        <v>760</v>
      </c>
      <c r="J85" s="105">
        <v>4220.12</v>
      </c>
      <c r="K85" s="102">
        <f>SUM(H85:J85)</f>
        <v>5697.62</v>
      </c>
      <c r="L85" s="77">
        <f>+G85-K85</f>
        <v>19302.38</v>
      </c>
      <c r="M85" s="38"/>
    </row>
    <row r="86" spans="2:13" s="39" customFormat="1" ht="30" customHeight="1" x14ac:dyDescent="0.25">
      <c r="B86" s="311" t="s">
        <v>124</v>
      </c>
      <c r="C86" s="312"/>
      <c r="D86" s="312"/>
      <c r="E86" s="312"/>
      <c r="F86" s="313"/>
      <c r="G86" s="37">
        <f>SUM(G84:G85)</f>
        <v>125000</v>
      </c>
      <c r="H86" s="37">
        <f t="shared" ref="H86:L86" si="19">SUM(H84:H85)</f>
        <v>3587.5</v>
      </c>
      <c r="I86" s="37">
        <f t="shared" si="19"/>
        <v>3800</v>
      </c>
      <c r="J86" s="37">
        <f t="shared" si="19"/>
        <v>27742.62</v>
      </c>
      <c r="K86" s="37">
        <f t="shared" si="19"/>
        <v>35130.120000000003</v>
      </c>
      <c r="L86" s="37">
        <f t="shared" si="19"/>
        <v>89869.88</v>
      </c>
    </row>
    <row r="87" spans="2:13" s="39" customFormat="1" ht="30" customHeight="1" thickBot="1" x14ac:dyDescent="0.3">
      <c r="B87" s="50"/>
      <c r="C87" s="50"/>
      <c r="D87" s="50"/>
      <c r="E87" s="50"/>
      <c r="F87" s="251"/>
      <c r="G87" s="40"/>
      <c r="H87" s="40"/>
      <c r="I87" s="40"/>
      <c r="J87" s="40"/>
      <c r="K87" s="40"/>
      <c r="L87" s="40"/>
    </row>
    <row r="88" spans="2:13" s="39" customFormat="1" ht="30" customHeight="1" thickBot="1" x14ac:dyDescent="0.3">
      <c r="B88" s="314" t="s">
        <v>486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6"/>
    </row>
    <row r="89" spans="2:13" s="39" customFormat="1" ht="30" customHeight="1" x14ac:dyDescent="0.25">
      <c r="B89" s="79">
        <f>+B85+1</f>
        <v>24</v>
      </c>
      <c r="C89" s="103" t="s">
        <v>485</v>
      </c>
      <c r="D89" s="36" t="s">
        <v>413</v>
      </c>
      <c r="E89" s="103" t="s">
        <v>107</v>
      </c>
      <c r="F89" s="121" t="s">
        <v>194</v>
      </c>
      <c r="G89" s="105">
        <v>25000</v>
      </c>
      <c r="H89" s="81">
        <v>717.5</v>
      </c>
      <c r="I89" s="81">
        <v>760</v>
      </c>
      <c r="J89" s="81">
        <v>4220.12</v>
      </c>
      <c r="K89" s="76">
        <f>SUM(H89:J89)</f>
        <v>5697.62</v>
      </c>
      <c r="L89" s="76">
        <f>+G89-K89</f>
        <v>19302.38</v>
      </c>
    </row>
    <row r="90" spans="2:13" s="39" customFormat="1" ht="30" customHeight="1" x14ac:dyDescent="0.25">
      <c r="B90" s="311" t="s">
        <v>124</v>
      </c>
      <c r="C90" s="312"/>
      <c r="D90" s="312"/>
      <c r="E90" s="312"/>
      <c r="F90" s="313"/>
      <c r="G90" s="37">
        <f t="shared" ref="G90:L90" si="20">SUM(G89:G89)</f>
        <v>25000</v>
      </c>
      <c r="H90" s="37">
        <f t="shared" si="20"/>
        <v>717.5</v>
      </c>
      <c r="I90" s="37">
        <f t="shared" si="20"/>
        <v>760</v>
      </c>
      <c r="J90" s="37">
        <f t="shared" si="20"/>
        <v>4220.12</v>
      </c>
      <c r="K90" s="37">
        <f t="shared" si="20"/>
        <v>5697.62</v>
      </c>
      <c r="L90" s="37">
        <f t="shared" si="20"/>
        <v>19302.38</v>
      </c>
    </row>
    <row r="91" spans="2:13" s="39" customFormat="1" ht="30" customHeight="1" thickBot="1" x14ac:dyDescent="0.3">
      <c r="B91" s="50"/>
      <c r="C91" s="50"/>
      <c r="D91" s="50"/>
      <c r="E91" s="50"/>
      <c r="F91" s="251"/>
      <c r="G91"/>
      <c r="H91"/>
      <c r="I91"/>
      <c r="J91"/>
      <c r="K91"/>
      <c r="L91"/>
    </row>
    <row r="92" spans="2:13" s="53" customFormat="1" ht="30" customHeight="1" thickBot="1" x14ac:dyDescent="0.3">
      <c r="B92" s="320" t="s">
        <v>291</v>
      </c>
      <c r="C92" s="321"/>
      <c r="D92" s="321"/>
      <c r="E92" s="321"/>
      <c r="F92" s="321"/>
      <c r="G92" s="321"/>
      <c r="H92" s="321"/>
      <c r="I92" s="321"/>
      <c r="J92" s="321"/>
      <c r="K92" s="321"/>
      <c r="L92" s="322"/>
      <c r="M92" s="39"/>
    </row>
    <row r="93" spans="2:13" s="86" customFormat="1" ht="30" customHeight="1" x14ac:dyDescent="0.25">
      <c r="B93" s="79">
        <f>+B89+1</f>
        <v>25</v>
      </c>
      <c r="C93" s="103" t="s">
        <v>542</v>
      </c>
      <c r="D93" s="36" t="s">
        <v>412</v>
      </c>
      <c r="E93" s="121" t="s">
        <v>419</v>
      </c>
      <c r="F93" s="121" t="s">
        <v>194</v>
      </c>
      <c r="G93" s="81">
        <v>45000</v>
      </c>
      <c r="H93" s="76">
        <f>+G93*2.87%</f>
        <v>1291.5</v>
      </c>
      <c r="I93" s="76">
        <f>+G93*3.04%</f>
        <v>1368</v>
      </c>
      <c r="J93" s="76">
        <v>10585.13</v>
      </c>
      <c r="K93" s="76">
        <f>SUM(H93:J93)</f>
        <v>13244.63</v>
      </c>
      <c r="L93" s="77">
        <f>+G93-K93</f>
        <v>31755.370000000003</v>
      </c>
      <c r="M93" s="47"/>
    </row>
    <row r="94" spans="2:13" s="39" customFormat="1" ht="30" customHeight="1" x14ac:dyDescent="0.25">
      <c r="B94" s="311" t="s">
        <v>124</v>
      </c>
      <c r="C94" s="312"/>
      <c r="D94" s="312"/>
      <c r="E94" s="312"/>
      <c r="F94" s="313"/>
      <c r="G94" s="37">
        <f t="shared" ref="G94:L94" si="21">SUM(G93:G93)</f>
        <v>45000</v>
      </c>
      <c r="H94" s="37">
        <f t="shared" si="21"/>
        <v>1291.5</v>
      </c>
      <c r="I94" s="37">
        <f t="shared" si="21"/>
        <v>1368</v>
      </c>
      <c r="J94" s="37">
        <f t="shared" si="21"/>
        <v>10585.13</v>
      </c>
      <c r="K94" s="37">
        <f t="shared" si="21"/>
        <v>13244.63</v>
      </c>
      <c r="L94" s="37">
        <f t="shared" si="21"/>
        <v>31755.370000000003</v>
      </c>
    </row>
    <row r="95" spans="2:13" s="39" customFormat="1" ht="30" customHeight="1" thickBot="1" x14ac:dyDescent="0.3">
      <c r="B95" s="50"/>
      <c r="C95" s="50"/>
      <c r="D95" s="50"/>
      <c r="E95" s="50"/>
      <c r="F95" s="251"/>
      <c r="G95"/>
      <c r="H95"/>
      <c r="I95"/>
      <c r="J95"/>
      <c r="K95"/>
      <c r="L95"/>
    </row>
    <row r="96" spans="2:13" s="39" customFormat="1" ht="30" customHeight="1" thickBot="1" x14ac:dyDescent="0.3">
      <c r="B96" s="320" t="s">
        <v>298</v>
      </c>
      <c r="C96" s="321"/>
      <c r="D96" s="321"/>
      <c r="E96" s="321"/>
      <c r="F96" s="321"/>
      <c r="G96" s="321"/>
      <c r="H96" s="321"/>
      <c r="I96" s="321"/>
      <c r="J96" s="321"/>
      <c r="K96" s="321"/>
      <c r="L96" s="322"/>
    </row>
    <row r="97" spans="2:13" s="39" customFormat="1" ht="30" customHeight="1" x14ac:dyDescent="0.25">
      <c r="B97" s="36">
        <v>27</v>
      </c>
      <c r="C97" s="80" t="s">
        <v>650</v>
      </c>
      <c r="D97" s="36" t="s">
        <v>413</v>
      </c>
      <c r="E97" s="121" t="s">
        <v>698</v>
      </c>
      <c r="F97" s="121" t="s">
        <v>121</v>
      </c>
      <c r="G97" s="105">
        <v>35000</v>
      </c>
      <c r="H97" s="81">
        <v>1004.5</v>
      </c>
      <c r="I97" s="81">
        <v>1064</v>
      </c>
      <c r="J97" s="76">
        <v>8232.8799999999992</v>
      </c>
      <c r="K97" s="76">
        <v>10301.379999999999</v>
      </c>
      <c r="L97" s="77">
        <f>+G97-K97</f>
        <v>24698.620000000003</v>
      </c>
    </row>
    <row r="98" spans="2:13" s="39" customFormat="1" ht="30" customHeight="1" x14ac:dyDescent="0.25">
      <c r="B98" s="311" t="s">
        <v>124</v>
      </c>
      <c r="C98" s="312"/>
      <c r="D98" s="312"/>
      <c r="E98" s="312"/>
      <c r="F98" s="313"/>
      <c r="G98" s="37">
        <f>SUM(G97:G97)</f>
        <v>35000</v>
      </c>
      <c r="H98" s="37">
        <f t="shared" ref="H98:L98" si="22">SUM(H97:H97)</f>
        <v>1004.5</v>
      </c>
      <c r="I98" s="37">
        <f t="shared" si="22"/>
        <v>1064</v>
      </c>
      <c r="J98" s="37">
        <f t="shared" si="22"/>
        <v>8232.8799999999992</v>
      </c>
      <c r="K98" s="37">
        <f t="shared" si="22"/>
        <v>10301.379999999999</v>
      </c>
      <c r="L98" s="37">
        <f t="shared" si="22"/>
        <v>24698.620000000003</v>
      </c>
    </row>
    <row r="99" spans="2:13" s="39" customFormat="1" ht="30" customHeight="1" thickBot="1" x14ac:dyDescent="0.3">
      <c r="B99" s="50"/>
      <c r="C99" s="50"/>
      <c r="D99" s="50"/>
      <c r="E99" s="50"/>
      <c r="F99" s="251"/>
      <c r="G99"/>
      <c r="H99"/>
      <c r="I99"/>
      <c r="J99"/>
      <c r="K99"/>
      <c r="L99"/>
    </row>
    <row r="100" spans="2:13" s="78" customFormat="1" ht="30" customHeight="1" thickBot="1" x14ac:dyDescent="0.3">
      <c r="B100" s="320" t="s">
        <v>174</v>
      </c>
      <c r="C100" s="321"/>
      <c r="D100" s="321"/>
      <c r="E100" s="321"/>
      <c r="F100" s="321"/>
      <c r="G100" s="321"/>
      <c r="H100" s="321"/>
      <c r="I100" s="321"/>
      <c r="J100" s="321"/>
      <c r="K100" s="321"/>
      <c r="L100" s="322"/>
      <c r="M100" s="32"/>
    </row>
    <row r="101" spans="2:13" s="78" customFormat="1" ht="30" customHeight="1" x14ac:dyDescent="0.25">
      <c r="B101" s="36">
        <v>28</v>
      </c>
      <c r="C101" s="103" t="s">
        <v>473</v>
      </c>
      <c r="D101" s="36" t="s">
        <v>412</v>
      </c>
      <c r="E101" s="121" t="s">
        <v>474</v>
      </c>
      <c r="F101" s="121" t="s">
        <v>194</v>
      </c>
      <c r="G101" s="81">
        <v>90000</v>
      </c>
      <c r="H101" s="76">
        <f>+G101*2.87%</f>
        <v>2583</v>
      </c>
      <c r="I101" s="76">
        <f>+G101*3.04%</f>
        <v>2736</v>
      </c>
      <c r="J101" s="76">
        <v>20380.04</v>
      </c>
      <c r="K101" s="76">
        <f>SUM(H101:J101)</f>
        <v>25699.040000000001</v>
      </c>
      <c r="L101" s="77">
        <f>+G101-K101</f>
        <v>64300.959999999999</v>
      </c>
      <c r="M101" s="32"/>
    </row>
    <row r="102" spans="2:13" s="39" customFormat="1" ht="30" customHeight="1" x14ac:dyDescent="0.25">
      <c r="B102" s="311" t="s">
        <v>124</v>
      </c>
      <c r="C102" s="312"/>
      <c r="D102" s="312"/>
      <c r="E102" s="312"/>
      <c r="F102" s="313"/>
      <c r="G102" s="37">
        <f t="shared" ref="G102:L102" si="23">SUM(G101:G101)</f>
        <v>90000</v>
      </c>
      <c r="H102" s="37">
        <f t="shared" si="23"/>
        <v>2583</v>
      </c>
      <c r="I102" s="37">
        <f t="shared" si="23"/>
        <v>2736</v>
      </c>
      <c r="J102" s="37">
        <f t="shared" si="23"/>
        <v>20380.04</v>
      </c>
      <c r="K102" s="37">
        <f t="shared" si="23"/>
        <v>25699.040000000001</v>
      </c>
      <c r="L102" s="37">
        <f t="shared" si="23"/>
        <v>64300.959999999999</v>
      </c>
    </row>
    <row r="103" spans="2:13" s="39" customFormat="1" ht="30" customHeight="1" thickBot="1" x14ac:dyDescent="0.3">
      <c r="B103" s="50"/>
      <c r="C103" s="50"/>
      <c r="D103" s="50"/>
      <c r="E103" s="50"/>
      <c r="F103" s="251"/>
      <c r="G103" s="40"/>
      <c r="H103" s="40"/>
      <c r="I103" s="40"/>
      <c r="J103" s="40"/>
      <c r="K103" s="40"/>
      <c r="L103" s="40"/>
    </row>
    <row r="104" spans="2:13" s="78" customFormat="1" ht="30" customHeight="1" thickBot="1" x14ac:dyDescent="0.3">
      <c r="B104" s="308" t="s">
        <v>308</v>
      </c>
      <c r="C104" s="309"/>
      <c r="D104" s="309"/>
      <c r="E104" s="309"/>
      <c r="F104" s="309"/>
      <c r="G104" s="309"/>
      <c r="H104" s="309"/>
      <c r="I104" s="309"/>
      <c r="J104" s="309"/>
      <c r="K104" s="309"/>
      <c r="L104" s="310"/>
      <c r="M104" s="32"/>
    </row>
    <row r="105" spans="2:13" s="78" customFormat="1" ht="30" customHeight="1" x14ac:dyDescent="0.25">
      <c r="B105" s="79">
        <f>+B101+1</f>
        <v>29</v>
      </c>
      <c r="C105" s="103" t="s">
        <v>147</v>
      </c>
      <c r="D105" s="36" t="s">
        <v>412</v>
      </c>
      <c r="E105" s="103" t="s">
        <v>416</v>
      </c>
      <c r="F105" s="121" t="s">
        <v>120</v>
      </c>
      <c r="G105" s="81">
        <v>35000</v>
      </c>
      <c r="H105" s="76">
        <f>+G105*2.87%</f>
        <v>1004.5</v>
      </c>
      <c r="I105" s="76">
        <f>+G105*3.04%</f>
        <v>1064</v>
      </c>
      <c r="J105" s="81">
        <v>5368.45</v>
      </c>
      <c r="K105" s="102">
        <f>SUM(H105:J105)</f>
        <v>7436.95</v>
      </c>
      <c r="L105" s="77">
        <f>+G105-K105</f>
        <v>27563.05</v>
      </c>
      <c r="M105" s="32"/>
    </row>
    <row r="106" spans="2:13" s="39" customFormat="1" ht="30" customHeight="1" x14ac:dyDescent="0.25">
      <c r="B106" s="311" t="s">
        <v>124</v>
      </c>
      <c r="C106" s="312"/>
      <c r="D106" s="312"/>
      <c r="E106" s="312"/>
      <c r="F106" s="313"/>
      <c r="G106" s="37">
        <f t="shared" ref="G106:L106" si="24">SUM(G105:G105)</f>
        <v>35000</v>
      </c>
      <c r="H106" s="37">
        <f t="shared" si="24"/>
        <v>1004.5</v>
      </c>
      <c r="I106" s="37">
        <f t="shared" si="24"/>
        <v>1064</v>
      </c>
      <c r="J106" s="37">
        <f t="shared" si="24"/>
        <v>5368.45</v>
      </c>
      <c r="K106" s="37">
        <f t="shared" si="24"/>
        <v>7436.95</v>
      </c>
      <c r="L106" s="37">
        <f t="shared" si="24"/>
        <v>27563.05</v>
      </c>
    </row>
    <row r="107" spans="2:13" s="39" customFormat="1" ht="30" customHeight="1" thickBot="1" x14ac:dyDescent="0.3">
      <c r="B107" s="50"/>
      <c r="C107" s="50"/>
      <c r="D107" s="50"/>
      <c r="E107" s="50"/>
      <c r="F107" s="251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08" t="s">
        <v>623</v>
      </c>
      <c r="C108" s="309"/>
      <c r="D108" s="309"/>
      <c r="E108" s="309"/>
      <c r="F108" s="309"/>
      <c r="G108" s="309"/>
      <c r="H108" s="309"/>
      <c r="I108" s="309"/>
      <c r="J108" s="309"/>
      <c r="K108" s="309"/>
      <c r="L108" s="310"/>
    </row>
    <row r="109" spans="2:13" s="39" customFormat="1" ht="30" customHeight="1" x14ac:dyDescent="0.25">
      <c r="B109" s="79">
        <f>+B105+1</f>
        <v>30</v>
      </c>
      <c r="C109" s="103" t="s">
        <v>16</v>
      </c>
      <c r="D109" s="36" t="s">
        <v>412</v>
      </c>
      <c r="E109" s="103" t="s">
        <v>622</v>
      </c>
      <c r="F109" s="121" t="s">
        <v>120</v>
      </c>
      <c r="G109" s="105">
        <v>30000</v>
      </c>
      <c r="H109" s="105">
        <v>861</v>
      </c>
      <c r="I109" s="81">
        <v>912</v>
      </c>
      <c r="J109" s="81">
        <v>5375.39</v>
      </c>
      <c r="K109" s="102">
        <f>SUM(H109:J109)</f>
        <v>7148.39</v>
      </c>
      <c r="L109" s="77">
        <f>+G109-K109</f>
        <v>22851.61</v>
      </c>
    </row>
    <row r="110" spans="2:13" s="39" customFormat="1" ht="30" customHeight="1" x14ac:dyDescent="0.25">
      <c r="B110" s="311" t="s">
        <v>124</v>
      </c>
      <c r="C110" s="312"/>
      <c r="D110" s="312"/>
      <c r="E110" s="312"/>
      <c r="F110" s="313"/>
      <c r="G110" s="37">
        <f t="shared" ref="G110:L110" si="25">SUM(G109:G109)</f>
        <v>30000</v>
      </c>
      <c r="H110" s="37">
        <f t="shared" si="25"/>
        <v>861</v>
      </c>
      <c r="I110" s="37">
        <f t="shared" si="25"/>
        <v>912</v>
      </c>
      <c r="J110" s="37">
        <f t="shared" si="25"/>
        <v>5375.39</v>
      </c>
      <c r="K110" s="37">
        <f t="shared" si="25"/>
        <v>7148.39</v>
      </c>
      <c r="L110" s="37">
        <f t="shared" si="25"/>
        <v>22851.61</v>
      </c>
    </row>
    <row r="111" spans="2:13" s="39" customFormat="1" ht="30" customHeight="1" thickBot="1" x14ac:dyDescent="0.3">
      <c r="B111" s="50"/>
      <c r="C111" s="50"/>
      <c r="D111" s="50"/>
      <c r="E111" s="50"/>
      <c r="F111" s="251"/>
      <c r="G111" s="40"/>
      <c r="H111" s="40"/>
      <c r="I111" s="40"/>
      <c r="J111" s="40"/>
      <c r="K111" s="40"/>
      <c r="L111" s="40"/>
    </row>
    <row r="112" spans="2:13" s="53" customFormat="1" ht="30" customHeight="1" thickBot="1" x14ac:dyDescent="0.3">
      <c r="B112" s="314" t="s">
        <v>524</v>
      </c>
      <c r="C112" s="315"/>
      <c r="D112" s="315"/>
      <c r="E112" s="315"/>
      <c r="F112" s="315"/>
      <c r="G112" s="315"/>
      <c r="H112" s="315"/>
      <c r="I112" s="315"/>
      <c r="J112" s="315"/>
      <c r="K112" s="315"/>
      <c r="L112" s="316"/>
      <c r="M112" s="39"/>
    </row>
    <row r="113" spans="2:13" s="53" customFormat="1" ht="30" customHeight="1" x14ac:dyDescent="0.25">
      <c r="B113" s="79">
        <f>+B109+1</f>
        <v>31</v>
      </c>
      <c r="C113" s="103" t="s">
        <v>325</v>
      </c>
      <c r="D113" s="36" t="s">
        <v>412</v>
      </c>
      <c r="E113" s="80" t="s">
        <v>130</v>
      </c>
      <c r="F113" s="121" t="s">
        <v>120</v>
      </c>
      <c r="G113" s="105">
        <v>15000</v>
      </c>
      <c r="H113" s="105">
        <v>430.5</v>
      </c>
      <c r="I113" s="81">
        <v>456</v>
      </c>
      <c r="J113" s="81">
        <v>1596.68</v>
      </c>
      <c r="K113" s="102">
        <f>SUM(H113:J113)</f>
        <v>2483.1800000000003</v>
      </c>
      <c r="L113" s="77">
        <f>+G113-K113</f>
        <v>12516.82</v>
      </c>
      <c r="M113" s="39"/>
    </row>
    <row r="114" spans="2:13" s="53" customFormat="1" ht="30" customHeight="1" x14ac:dyDescent="0.25">
      <c r="B114" s="311" t="s">
        <v>124</v>
      </c>
      <c r="C114" s="312"/>
      <c r="D114" s="312"/>
      <c r="E114" s="312"/>
      <c r="F114" s="313"/>
      <c r="G114" s="37">
        <f t="shared" ref="G114:L114" si="26">SUM(G113:G113)</f>
        <v>15000</v>
      </c>
      <c r="H114" s="37">
        <f t="shared" si="26"/>
        <v>430.5</v>
      </c>
      <c r="I114" s="37">
        <f t="shared" si="26"/>
        <v>456</v>
      </c>
      <c r="J114" s="37">
        <f t="shared" si="26"/>
        <v>1596.68</v>
      </c>
      <c r="K114" s="37">
        <f t="shared" si="26"/>
        <v>2483.1800000000003</v>
      </c>
      <c r="L114" s="37">
        <f t="shared" si="26"/>
        <v>12516.82</v>
      </c>
      <c r="M114" s="39"/>
    </row>
    <row r="115" spans="2:13" s="39" customFormat="1" ht="30" customHeight="1" thickBot="1" x14ac:dyDescent="0.3">
      <c r="B115" s="50"/>
      <c r="C115" s="50"/>
      <c r="D115" s="50"/>
      <c r="E115" s="50"/>
      <c r="F115" s="251"/>
      <c r="G115" s="40"/>
      <c r="H115" s="40"/>
      <c r="I115" s="40"/>
      <c r="J115" s="40"/>
      <c r="K115" s="40"/>
      <c r="L115" s="40"/>
    </row>
    <row r="116" spans="2:13" s="39" customFormat="1" ht="30" customHeight="1" thickBot="1" x14ac:dyDescent="0.3">
      <c r="B116" s="308" t="s">
        <v>204</v>
      </c>
      <c r="C116" s="309"/>
      <c r="D116" s="309"/>
      <c r="E116" s="309"/>
      <c r="F116" s="309"/>
      <c r="G116" s="309"/>
      <c r="H116" s="309"/>
      <c r="I116" s="309"/>
      <c r="J116" s="309"/>
      <c r="K116" s="309"/>
      <c r="L116" s="310"/>
    </row>
    <row r="117" spans="2:13" s="78" customFormat="1" ht="30" customHeight="1" x14ac:dyDescent="0.25">
      <c r="B117" s="74">
        <f>B113+1</f>
        <v>32</v>
      </c>
      <c r="C117" s="154" t="s">
        <v>83</v>
      </c>
      <c r="D117" s="155" t="s">
        <v>412</v>
      </c>
      <c r="E117" s="156" t="s">
        <v>658</v>
      </c>
      <c r="F117" s="142" t="s">
        <v>120</v>
      </c>
      <c r="G117" s="102">
        <v>30000</v>
      </c>
      <c r="H117" s="153">
        <v>861</v>
      </c>
      <c r="I117" s="153">
        <v>912</v>
      </c>
      <c r="J117" s="76">
        <v>6180.76</v>
      </c>
      <c r="K117" s="102">
        <f>SUM(H117:J117)</f>
        <v>7953.76</v>
      </c>
      <c r="L117" s="77">
        <f>+G117-K117</f>
        <v>22046.239999999998</v>
      </c>
      <c r="M117" s="32"/>
    </row>
    <row r="118" spans="2:13" s="78" customFormat="1" ht="30" customHeight="1" x14ac:dyDescent="0.25">
      <c r="B118" s="74">
        <f>+B117+1</f>
        <v>33</v>
      </c>
      <c r="C118" s="107" t="s">
        <v>315</v>
      </c>
      <c r="D118" s="117" t="s">
        <v>413</v>
      </c>
      <c r="E118" s="107" t="s">
        <v>417</v>
      </c>
      <c r="F118" s="142" t="s">
        <v>120</v>
      </c>
      <c r="G118" s="102">
        <v>25800</v>
      </c>
      <c r="H118" s="153">
        <v>740.46</v>
      </c>
      <c r="I118" s="153">
        <v>784.32</v>
      </c>
      <c r="J118" s="76">
        <v>1148.32</v>
      </c>
      <c r="K118" s="102">
        <f>SUM(H118:J118)</f>
        <v>2673.1000000000004</v>
      </c>
      <c r="L118" s="77">
        <f>+G118-K118</f>
        <v>23126.9</v>
      </c>
      <c r="M118" s="32"/>
    </row>
    <row r="119" spans="2:13" s="39" customFormat="1" ht="30" customHeight="1" x14ac:dyDescent="0.25">
      <c r="B119" s="311" t="s">
        <v>124</v>
      </c>
      <c r="C119" s="312"/>
      <c r="D119" s="312"/>
      <c r="E119" s="312"/>
      <c r="F119" s="313"/>
      <c r="G119" s="37">
        <f>SUM(G117:G118)</f>
        <v>55800</v>
      </c>
      <c r="H119" s="37">
        <f t="shared" ref="H119:I119" si="27">SUM(H117:H118)</f>
        <v>1601.46</v>
      </c>
      <c r="I119" s="37">
        <f t="shared" si="27"/>
        <v>1696.3200000000002</v>
      </c>
      <c r="J119" s="37">
        <f>SUM(J117:J118)</f>
        <v>7329.08</v>
      </c>
      <c r="K119" s="37">
        <f t="shared" ref="K119:L119" si="28">SUM(K117:K118)</f>
        <v>10626.86</v>
      </c>
      <c r="L119" s="37">
        <f t="shared" si="28"/>
        <v>45173.14</v>
      </c>
    </row>
    <row r="120" spans="2:13" s="39" customFormat="1" ht="30" customHeight="1" thickBot="1" x14ac:dyDescent="0.3">
      <c r="B120" s="50"/>
      <c r="C120" s="50"/>
      <c r="D120" s="50"/>
      <c r="E120" s="50"/>
      <c r="F120" s="251"/>
      <c r="G120" s="40"/>
      <c r="H120" s="40"/>
      <c r="I120" s="40"/>
      <c r="J120" s="40"/>
      <c r="K120" s="40"/>
      <c r="L120" s="40"/>
    </row>
    <row r="121" spans="2:13" s="78" customFormat="1" ht="30" customHeight="1" thickBot="1" x14ac:dyDescent="0.3">
      <c r="B121" s="308" t="s">
        <v>308</v>
      </c>
      <c r="C121" s="309"/>
      <c r="D121" s="309"/>
      <c r="E121" s="309"/>
      <c r="F121" s="309"/>
      <c r="G121" s="309"/>
      <c r="H121" s="309"/>
      <c r="I121" s="309"/>
      <c r="J121" s="309"/>
      <c r="K121" s="309"/>
      <c r="L121" s="310"/>
      <c r="M121" s="32"/>
    </row>
    <row r="122" spans="2:13" s="78" customFormat="1" ht="30" customHeight="1" x14ac:dyDescent="0.25">
      <c r="B122" s="79">
        <f>+B118+1</f>
        <v>34</v>
      </c>
      <c r="C122" s="103" t="s">
        <v>543</v>
      </c>
      <c r="D122" s="36" t="s">
        <v>412</v>
      </c>
      <c r="E122" s="103" t="s">
        <v>659</v>
      </c>
      <c r="F122" s="121" t="s">
        <v>121</v>
      </c>
      <c r="G122" s="105">
        <v>15000</v>
      </c>
      <c r="H122" s="105">
        <v>430.5</v>
      </c>
      <c r="I122" s="81">
        <v>456</v>
      </c>
      <c r="J122" s="81">
        <v>2117.0300000000002</v>
      </c>
      <c r="K122" s="102">
        <f>SUM(H122:J122)</f>
        <v>3003.53</v>
      </c>
      <c r="L122" s="77">
        <f>+G122-K122</f>
        <v>11996.47</v>
      </c>
      <c r="M122" s="32"/>
    </row>
    <row r="123" spans="2:13" s="39" customFormat="1" ht="30" customHeight="1" x14ac:dyDescent="0.25">
      <c r="B123" s="311" t="s">
        <v>124</v>
      </c>
      <c r="C123" s="312"/>
      <c r="D123" s="312"/>
      <c r="E123" s="312"/>
      <c r="F123" s="313"/>
      <c r="G123" s="37">
        <f t="shared" ref="G123:L123" si="29">SUM(G122:G122)</f>
        <v>15000</v>
      </c>
      <c r="H123" s="37">
        <f t="shared" si="29"/>
        <v>430.5</v>
      </c>
      <c r="I123" s="37">
        <f t="shared" si="29"/>
        <v>456</v>
      </c>
      <c r="J123" s="37">
        <f t="shared" si="29"/>
        <v>2117.0300000000002</v>
      </c>
      <c r="K123" s="37">
        <f t="shared" si="29"/>
        <v>3003.53</v>
      </c>
      <c r="L123" s="37">
        <f t="shared" si="29"/>
        <v>11996.47</v>
      </c>
    </row>
    <row r="124" spans="2:13" s="39" customFormat="1" ht="30" customHeight="1" thickBot="1" x14ac:dyDescent="0.3">
      <c r="B124" s="50"/>
      <c r="C124" s="50"/>
      <c r="D124" s="50"/>
      <c r="E124" s="50"/>
      <c r="F124" s="251"/>
      <c r="G124" s="40"/>
      <c r="H124" s="40"/>
      <c r="I124" s="40"/>
      <c r="J124" s="40"/>
      <c r="K124" s="40"/>
      <c r="L124" s="40"/>
    </row>
    <row r="125" spans="2:13" s="39" customFormat="1" ht="30" customHeight="1" thickBot="1" x14ac:dyDescent="0.3">
      <c r="B125" s="308" t="s">
        <v>157</v>
      </c>
      <c r="C125" s="309"/>
      <c r="D125" s="309"/>
      <c r="E125" s="309"/>
      <c r="F125" s="309"/>
      <c r="G125" s="309"/>
      <c r="H125" s="309"/>
      <c r="I125" s="309"/>
      <c r="J125" s="309"/>
      <c r="K125" s="309"/>
      <c r="L125" s="310"/>
    </row>
    <row r="126" spans="2:13" s="39" customFormat="1" ht="30" customHeight="1" x14ac:dyDescent="0.25">
      <c r="B126" s="79">
        <f>+B122+1</f>
        <v>35</v>
      </c>
      <c r="C126" s="103" t="s">
        <v>624</v>
      </c>
      <c r="D126" s="36" t="s">
        <v>412</v>
      </c>
      <c r="E126" s="102" t="s">
        <v>144</v>
      </c>
      <c r="F126" s="121" t="s">
        <v>120</v>
      </c>
      <c r="G126" s="105">
        <v>35000</v>
      </c>
      <c r="H126" s="105">
        <v>1004.5</v>
      </c>
      <c r="I126" s="81">
        <v>1064</v>
      </c>
      <c r="J126" s="81">
        <v>5368.45</v>
      </c>
      <c r="K126" s="102">
        <f>SUM(H126:J126)</f>
        <v>7436.95</v>
      </c>
      <c r="L126" s="77">
        <f>+G126-K126</f>
        <v>27563.05</v>
      </c>
    </row>
    <row r="127" spans="2:13" s="39" customFormat="1" ht="30" customHeight="1" x14ac:dyDescent="0.25">
      <c r="B127" s="311" t="s">
        <v>124</v>
      </c>
      <c r="C127" s="312"/>
      <c r="D127" s="312"/>
      <c r="E127" s="312"/>
      <c r="F127" s="313"/>
      <c r="G127" s="37">
        <f t="shared" ref="G127:L127" si="30">SUM(G126:G126)</f>
        <v>35000</v>
      </c>
      <c r="H127" s="37">
        <f t="shared" si="30"/>
        <v>1004.5</v>
      </c>
      <c r="I127" s="37">
        <f t="shared" si="30"/>
        <v>1064</v>
      </c>
      <c r="J127" s="37">
        <f t="shared" si="30"/>
        <v>5368.45</v>
      </c>
      <c r="K127" s="37">
        <f t="shared" si="30"/>
        <v>7436.95</v>
      </c>
      <c r="L127" s="37">
        <f t="shared" si="30"/>
        <v>27563.05</v>
      </c>
    </row>
    <row r="128" spans="2:13" s="39" customFormat="1" ht="30" customHeight="1" x14ac:dyDescent="0.25">
      <c r="B128" s="50"/>
      <c r="C128" s="50"/>
      <c r="D128" s="50"/>
      <c r="E128" s="50"/>
      <c r="F128" s="251"/>
      <c r="G128" s="40"/>
      <c r="H128" s="40"/>
      <c r="I128" s="40"/>
      <c r="J128" s="40"/>
      <c r="K128" s="40"/>
      <c r="L128" s="40"/>
    </row>
    <row r="129" spans="2:13" s="39" customFormat="1" ht="30" customHeight="1" thickBot="1" x14ac:dyDescent="0.3">
      <c r="B129" s="50"/>
      <c r="C129" s="50"/>
      <c r="D129" s="50"/>
      <c r="E129" s="50"/>
      <c r="F129" s="251"/>
      <c r="G129" s="40"/>
      <c r="H129" s="40"/>
      <c r="I129" s="40"/>
      <c r="J129" s="40"/>
      <c r="K129" s="40"/>
      <c r="L129" s="40"/>
    </row>
    <row r="130" spans="2:13" s="32" customFormat="1" ht="30" customHeight="1" thickBot="1" x14ac:dyDescent="0.3">
      <c r="B130" s="308" t="s">
        <v>175</v>
      </c>
      <c r="C130" s="309"/>
      <c r="D130" s="309"/>
      <c r="E130" s="309"/>
      <c r="F130" s="309"/>
      <c r="G130" s="309"/>
      <c r="H130" s="309"/>
      <c r="I130" s="309"/>
      <c r="J130" s="309"/>
      <c r="K130" s="309"/>
      <c r="L130" s="310"/>
    </row>
    <row r="131" spans="2:13" ht="30" customHeight="1" x14ac:dyDescent="0.25">
      <c r="B131" s="74">
        <f>+B126+1</f>
        <v>36</v>
      </c>
      <c r="C131" s="107" t="s">
        <v>484</v>
      </c>
      <c r="D131" s="117" t="s">
        <v>412</v>
      </c>
      <c r="E131" s="102" t="s">
        <v>144</v>
      </c>
      <c r="F131" s="121" t="s">
        <v>121</v>
      </c>
      <c r="G131" s="102">
        <v>35000</v>
      </c>
      <c r="H131" s="102">
        <v>1004.5</v>
      </c>
      <c r="I131" s="76">
        <v>1064</v>
      </c>
      <c r="J131" s="76">
        <v>6252.61</v>
      </c>
      <c r="K131" s="102">
        <f>SUM(H131:J131)</f>
        <v>8321.11</v>
      </c>
      <c r="L131" s="77">
        <f>+G131-K131</f>
        <v>26678.89</v>
      </c>
      <c r="M131" s="192"/>
    </row>
    <row r="132" spans="2:13" ht="30" customHeight="1" x14ac:dyDescent="0.25">
      <c r="B132" s="79">
        <f>+B131+1</f>
        <v>37</v>
      </c>
      <c r="C132" s="103" t="s">
        <v>22</v>
      </c>
      <c r="D132" s="36" t="s">
        <v>413</v>
      </c>
      <c r="E132" s="105" t="s">
        <v>144</v>
      </c>
      <c r="F132" s="121" t="s">
        <v>120</v>
      </c>
      <c r="G132" s="105">
        <v>30000</v>
      </c>
      <c r="H132" s="105">
        <v>861</v>
      </c>
      <c r="I132" s="81">
        <v>912</v>
      </c>
      <c r="J132" s="81">
        <v>4840.03</v>
      </c>
      <c r="K132" s="102">
        <f>SUM(H132:J132)</f>
        <v>6613.03</v>
      </c>
      <c r="L132" s="77">
        <f>+G132-K132</f>
        <v>23386.97</v>
      </c>
    </row>
    <row r="133" spans="2:13" ht="30" customHeight="1" x14ac:dyDescent="0.25">
      <c r="B133" s="79">
        <f>+B132+1</f>
        <v>38</v>
      </c>
      <c r="C133" s="103" t="s">
        <v>45</v>
      </c>
      <c r="D133" s="36" t="s">
        <v>413</v>
      </c>
      <c r="E133" s="39" t="s">
        <v>346</v>
      </c>
      <c r="F133" s="121" t="s">
        <v>121</v>
      </c>
      <c r="G133" s="105">
        <v>10000</v>
      </c>
      <c r="H133" s="105">
        <v>287</v>
      </c>
      <c r="I133" s="81">
        <v>304</v>
      </c>
      <c r="J133" s="81">
        <v>891.01</v>
      </c>
      <c r="K133" s="102">
        <f>SUM(H133:J133)</f>
        <v>1482.01</v>
      </c>
      <c r="L133" s="77">
        <f>+G133-K133</f>
        <v>8517.99</v>
      </c>
    </row>
    <row r="134" spans="2:13" ht="30" customHeight="1" x14ac:dyDescent="0.25">
      <c r="B134" s="311" t="s">
        <v>124</v>
      </c>
      <c r="C134" s="312"/>
      <c r="D134" s="312"/>
      <c r="E134" s="312"/>
      <c r="F134" s="313"/>
      <c r="G134" s="37">
        <f>SUM(G131:G133)</f>
        <v>75000</v>
      </c>
      <c r="H134" s="37">
        <f t="shared" ref="H134:L134" si="31">SUM(H131:H133)</f>
        <v>2152.5</v>
      </c>
      <c r="I134" s="37">
        <f t="shared" si="31"/>
        <v>2280</v>
      </c>
      <c r="J134" s="37">
        <f t="shared" si="31"/>
        <v>11983.65</v>
      </c>
      <c r="K134" s="37">
        <f t="shared" si="31"/>
        <v>16416.149999999998</v>
      </c>
      <c r="L134" s="37">
        <f t="shared" si="31"/>
        <v>58583.85</v>
      </c>
    </row>
    <row r="135" spans="2:13" ht="30" customHeight="1" thickBot="1" x14ac:dyDescent="0.3">
      <c r="B135" s="41"/>
      <c r="C135" s="48"/>
      <c r="D135" s="134"/>
      <c r="E135" s="48"/>
      <c r="F135" s="68"/>
      <c r="G135" s="49"/>
      <c r="H135" s="39"/>
      <c r="I135" s="39"/>
      <c r="J135" s="39"/>
      <c r="K135" s="39"/>
      <c r="L135" s="39"/>
    </row>
    <row r="136" spans="2:13" ht="30" customHeight="1" thickBot="1" x14ac:dyDescent="0.3">
      <c r="B136" s="54"/>
      <c r="C136" s="55" t="s">
        <v>420</v>
      </c>
      <c r="D136" s="135"/>
      <c r="E136" s="56"/>
      <c r="F136" s="248"/>
      <c r="G136" s="58">
        <f>G13+G21+G98+G32+G36+G44+G48+G56+G63+G67+G119+G106+G76+G40+G52+G102+G86+G134+G28+G9+G90+G17+G59+G81+G114+G123+G94+G127+G110+G71+G25</f>
        <v>1482550</v>
      </c>
      <c r="H136" s="58">
        <f t="shared" ref="H136:L136" si="32">H13+H21+H98+H32+H36+H44+H48+H56+H63+H67+H119+H106+H76+H40+H52+H102+H86+H134+H28+H9+H90+H17+H59+H81+H114+H123+H94+H127+H110+H71+H25</f>
        <v>42549.184999999998</v>
      </c>
      <c r="I136" s="58">
        <f t="shared" si="32"/>
        <v>44221.979999999996</v>
      </c>
      <c r="J136" s="58">
        <f>J13+J21+J98+J32+J36+J44+J48+J56+J63+J67+J119+J106+J76+J40+J52+J102+J86+J134+J28+J9+J90+J17+J59+J81+J114+J123+J94+J127+J110+J71+J25</f>
        <v>320858.51000000007</v>
      </c>
      <c r="K136" s="58">
        <f t="shared" si="32"/>
        <v>407629.6750000001</v>
      </c>
      <c r="L136" s="58">
        <f t="shared" si="32"/>
        <v>1074920.3249999997</v>
      </c>
    </row>
    <row r="137" spans="2:13" ht="30" customHeight="1" x14ac:dyDescent="0.25">
      <c r="B137" s="28"/>
      <c r="C137" s="27"/>
      <c r="D137" s="28"/>
      <c r="E137" s="27"/>
      <c r="F137" s="249"/>
      <c r="G137" s="16"/>
      <c r="H137" s="17"/>
      <c r="I137" s="17"/>
      <c r="J137" s="17"/>
      <c r="K137" s="17"/>
      <c r="L137" s="228"/>
    </row>
    <row r="138" spans="2:13" ht="30" customHeight="1" x14ac:dyDescent="0.25">
      <c r="B138" s="28"/>
      <c r="C138" s="27"/>
      <c r="D138" s="28"/>
      <c r="E138" s="27"/>
      <c r="F138" s="249"/>
      <c r="G138" s="16"/>
      <c r="H138" s="17"/>
      <c r="I138" s="17"/>
      <c r="J138" s="17"/>
      <c r="K138" s="17"/>
      <c r="L138" s="17"/>
    </row>
    <row r="139" spans="2:13" ht="30" customHeight="1" x14ac:dyDescent="0.25">
      <c r="C139" s="1"/>
      <c r="E139" s="1"/>
      <c r="F139" s="252"/>
      <c r="G139" s="63"/>
    </row>
    <row r="140" spans="2:13" ht="30" customHeight="1" x14ac:dyDescent="0.25">
      <c r="C140" s="19"/>
      <c r="D140" s="136"/>
      <c r="E140" s="20"/>
      <c r="F140" s="253"/>
      <c r="G140" s="1"/>
      <c r="L140" s="7"/>
    </row>
    <row r="141" spans="2:13" ht="30" customHeight="1" x14ac:dyDescent="0.25">
      <c r="C141" s="21"/>
      <c r="D141" s="137"/>
      <c r="E141" s="20"/>
      <c r="F141" s="252" t="s">
        <v>477</v>
      </c>
      <c r="G141" s="1"/>
    </row>
    <row r="142" spans="2:13" ht="30" customHeight="1" x14ac:dyDescent="0.25">
      <c r="C142" s="21" t="s">
        <v>478</v>
      </c>
      <c r="D142" s="137"/>
      <c r="E142" s="20"/>
      <c r="F142" s="252" t="s">
        <v>479</v>
      </c>
      <c r="G142" s="1"/>
    </row>
    <row r="16622" spans="3:12" s="4" customFormat="1" ht="30" customHeight="1" x14ac:dyDescent="0.2">
      <c r="C16622" s="23"/>
      <c r="E16622" s="23"/>
      <c r="F16622" s="247"/>
      <c r="G16622" s="2"/>
      <c r="H16622" s="1"/>
      <c r="I16622" s="1"/>
      <c r="J16622" s="1"/>
      <c r="K16622" s="1"/>
      <c r="L16622" s="1"/>
    </row>
    <row r="16624" spans="3:12" s="4" customFormat="1" ht="30" customHeight="1" x14ac:dyDescent="0.2">
      <c r="C16624" s="23"/>
      <c r="E16624" s="23"/>
      <c r="F16624" s="247"/>
      <c r="G16624" s="2"/>
      <c r="H16624" s="1"/>
      <c r="I16624" s="1"/>
      <c r="J16624" s="1"/>
      <c r="K16624" s="1"/>
      <c r="L16624" s="1"/>
    </row>
    <row r="16644" spans="8:12" ht="30" customHeight="1" x14ac:dyDescent="0.2">
      <c r="H16644" s="4"/>
      <c r="I16644" s="4"/>
    </row>
    <row r="16646" spans="8:12" ht="30" customHeight="1" x14ac:dyDescent="0.2">
      <c r="H16646" s="4"/>
      <c r="I16646" s="4"/>
    </row>
    <row r="16656" spans="8:12" ht="30" customHeight="1" x14ac:dyDescent="0.2">
      <c r="K16656" s="4"/>
      <c r="L16656" s="4"/>
    </row>
    <row r="16658" spans="3:12" ht="30" customHeight="1" x14ac:dyDescent="0.2">
      <c r="K16658" s="4"/>
      <c r="L16658" s="4"/>
    </row>
    <row r="16659" spans="3:12" ht="30" customHeight="1" x14ac:dyDescent="0.2">
      <c r="J16659" s="4"/>
    </row>
    <row r="16660" spans="3:12" ht="30" customHeight="1" x14ac:dyDescent="0.2">
      <c r="C16660" s="23">
        <f>SUM(C6:C16659)</f>
        <v>0</v>
      </c>
    </row>
    <row r="16661" spans="3:12" ht="30" customHeight="1" x14ac:dyDescent="0.2">
      <c r="J16661" s="4"/>
    </row>
    <row r="16662" spans="3:12" ht="30" customHeight="1" x14ac:dyDescent="0.2">
      <c r="C16662" s="23">
        <f>SUM(C16660)</f>
        <v>0</v>
      </c>
    </row>
    <row r="999985" spans="11:11" ht="30" customHeight="1" x14ac:dyDescent="0.2">
      <c r="K999985" s="11" t="e">
        <f>SUM(#REF!)</f>
        <v>#REF!</v>
      </c>
    </row>
  </sheetData>
  <mergeCells count="67">
    <mergeCell ref="B125:L125"/>
    <mergeCell ref="B127:F127"/>
    <mergeCell ref="B121:L121"/>
    <mergeCell ref="B123:F123"/>
    <mergeCell ref="B119:F119"/>
    <mergeCell ref="B81:F81"/>
    <mergeCell ref="B57:L57"/>
    <mergeCell ref="B59:F59"/>
    <mergeCell ref="B78:L78"/>
    <mergeCell ref="B116:L116"/>
    <mergeCell ref="B76:F76"/>
    <mergeCell ref="B92:L92"/>
    <mergeCell ref="B94:F94"/>
    <mergeCell ref="B104:L104"/>
    <mergeCell ref="B106:F106"/>
    <mergeCell ref="B112:L112"/>
    <mergeCell ref="B114:F114"/>
    <mergeCell ref="B108:L108"/>
    <mergeCell ref="B110:F110"/>
    <mergeCell ref="B96:L96"/>
    <mergeCell ref="B98:F98"/>
    <mergeCell ref="B7:L7"/>
    <mergeCell ref="B9:F9"/>
    <mergeCell ref="B48:F48"/>
    <mergeCell ref="B42:L42"/>
    <mergeCell ref="B44:F44"/>
    <mergeCell ref="B46:L46"/>
    <mergeCell ref="B38:L38"/>
    <mergeCell ref="B40:F40"/>
    <mergeCell ref="B32:F32"/>
    <mergeCell ref="B34:L34"/>
    <mergeCell ref="B36:F36"/>
    <mergeCell ref="B21:F21"/>
    <mergeCell ref="B30:L30"/>
    <mergeCell ref="B11:L11"/>
    <mergeCell ref="B13:F13"/>
    <mergeCell ref="B19:L19"/>
    <mergeCell ref="B1:L1"/>
    <mergeCell ref="B2:L2"/>
    <mergeCell ref="B3:L3"/>
    <mergeCell ref="B4:C4"/>
    <mergeCell ref="H5:I5"/>
    <mergeCell ref="B26:L26"/>
    <mergeCell ref="B28:F28"/>
    <mergeCell ref="B73:L73"/>
    <mergeCell ref="B15:L15"/>
    <mergeCell ref="B17:F17"/>
    <mergeCell ref="B69:L69"/>
    <mergeCell ref="B71:F71"/>
    <mergeCell ref="B23:L23"/>
    <mergeCell ref="B25:F25"/>
    <mergeCell ref="B130:L130"/>
    <mergeCell ref="B134:F134"/>
    <mergeCell ref="B88:L88"/>
    <mergeCell ref="B90:F90"/>
    <mergeCell ref="B50:L50"/>
    <mergeCell ref="B52:F52"/>
    <mergeCell ref="B100:L100"/>
    <mergeCell ref="B102:F102"/>
    <mergeCell ref="B83:L83"/>
    <mergeCell ref="B86:F86"/>
    <mergeCell ref="B56:F56"/>
    <mergeCell ref="B54:L54"/>
    <mergeCell ref="B67:F67"/>
    <mergeCell ref="B61:L61"/>
    <mergeCell ref="B63:F63"/>
    <mergeCell ref="B65:L65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49" min="1" max="11" man="1"/>
    <brk id="71" min="1" max="11" man="1"/>
    <brk id="95" min="1" max="11" man="1"/>
    <brk id="120" min="1" max="11" man="1"/>
    <brk id="145" min="1" max="11" man="1"/>
  </rowBreaks>
  <ignoredErrors>
    <ignoredError sqref="K31 K35 K39 K43 K62 K84 K74:K75 K66 L117 K89 K55 K51 K7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Q877140"/>
  <sheetViews>
    <sheetView showGridLines="0" tabSelected="1" zoomScale="80" zoomScaleNormal="80" zoomScaleSheetLayoutView="100" workbookViewId="0">
      <selection activeCell="K29" sqref="K29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1.42578125" style="98"/>
    <col min="16" max="16384" width="11.42578125" style="1"/>
  </cols>
  <sheetData>
    <row r="2" spans="1:3501" ht="23.25" x14ac:dyDescent="0.35">
      <c r="A2" s="296" t="s">
        <v>401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</row>
    <row r="3" spans="1:3501" ht="21" x14ac:dyDescent="0.35">
      <c r="A3" s="297" t="s">
        <v>402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</row>
    <row r="4" spans="1:3501" ht="18.75" x14ac:dyDescent="0.3">
      <c r="A4" s="323" t="s">
        <v>709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190"/>
    </row>
    <row r="5" spans="1:3501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90"/>
    </row>
    <row r="6" spans="1:3501" s="2" customFormat="1" ht="21" customHeight="1" thickBot="1" x14ac:dyDescent="0.25">
      <c r="B6" s="3"/>
      <c r="C6" s="138"/>
      <c r="D6" s="3"/>
      <c r="E6" s="4"/>
      <c r="F6" s="6"/>
      <c r="G6" s="324" t="s">
        <v>119</v>
      </c>
      <c r="H6" s="325"/>
      <c r="I6" s="269"/>
      <c r="J6" s="269"/>
      <c r="O6" s="67"/>
    </row>
    <row r="7" spans="1:3501" s="2" customFormat="1" ht="27" customHeight="1" thickBot="1" x14ac:dyDescent="0.25">
      <c r="A7" s="240" t="s">
        <v>0</v>
      </c>
      <c r="B7" s="240" t="s">
        <v>356</v>
      </c>
      <c r="C7" s="240" t="s">
        <v>414</v>
      </c>
      <c r="D7" s="240" t="s">
        <v>125</v>
      </c>
      <c r="E7" s="240" t="s">
        <v>126</v>
      </c>
      <c r="F7" s="240" t="s">
        <v>123</v>
      </c>
      <c r="G7" s="240" t="s">
        <v>1</v>
      </c>
      <c r="H7" s="240" t="s">
        <v>2</v>
      </c>
      <c r="I7" s="240" t="s">
        <v>565</v>
      </c>
      <c r="J7" s="240" t="s">
        <v>562</v>
      </c>
      <c r="K7" s="240" t="s">
        <v>114</v>
      </c>
      <c r="L7" s="240" t="s">
        <v>116</v>
      </c>
      <c r="M7" s="240" t="s">
        <v>3</v>
      </c>
      <c r="N7" s="240" t="s">
        <v>115</v>
      </c>
      <c r="O7" s="67"/>
    </row>
    <row r="8" spans="1:3501" s="98" customFormat="1" ht="15" customHeight="1" x14ac:dyDescent="0.2">
      <c r="A8" s="270">
        <v>1</v>
      </c>
      <c r="B8" s="271" t="s">
        <v>407</v>
      </c>
      <c r="C8" s="272" t="s">
        <v>412</v>
      </c>
      <c r="D8" s="273" t="s">
        <v>421</v>
      </c>
      <c r="E8" s="274" t="s">
        <v>408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v>1007.19</v>
      </c>
      <c r="L8" s="66">
        <v>25</v>
      </c>
      <c r="M8" s="61">
        <f>+G8+H8+L8+K8</f>
        <v>3632.5899999999997</v>
      </c>
      <c r="N8" s="275">
        <f>+F8-M8</f>
        <v>40367.410000000003</v>
      </c>
    </row>
    <row r="9" spans="1:3501" s="67" customFormat="1" ht="15" customHeight="1" x14ac:dyDescent="0.2">
      <c r="A9" s="276">
        <v>2</v>
      </c>
      <c r="B9" s="99" t="s">
        <v>327</v>
      </c>
      <c r="C9" s="114" t="s">
        <v>412</v>
      </c>
      <c r="D9" s="277" t="s">
        <v>322</v>
      </c>
      <c r="E9" s="115" t="s">
        <v>97</v>
      </c>
      <c r="F9" s="61">
        <v>28875</v>
      </c>
      <c r="G9" s="61">
        <f t="shared" ref="G9:G10" si="2">F9*2.87%</f>
        <v>828.71249999999998</v>
      </c>
      <c r="H9" s="61">
        <f t="shared" ref="H9:H10" si="3">+F9*3.04%</f>
        <v>877.8</v>
      </c>
      <c r="I9" s="61"/>
      <c r="J9" s="61">
        <f t="shared" ref="J9:J12" si="4">+G9+H9+I9</f>
        <v>1706.5124999999998</v>
      </c>
      <c r="K9" s="61"/>
      <c r="L9" s="66">
        <v>4696.99</v>
      </c>
      <c r="M9" s="96">
        <f>G9+H9+K9+L9</f>
        <v>6403.5024999999996</v>
      </c>
      <c r="N9" s="275">
        <f t="shared" ref="N9:N10" si="5">+F9-M9</f>
        <v>22471.497500000001</v>
      </c>
    </row>
    <row r="10" spans="1:3501" s="67" customFormat="1" ht="15" customHeight="1" x14ac:dyDescent="0.2">
      <c r="A10" s="276">
        <v>3</v>
      </c>
      <c r="B10" s="99" t="s">
        <v>331</v>
      </c>
      <c r="C10" s="114" t="s">
        <v>412</v>
      </c>
      <c r="D10" s="277" t="s">
        <v>322</v>
      </c>
      <c r="E10" s="115" t="s">
        <v>36</v>
      </c>
      <c r="F10" s="61">
        <v>26565</v>
      </c>
      <c r="G10" s="61">
        <f t="shared" si="2"/>
        <v>762.41549999999995</v>
      </c>
      <c r="H10" s="61">
        <f t="shared" si="3"/>
        <v>807.57600000000002</v>
      </c>
      <c r="I10" s="61"/>
      <c r="J10" s="61">
        <f t="shared" si="4"/>
        <v>1569.9915000000001</v>
      </c>
      <c r="K10" s="61"/>
      <c r="L10" s="66">
        <v>11897.68</v>
      </c>
      <c r="M10" s="96">
        <f t="shared" ref="M10:M11" si="6">G10+H10+K10+L10</f>
        <v>13467.6715</v>
      </c>
      <c r="N10" s="275">
        <f t="shared" si="5"/>
        <v>13097.3285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</row>
    <row r="11" spans="1:3501" s="67" customFormat="1" ht="15" customHeight="1" x14ac:dyDescent="0.2">
      <c r="A11" s="276">
        <v>4</v>
      </c>
      <c r="B11" s="99" t="s">
        <v>78</v>
      </c>
      <c r="C11" s="114" t="s">
        <v>413</v>
      </c>
      <c r="D11" s="277" t="s">
        <v>409</v>
      </c>
      <c r="E11" s="115" t="s">
        <v>348</v>
      </c>
      <c r="F11" s="61">
        <v>20356.599999999999</v>
      </c>
      <c r="G11" s="61">
        <f t="shared" si="0"/>
        <v>584.23442</v>
      </c>
      <c r="H11" s="61">
        <f t="shared" ref="H11" si="7">+F11*3.04%</f>
        <v>618.84064000000001</v>
      </c>
      <c r="I11" s="61"/>
      <c r="J11" s="61">
        <f t="shared" si="4"/>
        <v>1203.0750600000001</v>
      </c>
      <c r="K11" s="61"/>
      <c r="L11" s="66">
        <v>25</v>
      </c>
      <c r="M11" s="96">
        <f t="shared" si="6"/>
        <v>1228.0750600000001</v>
      </c>
      <c r="N11" s="275">
        <f>+F11-M11</f>
        <v>19128.524939999999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</row>
    <row r="12" spans="1:3501" s="285" customFormat="1" ht="27" customHeight="1" thickBot="1" x14ac:dyDescent="0.25">
      <c r="A12" s="278">
        <v>5</v>
      </c>
      <c r="B12" s="279" t="s">
        <v>350</v>
      </c>
      <c r="C12" s="280" t="s">
        <v>413</v>
      </c>
      <c r="D12" s="281" t="s">
        <v>344</v>
      </c>
      <c r="E12" s="281" t="s">
        <v>121</v>
      </c>
      <c r="F12" s="282">
        <v>45000</v>
      </c>
      <c r="G12" s="282">
        <f>F12*2.87%</f>
        <v>1291.5</v>
      </c>
      <c r="H12" s="283">
        <f>+F12*3.04%</f>
        <v>1368</v>
      </c>
      <c r="I12" s="283">
        <v>1715.46</v>
      </c>
      <c r="J12" s="282">
        <f t="shared" si="4"/>
        <v>4374.96</v>
      </c>
      <c r="K12" s="282">
        <v>891.01</v>
      </c>
      <c r="L12" s="283">
        <v>125</v>
      </c>
      <c r="M12" s="283">
        <f>+L12+K12+J12</f>
        <v>5390.97</v>
      </c>
      <c r="N12" s="283">
        <f>+F12-M12</f>
        <v>39609.03</v>
      </c>
      <c r="O12" s="284"/>
      <c r="P12" s="284"/>
      <c r="Q12" s="284"/>
      <c r="R12" s="284"/>
      <c r="S12" s="284"/>
      <c r="T12" s="284"/>
      <c r="U12" s="284"/>
      <c r="V12" s="284"/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284"/>
      <c r="CA12" s="284"/>
      <c r="CB12" s="284"/>
      <c r="CC12" s="284"/>
      <c r="CD12" s="284"/>
      <c r="CE12" s="284"/>
      <c r="CF12" s="284"/>
      <c r="CG12" s="284"/>
      <c r="CH12" s="284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  <c r="CS12" s="284"/>
      <c r="CT12" s="284"/>
      <c r="CU12" s="284"/>
      <c r="CV12" s="284"/>
      <c r="CW12" s="284"/>
      <c r="CX12" s="284"/>
      <c r="CY12" s="284"/>
      <c r="CZ12" s="284"/>
      <c r="DA12" s="284"/>
      <c r="DB12" s="284"/>
      <c r="DC12" s="284"/>
      <c r="DD12" s="284"/>
      <c r="DE12" s="284"/>
      <c r="DF12" s="284"/>
      <c r="DG12" s="284"/>
      <c r="DH12" s="284"/>
      <c r="DI12" s="284"/>
      <c r="DJ12" s="284"/>
      <c r="DK12" s="284"/>
      <c r="DL12" s="284"/>
      <c r="DM12" s="284"/>
      <c r="DN12" s="284"/>
      <c r="DO12" s="284"/>
      <c r="DP12" s="284"/>
      <c r="DQ12" s="284"/>
      <c r="DR12" s="284"/>
      <c r="DS12" s="284"/>
      <c r="DT12" s="284"/>
      <c r="DU12" s="284"/>
      <c r="DV12" s="284"/>
      <c r="DW12" s="284"/>
      <c r="DX12" s="284"/>
      <c r="DY12" s="284"/>
      <c r="DZ12" s="284"/>
      <c r="EA12" s="284"/>
      <c r="EB12" s="284"/>
      <c r="EC12" s="284"/>
      <c r="ED12" s="284"/>
      <c r="EE12" s="284"/>
      <c r="EF12" s="284"/>
      <c r="EG12" s="284"/>
      <c r="EH12" s="284"/>
      <c r="EI12" s="284"/>
      <c r="EJ12" s="284"/>
      <c r="EK12" s="284"/>
      <c r="EL12" s="284"/>
      <c r="EM12" s="284"/>
      <c r="EN12" s="284"/>
      <c r="EO12" s="284"/>
      <c r="EP12" s="284"/>
      <c r="EQ12" s="284"/>
      <c r="ER12" s="284"/>
      <c r="ES12" s="284"/>
      <c r="ET12" s="284"/>
      <c r="EU12" s="284"/>
      <c r="EV12" s="284"/>
      <c r="EW12" s="284"/>
      <c r="EX12" s="284"/>
      <c r="EY12" s="284"/>
      <c r="EZ12" s="284"/>
      <c r="FA12" s="284"/>
      <c r="FB12" s="284"/>
      <c r="FC12" s="284"/>
      <c r="FD12" s="284"/>
      <c r="FE12" s="284"/>
      <c r="FF12" s="284"/>
      <c r="FG12" s="284"/>
      <c r="FH12" s="284"/>
      <c r="FI12" s="284"/>
      <c r="FJ12" s="284"/>
      <c r="FK12" s="284"/>
      <c r="FL12" s="284"/>
      <c r="FM12" s="284"/>
      <c r="FN12" s="284"/>
      <c r="FO12" s="284"/>
      <c r="FP12" s="284"/>
      <c r="FQ12" s="284"/>
      <c r="FR12" s="284"/>
      <c r="FS12" s="284"/>
      <c r="FT12" s="284"/>
      <c r="FU12" s="284"/>
      <c r="FV12" s="284"/>
      <c r="FW12" s="284"/>
      <c r="FX12" s="284"/>
      <c r="FY12" s="284"/>
      <c r="FZ12" s="284"/>
      <c r="GA12" s="284"/>
      <c r="GB12" s="284"/>
      <c r="GC12" s="284"/>
      <c r="GD12" s="284"/>
      <c r="GE12" s="284"/>
      <c r="GF12" s="284"/>
      <c r="GG12" s="284"/>
      <c r="GH12" s="284"/>
      <c r="GI12" s="284"/>
      <c r="GJ12" s="284"/>
      <c r="GK12" s="284"/>
      <c r="GL12" s="284"/>
      <c r="GM12" s="284"/>
      <c r="GN12" s="284"/>
      <c r="GO12" s="284"/>
      <c r="GP12" s="284"/>
      <c r="GQ12" s="284"/>
      <c r="GR12" s="284"/>
      <c r="GS12" s="284"/>
      <c r="GT12" s="284"/>
      <c r="GU12" s="284"/>
      <c r="GV12" s="284"/>
      <c r="GW12" s="284"/>
      <c r="GX12" s="284"/>
      <c r="GY12" s="284"/>
      <c r="GZ12" s="284"/>
      <c r="HA12" s="284"/>
      <c r="HB12" s="284"/>
      <c r="HC12" s="284"/>
      <c r="HD12" s="284"/>
      <c r="HE12" s="284"/>
      <c r="HF12" s="284"/>
      <c r="HG12" s="284"/>
      <c r="HH12" s="284"/>
      <c r="HI12" s="284"/>
      <c r="HJ12" s="284"/>
      <c r="HK12" s="284"/>
      <c r="HL12" s="284"/>
      <c r="HM12" s="284"/>
      <c r="HN12" s="284"/>
      <c r="HO12" s="284"/>
      <c r="HP12" s="284"/>
      <c r="HQ12" s="284"/>
      <c r="HR12" s="284"/>
      <c r="HS12" s="284"/>
      <c r="HT12" s="284"/>
      <c r="HU12" s="284"/>
      <c r="HV12" s="284"/>
      <c r="HW12" s="284"/>
      <c r="HX12" s="284"/>
      <c r="HY12" s="284"/>
      <c r="HZ12" s="284"/>
      <c r="IA12" s="284"/>
      <c r="IB12" s="284"/>
      <c r="IC12" s="284"/>
      <c r="ID12" s="284"/>
      <c r="IE12" s="284"/>
      <c r="IF12" s="284"/>
      <c r="IG12" s="284"/>
      <c r="IH12" s="284"/>
      <c r="II12" s="284"/>
      <c r="IJ12" s="284"/>
      <c r="IK12" s="284"/>
      <c r="IL12" s="284"/>
      <c r="IM12" s="284"/>
      <c r="IN12" s="284"/>
      <c r="IO12" s="284"/>
      <c r="IP12" s="284"/>
      <c r="IQ12" s="284"/>
      <c r="IR12" s="284"/>
      <c r="IS12" s="284"/>
      <c r="IT12" s="284"/>
      <c r="IU12" s="284"/>
      <c r="IV12" s="284"/>
      <c r="IW12" s="284"/>
      <c r="IX12" s="284"/>
      <c r="IY12" s="284"/>
      <c r="IZ12" s="284"/>
      <c r="JA12" s="284"/>
      <c r="JB12" s="284"/>
      <c r="JC12" s="284"/>
      <c r="JD12" s="284"/>
      <c r="JE12" s="284"/>
      <c r="JF12" s="284"/>
      <c r="JG12" s="284"/>
      <c r="JH12" s="284"/>
      <c r="JI12" s="284"/>
      <c r="JJ12" s="284"/>
      <c r="JK12" s="284"/>
      <c r="JL12" s="284"/>
      <c r="JM12" s="284"/>
      <c r="JN12" s="284"/>
      <c r="JO12" s="284"/>
      <c r="JP12" s="284"/>
      <c r="JQ12" s="284"/>
      <c r="JR12" s="284"/>
      <c r="JS12" s="284"/>
      <c r="JT12" s="284"/>
      <c r="JU12" s="284"/>
      <c r="JV12" s="284"/>
      <c r="JW12" s="284"/>
      <c r="JX12" s="284"/>
      <c r="JY12" s="284"/>
      <c r="JZ12" s="284"/>
      <c r="KA12" s="284"/>
      <c r="KB12" s="284"/>
      <c r="KC12" s="284"/>
      <c r="KD12" s="284"/>
      <c r="KE12" s="284"/>
      <c r="KF12" s="284"/>
      <c r="KG12" s="284"/>
      <c r="KH12" s="284"/>
      <c r="KI12" s="284"/>
      <c r="KJ12" s="284"/>
      <c r="KK12" s="284"/>
      <c r="KL12" s="284"/>
      <c r="KM12" s="284"/>
      <c r="KN12" s="284"/>
      <c r="KO12" s="284"/>
      <c r="KP12" s="284"/>
      <c r="KQ12" s="284"/>
      <c r="KR12" s="284"/>
      <c r="KS12" s="284"/>
      <c r="KT12" s="284"/>
      <c r="KU12" s="284"/>
      <c r="KV12" s="284"/>
      <c r="KW12" s="284"/>
      <c r="KX12" s="284"/>
      <c r="KY12" s="284"/>
      <c r="KZ12" s="284"/>
      <c r="LA12" s="284"/>
      <c r="LB12" s="284"/>
      <c r="LC12" s="284"/>
      <c r="LD12" s="284"/>
      <c r="LE12" s="284"/>
      <c r="LF12" s="284"/>
      <c r="LG12" s="284"/>
      <c r="LH12" s="284"/>
      <c r="LI12" s="284"/>
      <c r="LJ12" s="284"/>
      <c r="LK12" s="284"/>
      <c r="LL12" s="284"/>
      <c r="LM12" s="284"/>
      <c r="LN12" s="284"/>
      <c r="LO12" s="284"/>
      <c r="LP12" s="284"/>
      <c r="LQ12" s="284"/>
      <c r="LR12" s="284"/>
      <c r="LS12" s="284"/>
      <c r="LT12" s="284"/>
      <c r="LU12" s="284"/>
      <c r="LV12" s="284"/>
      <c r="LW12" s="284"/>
      <c r="LX12" s="284"/>
      <c r="LY12" s="284"/>
      <c r="LZ12" s="284"/>
      <c r="MA12" s="284"/>
      <c r="MB12" s="284"/>
      <c r="MC12" s="284"/>
      <c r="MD12" s="284"/>
      <c r="ME12" s="284"/>
      <c r="MF12" s="284"/>
      <c r="MG12" s="284"/>
      <c r="MH12" s="284"/>
      <c r="MI12" s="284"/>
      <c r="MJ12" s="284"/>
      <c r="MK12" s="284"/>
      <c r="ML12" s="284"/>
      <c r="MM12" s="284"/>
      <c r="MN12" s="284"/>
      <c r="MO12" s="284"/>
      <c r="MP12" s="284"/>
      <c r="MQ12" s="284"/>
      <c r="MR12" s="284"/>
      <c r="MS12" s="284"/>
      <c r="MT12" s="284"/>
      <c r="MU12" s="284"/>
      <c r="MV12" s="284"/>
      <c r="MW12" s="284"/>
      <c r="MX12" s="284"/>
      <c r="MY12" s="284"/>
      <c r="MZ12" s="284"/>
      <c r="NA12" s="284"/>
      <c r="NB12" s="284"/>
      <c r="NC12" s="284"/>
      <c r="ND12" s="284"/>
      <c r="NE12" s="284"/>
      <c r="NF12" s="284"/>
      <c r="NG12" s="284"/>
      <c r="NH12" s="284"/>
      <c r="NI12" s="284"/>
      <c r="NJ12" s="284"/>
      <c r="NK12" s="284"/>
      <c r="NL12" s="284"/>
      <c r="NM12" s="284"/>
      <c r="NN12" s="284"/>
      <c r="NO12" s="284"/>
      <c r="NP12" s="284"/>
      <c r="NQ12" s="284"/>
      <c r="NR12" s="284"/>
      <c r="NS12" s="284"/>
      <c r="NT12" s="284"/>
      <c r="NU12" s="284"/>
      <c r="NV12" s="284"/>
      <c r="NW12" s="284"/>
      <c r="NX12" s="284"/>
      <c r="NY12" s="284"/>
      <c r="NZ12" s="284"/>
      <c r="OA12" s="284"/>
      <c r="OB12" s="284"/>
      <c r="OC12" s="284"/>
      <c r="OD12" s="284"/>
      <c r="OE12" s="284"/>
      <c r="OF12" s="284"/>
      <c r="OG12" s="284"/>
      <c r="OH12" s="284"/>
      <c r="OI12" s="284"/>
      <c r="OJ12" s="284"/>
      <c r="OK12" s="284"/>
      <c r="OL12" s="284"/>
      <c r="OM12" s="284"/>
      <c r="ON12" s="284"/>
      <c r="OO12" s="284"/>
      <c r="OP12" s="284"/>
      <c r="OQ12" s="284"/>
      <c r="OR12" s="284"/>
      <c r="OS12" s="284"/>
      <c r="OT12" s="284"/>
      <c r="OU12" s="284"/>
      <c r="OV12" s="284"/>
      <c r="OW12" s="284"/>
      <c r="OX12" s="284"/>
      <c r="OY12" s="284"/>
      <c r="OZ12" s="284"/>
      <c r="PA12" s="284"/>
      <c r="PB12" s="284"/>
      <c r="PC12" s="284"/>
      <c r="PD12" s="284"/>
      <c r="PE12" s="284"/>
      <c r="PF12" s="284"/>
      <c r="PG12" s="284"/>
      <c r="PH12" s="284"/>
      <c r="PI12" s="284"/>
      <c r="PJ12" s="284"/>
      <c r="PK12" s="284"/>
      <c r="PL12" s="284"/>
      <c r="PM12" s="284"/>
      <c r="PN12" s="284"/>
      <c r="PO12" s="284"/>
      <c r="PP12" s="284"/>
      <c r="PQ12" s="284"/>
      <c r="PR12" s="284"/>
      <c r="PS12" s="284"/>
      <c r="PT12" s="284"/>
      <c r="PU12" s="284"/>
      <c r="PV12" s="284"/>
      <c r="PW12" s="284"/>
      <c r="PX12" s="284"/>
      <c r="PY12" s="284"/>
      <c r="PZ12" s="284"/>
      <c r="QA12" s="284"/>
      <c r="QB12" s="284"/>
      <c r="QC12" s="284"/>
      <c r="QD12" s="284"/>
      <c r="QE12" s="284"/>
      <c r="QF12" s="284"/>
      <c r="QG12" s="284"/>
      <c r="QH12" s="284"/>
      <c r="QI12" s="284"/>
      <c r="QJ12" s="284"/>
      <c r="QK12" s="284"/>
      <c r="QL12" s="284"/>
      <c r="QM12" s="284"/>
      <c r="QN12" s="284"/>
      <c r="QO12" s="284"/>
      <c r="QP12" s="284"/>
      <c r="QQ12" s="284"/>
      <c r="QR12" s="284"/>
      <c r="QS12" s="284"/>
      <c r="QT12" s="284"/>
      <c r="QU12" s="284"/>
      <c r="QV12" s="284"/>
      <c r="QW12" s="284"/>
      <c r="QX12" s="284"/>
      <c r="QY12" s="284"/>
      <c r="QZ12" s="284"/>
      <c r="RA12" s="284"/>
      <c r="RB12" s="284"/>
      <c r="RC12" s="284"/>
      <c r="RD12" s="284"/>
      <c r="RE12" s="284"/>
      <c r="RF12" s="284"/>
      <c r="RG12" s="284"/>
      <c r="RH12" s="284"/>
      <c r="RI12" s="284"/>
      <c r="RJ12" s="284"/>
      <c r="RK12" s="284"/>
      <c r="RL12" s="284"/>
      <c r="RM12" s="284"/>
      <c r="RN12" s="284"/>
      <c r="RO12" s="284"/>
      <c r="RP12" s="284"/>
      <c r="RQ12" s="284"/>
      <c r="RR12" s="284"/>
      <c r="RS12" s="284"/>
      <c r="RT12" s="284"/>
      <c r="RU12" s="284"/>
      <c r="RV12" s="284"/>
      <c r="RW12" s="284"/>
      <c r="RX12" s="284"/>
      <c r="RY12" s="284"/>
      <c r="RZ12" s="284"/>
      <c r="SA12" s="284"/>
      <c r="SB12" s="284"/>
      <c r="SC12" s="284"/>
      <c r="SD12" s="284"/>
      <c r="SE12" s="284"/>
      <c r="SF12" s="284"/>
      <c r="SG12" s="284"/>
      <c r="SH12" s="284"/>
      <c r="SI12" s="284"/>
      <c r="SJ12" s="284"/>
      <c r="SK12" s="284"/>
      <c r="SL12" s="284"/>
      <c r="SM12" s="284"/>
      <c r="SN12" s="284"/>
      <c r="SO12" s="284"/>
      <c r="SP12" s="284"/>
      <c r="SQ12" s="284"/>
      <c r="SR12" s="284"/>
      <c r="SS12" s="284"/>
      <c r="ST12" s="284"/>
      <c r="SU12" s="284"/>
      <c r="SV12" s="284"/>
      <c r="SW12" s="284"/>
      <c r="SX12" s="284"/>
      <c r="SY12" s="284"/>
      <c r="SZ12" s="284"/>
      <c r="TA12" s="284"/>
      <c r="TB12" s="284"/>
      <c r="TC12" s="284"/>
      <c r="TD12" s="284"/>
      <c r="TE12" s="284"/>
      <c r="TF12" s="284"/>
      <c r="TG12" s="284"/>
      <c r="TH12" s="284"/>
      <c r="TI12" s="284"/>
      <c r="TJ12" s="284"/>
      <c r="TK12" s="284"/>
      <c r="TL12" s="284"/>
      <c r="TM12" s="284"/>
      <c r="TN12" s="284"/>
      <c r="TO12" s="284"/>
      <c r="TP12" s="284"/>
      <c r="TQ12" s="284"/>
      <c r="TR12" s="284"/>
      <c r="TS12" s="284"/>
      <c r="TT12" s="284"/>
      <c r="TU12" s="284"/>
      <c r="TV12" s="284"/>
      <c r="TW12" s="284"/>
      <c r="TX12" s="284"/>
      <c r="TY12" s="284"/>
      <c r="TZ12" s="284"/>
      <c r="UA12" s="284"/>
      <c r="UB12" s="284"/>
      <c r="UC12" s="284"/>
      <c r="UD12" s="284"/>
      <c r="UE12" s="284"/>
      <c r="UF12" s="284"/>
      <c r="UG12" s="284"/>
      <c r="UH12" s="284"/>
      <c r="UI12" s="284"/>
      <c r="UJ12" s="284"/>
      <c r="UK12" s="284"/>
      <c r="UL12" s="284"/>
      <c r="UM12" s="284"/>
      <c r="UN12" s="284"/>
      <c r="UO12" s="284"/>
      <c r="UP12" s="284"/>
      <c r="UQ12" s="284"/>
      <c r="UR12" s="284"/>
      <c r="US12" s="284"/>
      <c r="UT12" s="284"/>
      <c r="UU12" s="284"/>
      <c r="UV12" s="284"/>
      <c r="UW12" s="284"/>
      <c r="UX12" s="284"/>
      <c r="UY12" s="284"/>
      <c r="UZ12" s="284"/>
      <c r="VA12" s="284"/>
      <c r="VB12" s="284"/>
      <c r="VC12" s="284"/>
      <c r="VD12" s="284"/>
      <c r="VE12" s="284"/>
      <c r="VF12" s="284"/>
      <c r="VG12" s="284"/>
      <c r="VH12" s="284"/>
      <c r="VI12" s="284"/>
      <c r="VJ12" s="284"/>
      <c r="VK12" s="284"/>
      <c r="VL12" s="284"/>
      <c r="VM12" s="284"/>
      <c r="VN12" s="284"/>
      <c r="VO12" s="284"/>
      <c r="VP12" s="284"/>
      <c r="VQ12" s="284"/>
      <c r="VR12" s="284"/>
      <c r="VS12" s="284"/>
      <c r="VT12" s="284"/>
      <c r="VU12" s="284"/>
      <c r="VV12" s="284"/>
      <c r="VW12" s="284"/>
      <c r="VX12" s="284"/>
      <c r="VY12" s="284"/>
      <c r="VZ12" s="284"/>
      <c r="WA12" s="284"/>
      <c r="WB12" s="284"/>
      <c r="WC12" s="284"/>
      <c r="WD12" s="284"/>
      <c r="WE12" s="284"/>
      <c r="WF12" s="284"/>
      <c r="WG12" s="284"/>
      <c r="WH12" s="284"/>
      <c r="WI12" s="284"/>
      <c r="WJ12" s="284"/>
      <c r="WK12" s="284"/>
      <c r="WL12" s="284"/>
      <c r="WM12" s="284"/>
      <c r="WN12" s="284"/>
      <c r="WO12" s="284"/>
      <c r="WP12" s="284"/>
      <c r="WQ12" s="284"/>
      <c r="WR12" s="284"/>
      <c r="WS12" s="284"/>
      <c r="WT12" s="284"/>
      <c r="WU12" s="284"/>
      <c r="WV12" s="284"/>
      <c r="WW12" s="284"/>
      <c r="WX12" s="284"/>
      <c r="WY12" s="284"/>
      <c r="WZ12" s="284"/>
      <c r="XA12" s="284"/>
      <c r="XB12" s="284"/>
      <c r="XC12" s="284"/>
      <c r="XD12" s="284"/>
      <c r="XE12" s="284"/>
      <c r="XF12" s="284"/>
      <c r="XG12" s="284"/>
      <c r="XH12" s="284"/>
      <c r="XI12" s="284"/>
      <c r="XJ12" s="284"/>
      <c r="XK12" s="284"/>
      <c r="XL12" s="284"/>
      <c r="XM12" s="284"/>
      <c r="XN12" s="284"/>
      <c r="XO12" s="284"/>
      <c r="XP12" s="284"/>
      <c r="XQ12" s="284"/>
      <c r="XR12" s="284"/>
      <c r="XS12" s="284"/>
      <c r="XT12" s="284"/>
      <c r="XU12" s="284"/>
      <c r="XV12" s="284"/>
      <c r="XW12" s="284"/>
      <c r="XX12" s="284"/>
      <c r="XY12" s="284"/>
      <c r="XZ12" s="284"/>
      <c r="YA12" s="284"/>
      <c r="YB12" s="284"/>
      <c r="YC12" s="284"/>
      <c r="YD12" s="284"/>
      <c r="YE12" s="284"/>
      <c r="YF12" s="284"/>
      <c r="YG12" s="284"/>
      <c r="YH12" s="284"/>
      <c r="YI12" s="284"/>
      <c r="YJ12" s="284"/>
      <c r="YK12" s="284"/>
      <c r="YL12" s="284"/>
      <c r="YM12" s="284"/>
      <c r="YN12" s="284"/>
      <c r="YO12" s="284"/>
      <c r="YP12" s="284"/>
      <c r="YQ12" s="284"/>
      <c r="YR12" s="284"/>
      <c r="YS12" s="284"/>
      <c r="YT12" s="284"/>
      <c r="YU12" s="284"/>
      <c r="YV12" s="284"/>
      <c r="YW12" s="284"/>
      <c r="YX12" s="284"/>
      <c r="YY12" s="284"/>
      <c r="YZ12" s="284"/>
      <c r="ZA12" s="284"/>
      <c r="ZB12" s="284"/>
      <c r="ZC12" s="284"/>
      <c r="ZD12" s="284"/>
      <c r="ZE12" s="284"/>
      <c r="ZF12" s="284"/>
      <c r="ZG12" s="284"/>
      <c r="ZH12" s="284"/>
      <c r="ZI12" s="284"/>
      <c r="ZJ12" s="284"/>
      <c r="ZK12" s="284"/>
      <c r="ZL12" s="284"/>
      <c r="ZM12" s="284"/>
      <c r="ZN12" s="284"/>
      <c r="ZO12" s="284"/>
      <c r="ZP12" s="284"/>
      <c r="ZQ12" s="284"/>
      <c r="ZR12" s="284"/>
      <c r="ZS12" s="284"/>
      <c r="ZT12" s="284"/>
      <c r="ZU12" s="284"/>
      <c r="ZV12" s="284"/>
      <c r="ZW12" s="284"/>
      <c r="ZX12" s="284"/>
      <c r="ZY12" s="284"/>
      <c r="ZZ12" s="284"/>
      <c r="AAA12" s="284"/>
      <c r="AAB12" s="284"/>
      <c r="AAC12" s="284"/>
      <c r="AAD12" s="284"/>
      <c r="AAE12" s="284"/>
      <c r="AAF12" s="284"/>
      <c r="AAG12" s="284"/>
      <c r="AAH12" s="284"/>
      <c r="AAI12" s="284"/>
      <c r="AAJ12" s="284"/>
      <c r="AAK12" s="284"/>
      <c r="AAL12" s="284"/>
      <c r="AAM12" s="284"/>
      <c r="AAN12" s="284"/>
      <c r="AAO12" s="284"/>
      <c r="AAP12" s="284"/>
      <c r="AAQ12" s="284"/>
      <c r="AAR12" s="284"/>
      <c r="AAS12" s="284"/>
      <c r="AAT12" s="284"/>
      <c r="AAU12" s="284"/>
      <c r="AAV12" s="284"/>
      <c r="AAW12" s="284"/>
      <c r="AAX12" s="284"/>
      <c r="AAY12" s="284"/>
      <c r="AAZ12" s="284"/>
      <c r="ABA12" s="284"/>
      <c r="ABB12" s="284"/>
      <c r="ABC12" s="284"/>
      <c r="ABD12" s="284"/>
      <c r="ABE12" s="284"/>
      <c r="ABF12" s="284"/>
      <c r="ABG12" s="284"/>
      <c r="ABH12" s="284"/>
      <c r="ABI12" s="284"/>
      <c r="ABJ12" s="284"/>
      <c r="ABK12" s="284"/>
      <c r="ABL12" s="284"/>
      <c r="ABM12" s="284"/>
      <c r="ABN12" s="284"/>
      <c r="ABO12" s="284"/>
      <c r="ABP12" s="284"/>
      <c r="ABQ12" s="284"/>
      <c r="ABR12" s="284"/>
      <c r="ABS12" s="284"/>
      <c r="ABT12" s="284"/>
      <c r="ABU12" s="284"/>
      <c r="ABV12" s="284"/>
      <c r="ABW12" s="284"/>
      <c r="ABX12" s="284"/>
      <c r="ABY12" s="284"/>
      <c r="ABZ12" s="284"/>
      <c r="ACA12" s="284"/>
      <c r="ACB12" s="284"/>
      <c r="ACC12" s="284"/>
      <c r="ACD12" s="284"/>
      <c r="ACE12" s="284"/>
      <c r="ACF12" s="284"/>
      <c r="ACG12" s="284"/>
      <c r="ACH12" s="284"/>
      <c r="ACI12" s="284"/>
      <c r="ACJ12" s="284"/>
      <c r="ACK12" s="284"/>
      <c r="ACL12" s="284"/>
      <c r="ACM12" s="284"/>
      <c r="ACN12" s="284"/>
      <c r="ACO12" s="284"/>
      <c r="ACP12" s="284"/>
      <c r="ACQ12" s="284"/>
      <c r="ACR12" s="284"/>
      <c r="ACS12" s="284"/>
      <c r="ACT12" s="284"/>
      <c r="ACU12" s="284"/>
      <c r="ACV12" s="284"/>
      <c r="ACW12" s="284"/>
      <c r="ACX12" s="284"/>
      <c r="ACY12" s="284"/>
      <c r="ACZ12" s="284"/>
      <c r="ADA12" s="284"/>
      <c r="ADB12" s="284"/>
      <c r="ADC12" s="284"/>
      <c r="ADD12" s="284"/>
      <c r="ADE12" s="284"/>
      <c r="ADF12" s="284"/>
      <c r="ADG12" s="284"/>
      <c r="ADH12" s="284"/>
      <c r="ADI12" s="284"/>
      <c r="ADJ12" s="284"/>
      <c r="ADK12" s="284"/>
      <c r="ADL12" s="284"/>
      <c r="ADM12" s="284"/>
      <c r="ADN12" s="284"/>
      <c r="ADO12" s="284"/>
      <c r="ADP12" s="284"/>
      <c r="ADQ12" s="284"/>
      <c r="ADR12" s="284"/>
      <c r="ADS12" s="284"/>
      <c r="ADT12" s="284"/>
      <c r="ADU12" s="284"/>
      <c r="ADV12" s="284"/>
      <c r="ADW12" s="284"/>
      <c r="ADX12" s="284"/>
      <c r="ADY12" s="284"/>
      <c r="ADZ12" s="284"/>
      <c r="AEA12" s="284"/>
      <c r="AEB12" s="284"/>
      <c r="AEC12" s="284"/>
      <c r="AED12" s="284"/>
      <c r="AEE12" s="284"/>
      <c r="AEF12" s="284"/>
      <c r="AEG12" s="284"/>
      <c r="AEH12" s="284"/>
      <c r="AEI12" s="284"/>
      <c r="AEJ12" s="284"/>
      <c r="AEK12" s="284"/>
      <c r="AEL12" s="284"/>
      <c r="AEM12" s="284"/>
      <c r="AEN12" s="284"/>
      <c r="AEO12" s="284"/>
      <c r="AEP12" s="284"/>
      <c r="AEQ12" s="284"/>
      <c r="AER12" s="284"/>
      <c r="AES12" s="284"/>
      <c r="AET12" s="284"/>
      <c r="AEU12" s="284"/>
      <c r="AEV12" s="284"/>
      <c r="AEW12" s="284"/>
      <c r="AEX12" s="284"/>
      <c r="AEY12" s="284"/>
      <c r="AEZ12" s="284"/>
      <c r="AFA12" s="284"/>
      <c r="AFB12" s="284"/>
      <c r="AFC12" s="284"/>
      <c r="AFD12" s="284"/>
      <c r="AFE12" s="284"/>
      <c r="AFF12" s="284"/>
      <c r="AFG12" s="284"/>
      <c r="AFH12" s="284"/>
      <c r="AFI12" s="284"/>
      <c r="AFJ12" s="284"/>
      <c r="AFK12" s="284"/>
      <c r="AFL12" s="284"/>
      <c r="AFM12" s="284"/>
      <c r="AFN12" s="284"/>
      <c r="AFO12" s="284"/>
      <c r="AFP12" s="284"/>
      <c r="AFQ12" s="284"/>
      <c r="AFR12" s="284"/>
      <c r="AFS12" s="284"/>
      <c r="AFT12" s="284"/>
      <c r="AFU12" s="284"/>
      <c r="AFV12" s="284"/>
      <c r="AFW12" s="284"/>
      <c r="AFX12" s="284"/>
      <c r="AFY12" s="284"/>
      <c r="AFZ12" s="284"/>
      <c r="AGA12" s="284"/>
      <c r="AGB12" s="284"/>
      <c r="AGC12" s="284"/>
      <c r="AGD12" s="284"/>
      <c r="AGE12" s="284"/>
      <c r="AGF12" s="284"/>
      <c r="AGG12" s="284"/>
      <c r="AGH12" s="284"/>
      <c r="AGI12" s="284"/>
      <c r="AGJ12" s="284"/>
      <c r="AGK12" s="284"/>
      <c r="AGL12" s="284"/>
      <c r="AGM12" s="284"/>
      <c r="AGN12" s="284"/>
      <c r="AGO12" s="284"/>
      <c r="AGP12" s="284"/>
      <c r="AGQ12" s="284"/>
      <c r="AGR12" s="284"/>
      <c r="AGS12" s="284"/>
      <c r="AGT12" s="284"/>
      <c r="AGU12" s="284"/>
      <c r="AGV12" s="284"/>
      <c r="AGW12" s="284"/>
      <c r="AGX12" s="284"/>
      <c r="AGY12" s="284"/>
      <c r="AGZ12" s="284"/>
      <c r="AHA12" s="284"/>
      <c r="AHB12" s="284"/>
      <c r="AHC12" s="284"/>
      <c r="AHD12" s="284"/>
      <c r="AHE12" s="284"/>
      <c r="AHF12" s="284"/>
      <c r="AHG12" s="284"/>
      <c r="AHH12" s="284"/>
      <c r="AHI12" s="284"/>
      <c r="AHJ12" s="284"/>
      <c r="AHK12" s="284"/>
      <c r="AHL12" s="284"/>
      <c r="AHM12" s="284"/>
      <c r="AHN12" s="284"/>
      <c r="AHO12" s="284"/>
      <c r="AHP12" s="284"/>
      <c r="AHQ12" s="284"/>
      <c r="AHR12" s="284"/>
      <c r="AHS12" s="284"/>
      <c r="AHT12" s="284"/>
      <c r="AHU12" s="284"/>
      <c r="AHV12" s="284"/>
      <c r="AHW12" s="284"/>
      <c r="AHX12" s="284"/>
      <c r="AHY12" s="284"/>
      <c r="AHZ12" s="284"/>
      <c r="AIA12" s="284"/>
      <c r="AIB12" s="284"/>
      <c r="AIC12" s="284"/>
      <c r="AID12" s="284"/>
      <c r="AIE12" s="284"/>
      <c r="AIF12" s="284"/>
      <c r="AIG12" s="284"/>
      <c r="AIH12" s="284"/>
      <c r="AII12" s="284"/>
      <c r="AIJ12" s="284"/>
      <c r="AIK12" s="284"/>
      <c r="AIL12" s="284"/>
      <c r="AIM12" s="284"/>
      <c r="AIN12" s="284"/>
      <c r="AIO12" s="284"/>
      <c r="AIP12" s="284"/>
      <c r="AIQ12" s="284"/>
      <c r="AIR12" s="284"/>
      <c r="AIS12" s="284"/>
      <c r="AIT12" s="284"/>
      <c r="AIU12" s="284"/>
      <c r="AIV12" s="284"/>
      <c r="AIW12" s="284"/>
      <c r="AIX12" s="284"/>
      <c r="AIY12" s="284"/>
      <c r="AIZ12" s="284"/>
      <c r="AJA12" s="284"/>
      <c r="AJB12" s="284"/>
      <c r="AJC12" s="284"/>
      <c r="AJD12" s="284"/>
      <c r="AJE12" s="284"/>
      <c r="AJF12" s="284"/>
      <c r="AJG12" s="284"/>
      <c r="AJH12" s="284"/>
      <c r="AJI12" s="284"/>
      <c r="AJJ12" s="284"/>
      <c r="AJK12" s="284"/>
      <c r="AJL12" s="284"/>
      <c r="AJM12" s="284"/>
      <c r="AJN12" s="284"/>
      <c r="AJO12" s="284"/>
      <c r="AJP12" s="284"/>
      <c r="AJQ12" s="284"/>
      <c r="AJR12" s="284"/>
      <c r="AJS12" s="284"/>
      <c r="AJT12" s="284"/>
      <c r="AJU12" s="284"/>
      <c r="AJV12" s="284"/>
      <c r="AJW12" s="284"/>
      <c r="AJX12" s="284"/>
      <c r="AJY12" s="284"/>
      <c r="AJZ12" s="284"/>
      <c r="AKA12" s="284"/>
      <c r="AKB12" s="284"/>
      <c r="AKC12" s="284"/>
      <c r="AKD12" s="284"/>
      <c r="AKE12" s="284"/>
      <c r="AKF12" s="284"/>
      <c r="AKG12" s="284"/>
      <c r="AKH12" s="284"/>
      <c r="AKI12" s="284"/>
      <c r="AKJ12" s="284"/>
      <c r="AKK12" s="284"/>
      <c r="AKL12" s="284"/>
      <c r="AKM12" s="284"/>
      <c r="AKN12" s="284"/>
      <c r="AKO12" s="284"/>
      <c r="AKP12" s="284"/>
      <c r="AKQ12" s="284"/>
      <c r="AKR12" s="284"/>
      <c r="AKS12" s="284"/>
      <c r="AKT12" s="284"/>
      <c r="AKU12" s="284"/>
      <c r="AKV12" s="284"/>
      <c r="AKW12" s="284"/>
      <c r="AKX12" s="284"/>
      <c r="AKY12" s="284"/>
      <c r="AKZ12" s="284"/>
      <c r="ALA12" s="284"/>
      <c r="ALB12" s="284"/>
      <c r="ALC12" s="284"/>
      <c r="ALD12" s="284"/>
      <c r="ALE12" s="284"/>
      <c r="ALF12" s="284"/>
      <c r="ALG12" s="284"/>
      <c r="ALH12" s="284"/>
      <c r="ALI12" s="284"/>
      <c r="ALJ12" s="284"/>
      <c r="ALK12" s="284"/>
      <c r="ALL12" s="284"/>
      <c r="ALM12" s="284"/>
      <c r="ALN12" s="284"/>
      <c r="ALO12" s="284"/>
      <c r="ALP12" s="284"/>
      <c r="ALQ12" s="284"/>
      <c r="ALR12" s="284"/>
      <c r="ALS12" s="284"/>
      <c r="ALT12" s="284"/>
      <c r="ALU12" s="284"/>
      <c r="ALV12" s="284"/>
      <c r="ALW12" s="284"/>
      <c r="ALX12" s="284"/>
      <c r="ALY12" s="284"/>
      <c r="ALZ12" s="284"/>
      <c r="AMA12" s="284"/>
      <c r="AMB12" s="284"/>
      <c r="AMC12" s="284"/>
      <c r="AMD12" s="284"/>
      <c r="AME12" s="284"/>
      <c r="AMF12" s="284"/>
      <c r="AMG12" s="284"/>
      <c r="AMH12" s="284"/>
      <c r="AMI12" s="284"/>
      <c r="AMJ12" s="284"/>
      <c r="AMK12" s="284"/>
      <c r="AML12" s="284"/>
      <c r="AMM12" s="284"/>
      <c r="AMN12" s="284"/>
      <c r="AMO12" s="284"/>
      <c r="AMP12" s="284"/>
      <c r="AMQ12" s="284"/>
      <c r="AMR12" s="284"/>
      <c r="AMS12" s="284"/>
      <c r="AMT12" s="284"/>
      <c r="AMU12" s="284"/>
      <c r="AMV12" s="284"/>
      <c r="AMW12" s="284"/>
      <c r="AMX12" s="284"/>
      <c r="AMY12" s="284"/>
      <c r="AMZ12" s="284"/>
      <c r="ANA12" s="284"/>
      <c r="ANB12" s="284"/>
      <c r="ANC12" s="284"/>
      <c r="AND12" s="284"/>
      <c r="ANE12" s="284"/>
      <c r="ANF12" s="284"/>
      <c r="ANG12" s="284"/>
      <c r="ANH12" s="284"/>
      <c r="ANI12" s="284"/>
      <c r="ANJ12" s="284"/>
      <c r="ANK12" s="284"/>
      <c r="ANL12" s="284"/>
      <c r="ANM12" s="284"/>
      <c r="ANN12" s="284"/>
      <c r="ANO12" s="284"/>
      <c r="ANP12" s="284"/>
      <c r="ANQ12" s="284"/>
      <c r="ANR12" s="284"/>
      <c r="ANS12" s="284"/>
      <c r="ANT12" s="284"/>
      <c r="ANU12" s="284"/>
      <c r="ANV12" s="284"/>
      <c r="ANW12" s="284"/>
      <c r="ANX12" s="284"/>
      <c r="ANY12" s="284"/>
      <c r="ANZ12" s="284"/>
      <c r="AOA12" s="284"/>
      <c r="AOB12" s="284"/>
      <c r="AOC12" s="284"/>
      <c r="AOD12" s="284"/>
      <c r="AOE12" s="284"/>
      <c r="AOF12" s="284"/>
      <c r="AOG12" s="284"/>
      <c r="AOH12" s="284"/>
      <c r="AOI12" s="284"/>
      <c r="AOJ12" s="284"/>
      <c r="AOK12" s="284"/>
      <c r="AOL12" s="284"/>
      <c r="AOM12" s="284"/>
      <c r="AON12" s="284"/>
      <c r="AOO12" s="284"/>
      <c r="AOP12" s="284"/>
      <c r="AOQ12" s="284"/>
      <c r="AOR12" s="284"/>
      <c r="AOS12" s="284"/>
      <c r="AOT12" s="284"/>
      <c r="AOU12" s="284"/>
      <c r="AOV12" s="284"/>
      <c r="AOW12" s="284"/>
      <c r="AOX12" s="284"/>
      <c r="AOY12" s="284"/>
      <c r="AOZ12" s="284"/>
      <c r="APA12" s="284"/>
      <c r="APB12" s="284"/>
      <c r="APC12" s="284"/>
      <c r="APD12" s="284"/>
      <c r="APE12" s="284"/>
      <c r="APF12" s="284"/>
      <c r="APG12" s="284"/>
      <c r="APH12" s="284"/>
      <c r="API12" s="284"/>
      <c r="APJ12" s="284"/>
      <c r="APK12" s="284"/>
      <c r="APL12" s="284"/>
      <c r="APM12" s="284"/>
      <c r="APN12" s="284"/>
      <c r="APO12" s="284"/>
      <c r="APP12" s="284"/>
      <c r="APQ12" s="284"/>
      <c r="APR12" s="284"/>
      <c r="APS12" s="284"/>
      <c r="APT12" s="284"/>
      <c r="APU12" s="284"/>
      <c r="APV12" s="284"/>
      <c r="APW12" s="284"/>
      <c r="APX12" s="284"/>
      <c r="APY12" s="284"/>
      <c r="APZ12" s="284"/>
      <c r="AQA12" s="284"/>
      <c r="AQB12" s="284"/>
      <c r="AQC12" s="284"/>
      <c r="AQD12" s="284"/>
      <c r="AQE12" s="284"/>
      <c r="AQF12" s="284"/>
      <c r="AQG12" s="284"/>
      <c r="AQH12" s="284"/>
      <c r="AQI12" s="284"/>
      <c r="AQJ12" s="284"/>
      <c r="AQK12" s="284"/>
      <c r="AQL12" s="284"/>
      <c r="AQM12" s="284"/>
      <c r="AQN12" s="284"/>
      <c r="AQO12" s="284"/>
      <c r="AQP12" s="284"/>
      <c r="AQQ12" s="284"/>
      <c r="AQR12" s="284"/>
      <c r="AQS12" s="284"/>
      <c r="AQT12" s="284"/>
      <c r="AQU12" s="284"/>
      <c r="AQV12" s="284"/>
      <c r="AQW12" s="284"/>
      <c r="AQX12" s="284"/>
      <c r="AQY12" s="284"/>
      <c r="AQZ12" s="284"/>
      <c r="ARA12" s="284"/>
      <c r="ARB12" s="284"/>
      <c r="ARC12" s="284"/>
      <c r="ARD12" s="284"/>
      <c r="ARE12" s="284"/>
      <c r="ARF12" s="284"/>
      <c r="ARG12" s="284"/>
      <c r="ARH12" s="284"/>
      <c r="ARI12" s="284"/>
      <c r="ARJ12" s="284"/>
      <c r="ARK12" s="284"/>
      <c r="ARL12" s="284"/>
      <c r="ARM12" s="284"/>
      <c r="ARN12" s="284"/>
      <c r="ARO12" s="284"/>
      <c r="ARP12" s="284"/>
      <c r="ARQ12" s="284"/>
      <c r="ARR12" s="284"/>
      <c r="ARS12" s="284"/>
      <c r="ART12" s="284"/>
      <c r="ARU12" s="284"/>
      <c r="ARV12" s="284"/>
      <c r="ARW12" s="284"/>
      <c r="ARX12" s="284"/>
      <c r="ARY12" s="284"/>
      <c r="ARZ12" s="284"/>
      <c r="ASA12" s="284"/>
      <c r="ASB12" s="284"/>
      <c r="ASC12" s="284"/>
      <c r="ASD12" s="284"/>
      <c r="ASE12" s="284"/>
      <c r="ASF12" s="284"/>
      <c r="ASG12" s="284"/>
      <c r="ASH12" s="284"/>
      <c r="ASI12" s="284"/>
      <c r="ASJ12" s="284"/>
      <c r="ASK12" s="284"/>
      <c r="ASL12" s="284"/>
      <c r="ASM12" s="284"/>
      <c r="ASN12" s="284"/>
      <c r="ASO12" s="284"/>
      <c r="ASP12" s="284"/>
      <c r="ASQ12" s="284"/>
      <c r="ASR12" s="284"/>
      <c r="ASS12" s="284"/>
      <c r="AST12" s="284"/>
      <c r="ASU12" s="284"/>
      <c r="ASV12" s="284"/>
      <c r="ASW12" s="284"/>
      <c r="ASX12" s="284"/>
      <c r="ASY12" s="284"/>
      <c r="ASZ12" s="284"/>
      <c r="ATA12" s="284"/>
      <c r="ATB12" s="284"/>
      <c r="ATC12" s="284"/>
      <c r="ATD12" s="284"/>
      <c r="ATE12" s="284"/>
      <c r="ATF12" s="284"/>
      <c r="ATG12" s="284"/>
      <c r="ATH12" s="284"/>
      <c r="ATI12" s="284"/>
      <c r="ATJ12" s="284"/>
      <c r="ATK12" s="284"/>
      <c r="ATL12" s="284"/>
      <c r="ATM12" s="284"/>
      <c r="ATN12" s="284"/>
      <c r="ATO12" s="284"/>
      <c r="ATP12" s="284"/>
      <c r="ATQ12" s="284"/>
      <c r="ATR12" s="284"/>
      <c r="ATS12" s="284"/>
      <c r="ATT12" s="284"/>
      <c r="ATU12" s="284"/>
      <c r="ATV12" s="284"/>
      <c r="ATW12" s="284"/>
      <c r="ATX12" s="284"/>
      <c r="ATY12" s="284"/>
      <c r="ATZ12" s="284"/>
      <c r="AUA12" s="284"/>
      <c r="AUB12" s="284"/>
      <c r="AUC12" s="284"/>
      <c r="AUD12" s="284"/>
      <c r="AUE12" s="284"/>
      <c r="AUF12" s="284"/>
      <c r="AUG12" s="284"/>
      <c r="AUH12" s="284"/>
      <c r="AUI12" s="284"/>
      <c r="AUJ12" s="284"/>
      <c r="AUK12" s="284"/>
      <c r="AUL12" s="284"/>
      <c r="AUM12" s="284"/>
      <c r="AUN12" s="284"/>
      <c r="AUO12" s="284"/>
      <c r="AUP12" s="284"/>
      <c r="AUQ12" s="284"/>
      <c r="AUR12" s="284"/>
      <c r="AUS12" s="284"/>
      <c r="AUT12" s="284"/>
      <c r="AUU12" s="284"/>
      <c r="AUV12" s="284"/>
      <c r="AUW12" s="284"/>
      <c r="AUX12" s="284"/>
      <c r="AUY12" s="284"/>
      <c r="AUZ12" s="284"/>
      <c r="AVA12" s="284"/>
      <c r="AVB12" s="284"/>
      <c r="AVC12" s="284"/>
      <c r="AVD12" s="284"/>
      <c r="AVE12" s="284"/>
      <c r="AVF12" s="284"/>
      <c r="AVG12" s="284"/>
      <c r="AVH12" s="284"/>
      <c r="AVI12" s="284"/>
      <c r="AVJ12" s="284"/>
      <c r="AVK12" s="284"/>
      <c r="AVL12" s="284"/>
      <c r="AVM12" s="284"/>
      <c r="AVN12" s="284"/>
      <c r="AVO12" s="284"/>
      <c r="AVP12" s="284"/>
      <c r="AVQ12" s="284"/>
      <c r="AVR12" s="284"/>
      <c r="AVS12" s="284"/>
      <c r="AVT12" s="284"/>
      <c r="AVU12" s="284"/>
      <c r="AVV12" s="284"/>
      <c r="AVW12" s="284"/>
      <c r="AVX12" s="284"/>
      <c r="AVY12" s="284"/>
      <c r="AVZ12" s="284"/>
      <c r="AWA12" s="284"/>
      <c r="AWB12" s="284"/>
      <c r="AWC12" s="284"/>
      <c r="AWD12" s="284"/>
      <c r="AWE12" s="284"/>
      <c r="AWF12" s="284"/>
      <c r="AWG12" s="284"/>
      <c r="AWH12" s="284"/>
      <c r="AWI12" s="284"/>
      <c r="AWJ12" s="284"/>
      <c r="AWK12" s="284"/>
      <c r="AWL12" s="284"/>
      <c r="AWM12" s="284"/>
      <c r="AWN12" s="284"/>
      <c r="AWO12" s="284"/>
      <c r="AWP12" s="284"/>
      <c r="AWQ12" s="284"/>
      <c r="AWR12" s="284"/>
      <c r="AWS12" s="284"/>
      <c r="AWT12" s="284"/>
      <c r="AWU12" s="284"/>
      <c r="AWV12" s="284"/>
      <c r="AWW12" s="284"/>
      <c r="AWX12" s="284"/>
      <c r="AWY12" s="284"/>
      <c r="AWZ12" s="284"/>
      <c r="AXA12" s="284"/>
      <c r="AXB12" s="284"/>
      <c r="AXC12" s="284"/>
      <c r="AXD12" s="284"/>
      <c r="AXE12" s="284"/>
      <c r="AXF12" s="284"/>
      <c r="AXG12" s="284"/>
      <c r="AXH12" s="284"/>
      <c r="AXI12" s="284"/>
      <c r="AXJ12" s="284"/>
      <c r="AXK12" s="284"/>
      <c r="AXL12" s="284"/>
      <c r="AXM12" s="284"/>
      <c r="AXN12" s="284"/>
      <c r="AXO12" s="284"/>
      <c r="AXP12" s="284"/>
      <c r="AXQ12" s="284"/>
      <c r="AXR12" s="284"/>
      <c r="AXS12" s="284"/>
      <c r="AXT12" s="284"/>
      <c r="AXU12" s="284"/>
      <c r="AXV12" s="284"/>
      <c r="AXW12" s="284"/>
      <c r="AXX12" s="284"/>
      <c r="AXY12" s="284"/>
      <c r="AXZ12" s="284"/>
      <c r="AYA12" s="284"/>
      <c r="AYB12" s="284"/>
      <c r="AYC12" s="284"/>
      <c r="AYD12" s="284"/>
      <c r="AYE12" s="284"/>
      <c r="AYF12" s="284"/>
      <c r="AYG12" s="284"/>
      <c r="AYH12" s="284"/>
      <c r="AYI12" s="284"/>
      <c r="AYJ12" s="284"/>
      <c r="AYK12" s="284"/>
      <c r="AYL12" s="284"/>
      <c r="AYM12" s="284"/>
      <c r="AYN12" s="284"/>
      <c r="AYO12" s="284"/>
      <c r="AYP12" s="284"/>
      <c r="AYQ12" s="284"/>
      <c r="AYR12" s="284"/>
      <c r="AYS12" s="284"/>
      <c r="AYT12" s="284"/>
      <c r="AYU12" s="284"/>
      <c r="AYV12" s="284"/>
      <c r="AYW12" s="284"/>
      <c r="AYX12" s="284"/>
      <c r="AYY12" s="284"/>
      <c r="AYZ12" s="284"/>
      <c r="AZA12" s="284"/>
      <c r="AZB12" s="284"/>
      <c r="AZC12" s="284"/>
      <c r="AZD12" s="284"/>
      <c r="AZE12" s="284"/>
      <c r="AZF12" s="284"/>
      <c r="AZG12" s="284"/>
      <c r="AZH12" s="284"/>
      <c r="AZI12" s="284"/>
      <c r="AZJ12" s="284"/>
      <c r="AZK12" s="284"/>
      <c r="AZL12" s="284"/>
      <c r="AZM12" s="284"/>
      <c r="AZN12" s="284"/>
      <c r="AZO12" s="284"/>
      <c r="AZP12" s="284"/>
      <c r="AZQ12" s="284"/>
      <c r="AZR12" s="284"/>
      <c r="AZS12" s="284"/>
      <c r="AZT12" s="284"/>
      <c r="AZU12" s="284"/>
      <c r="AZV12" s="284"/>
      <c r="AZW12" s="284"/>
      <c r="AZX12" s="284"/>
      <c r="AZY12" s="284"/>
      <c r="AZZ12" s="284"/>
      <c r="BAA12" s="284"/>
      <c r="BAB12" s="284"/>
      <c r="BAC12" s="284"/>
      <c r="BAD12" s="284"/>
      <c r="BAE12" s="284"/>
      <c r="BAF12" s="284"/>
      <c r="BAG12" s="284"/>
      <c r="BAH12" s="284"/>
      <c r="BAI12" s="284"/>
      <c r="BAJ12" s="284"/>
      <c r="BAK12" s="284"/>
      <c r="BAL12" s="284"/>
      <c r="BAM12" s="284"/>
      <c r="BAN12" s="284"/>
      <c r="BAO12" s="284"/>
      <c r="BAP12" s="284"/>
      <c r="BAQ12" s="284"/>
      <c r="BAR12" s="284"/>
      <c r="BAS12" s="284"/>
      <c r="BAT12" s="284"/>
      <c r="BAU12" s="284"/>
      <c r="BAV12" s="284"/>
      <c r="BAW12" s="284"/>
      <c r="BAX12" s="284"/>
      <c r="BAY12" s="284"/>
      <c r="BAZ12" s="284"/>
      <c r="BBA12" s="284"/>
      <c r="BBB12" s="284"/>
      <c r="BBC12" s="284"/>
      <c r="BBD12" s="284"/>
      <c r="BBE12" s="284"/>
      <c r="BBF12" s="284"/>
      <c r="BBG12" s="284"/>
      <c r="BBH12" s="284"/>
      <c r="BBI12" s="284"/>
      <c r="BBJ12" s="284"/>
      <c r="BBK12" s="284"/>
      <c r="BBL12" s="284"/>
      <c r="BBM12" s="284"/>
      <c r="BBN12" s="284"/>
      <c r="BBO12" s="284"/>
      <c r="BBP12" s="284"/>
      <c r="BBQ12" s="284"/>
      <c r="BBR12" s="284"/>
      <c r="BBS12" s="284"/>
      <c r="BBT12" s="284"/>
      <c r="BBU12" s="284"/>
      <c r="BBV12" s="284"/>
      <c r="BBW12" s="284"/>
      <c r="BBX12" s="284"/>
      <c r="BBY12" s="284"/>
      <c r="BBZ12" s="284"/>
      <c r="BCA12" s="284"/>
      <c r="BCB12" s="284"/>
      <c r="BCC12" s="284"/>
      <c r="BCD12" s="284"/>
      <c r="BCE12" s="284"/>
      <c r="BCF12" s="284"/>
      <c r="BCG12" s="284"/>
      <c r="BCH12" s="284"/>
      <c r="BCI12" s="284"/>
      <c r="BCJ12" s="284"/>
      <c r="BCK12" s="284"/>
      <c r="BCL12" s="284"/>
      <c r="BCM12" s="284"/>
      <c r="BCN12" s="284"/>
      <c r="BCO12" s="284"/>
      <c r="BCP12" s="284"/>
      <c r="BCQ12" s="284"/>
      <c r="BCR12" s="284"/>
      <c r="BCS12" s="284"/>
      <c r="BCT12" s="284"/>
      <c r="BCU12" s="284"/>
      <c r="BCV12" s="284"/>
      <c r="BCW12" s="284"/>
      <c r="BCX12" s="284"/>
      <c r="BCY12" s="284"/>
      <c r="BCZ12" s="284"/>
      <c r="BDA12" s="284"/>
      <c r="BDB12" s="284"/>
      <c r="BDC12" s="284"/>
      <c r="BDD12" s="284"/>
      <c r="BDE12" s="284"/>
      <c r="BDF12" s="284"/>
      <c r="BDG12" s="284"/>
      <c r="BDH12" s="284"/>
      <c r="BDI12" s="284"/>
      <c r="BDJ12" s="284"/>
      <c r="BDK12" s="284"/>
      <c r="BDL12" s="284"/>
      <c r="BDM12" s="284"/>
      <c r="BDN12" s="284"/>
      <c r="BDO12" s="284"/>
      <c r="BDP12" s="284"/>
      <c r="BDQ12" s="284"/>
      <c r="BDR12" s="284"/>
      <c r="BDS12" s="284"/>
      <c r="BDT12" s="284"/>
      <c r="BDU12" s="284"/>
      <c r="BDV12" s="284"/>
      <c r="BDW12" s="284"/>
      <c r="BDX12" s="284"/>
      <c r="BDY12" s="284"/>
      <c r="BDZ12" s="284"/>
      <c r="BEA12" s="284"/>
      <c r="BEB12" s="284"/>
      <c r="BEC12" s="284"/>
      <c r="BED12" s="284"/>
      <c r="BEE12" s="284"/>
      <c r="BEF12" s="284"/>
      <c r="BEG12" s="284"/>
      <c r="BEH12" s="284"/>
      <c r="BEI12" s="284"/>
      <c r="BEJ12" s="284"/>
      <c r="BEK12" s="284"/>
      <c r="BEL12" s="284"/>
      <c r="BEM12" s="284"/>
      <c r="BEN12" s="284"/>
      <c r="BEO12" s="284"/>
      <c r="BEP12" s="284"/>
      <c r="BEQ12" s="284"/>
      <c r="BER12" s="284"/>
      <c r="BES12" s="284"/>
      <c r="BET12" s="284"/>
      <c r="BEU12" s="284"/>
      <c r="BEV12" s="284"/>
      <c r="BEW12" s="284"/>
      <c r="BEX12" s="284"/>
      <c r="BEY12" s="284"/>
      <c r="BEZ12" s="284"/>
      <c r="BFA12" s="284"/>
      <c r="BFB12" s="284"/>
      <c r="BFC12" s="284"/>
      <c r="BFD12" s="284"/>
      <c r="BFE12" s="284"/>
      <c r="BFF12" s="284"/>
      <c r="BFG12" s="284"/>
      <c r="BFH12" s="284"/>
      <c r="BFI12" s="284"/>
      <c r="BFJ12" s="284"/>
      <c r="BFK12" s="284"/>
      <c r="BFL12" s="284"/>
      <c r="BFM12" s="284"/>
      <c r="BFN12" s="284"/>
      <c r="BFO12" s="284"/>
      <c r="BFP12" s="284"/>
      <c r="BFQ12" s="284"/>
      <c r="BFR12" s="284"/>
      <c r="BFS12" s="284"/>
      <c r="BFT12" s="284"/>
      <c r="BFU12" s="284"/>
      <c r="BFV12" s="284"/>
      <c r="BFW12" s="284"/>
      <c r="BFX12" s="284"/>
      <c r="BFY12" s="284"/>
      <c r="BFZ12" s="284"/>
      <c r="BGA12" s="284"/>
      <c r="BGB12" s="284"/>
      <c r="BGC12" s="284"/>
      <c r="BGD12" s="284"/>
      <c r="BGE12" s="284"/>
      <c r="BGF12" s="284"/>
      <c r="BGG12" s="284"/>
      <c r="BGH12" s="284"/>
      <c r="BGI12" s="284"/>
      <c r="BGJ12" s="284"/>
      <c r="BGK12" s="284"/>
      <c r="BGL12" s="284"/>
      <c r="BGM12" s="284"/>
      <c r="BGN12" s="284"/>
      <c r="BGO12" s="284"/>
      <c r="BGP12" s="284"/>
      <c r="BGQ12" s="284"/>
      <c r="BGR12" s="284"/>
      <c r="BGS12" s="284"/>
      <c r="BGT12" s="284"/>
      <c r="BGU12" s="284"/>
      <c r="BGV12" s="284"/>
      <c r="BGW12" s="284"/>
      <c r="BGX12" s="284"/>
      <c r="BGY12" s="284"/>
      <c r="BGZ12" s="284"/>
      <c r="BHA12" s="284"/>
      <c r="BHB12" s="284"/>
      <c r="BHC12" s="284"/>
      <c r="BHD12" s="284"/>
      <c r="BHE12" s="284"/>
      <c r="BHF12" s="284"/>
      <c r="BHG12" s="284"/>
      <c r="BHH12" s="284"/>
      <c r="BHI12" s="284"/>
      <c r="BHJ12" s="284"/>
      <c r="BHK12" s="284"/>
      <c r="BHL12" s="284"/>
      <c r="BHM12" s="284"/>
      <c r="BHN12" s="284"/>
      <c r="BHO12" s="284"/>
      <c r="BHP12" s="284"/>
      <c r="BHQ12" s="284"/>
      <c r="BHR12" s="284"/>
      <c r="BHS12" s="284"/>
      <c r="BHT12" s="284"/>
      <c r="BHU12" s="284"/>
      <c r="BHV12" s="284"/>
      <c r="BHW12" s="284"/>
      <c r="BHX12" s="284"/>
      <c r="BHY12" s="284"/>
      <c r="BHZ12" s="284"/>
      <c r="BIA12" s="284"/>
      <c r="BIB12" s="284"/>
      <c r="BIC12" s="284"/>
      <c r="BID12" s="284"/>
      <c r="BIE12" s="284"/>
      <c r="BIF12" s="284"/>
      <c r="BIG12" s="284"/>
      <c r="BIH12" s="284"/>
      <c r="BII12" s="284"/>
      <c r="BIJ12" s="284"/>
      <c r="BIK12" s="284"/>
      <c r="BIL12" s="284"/>
      <c r="BIM12" s="284"/>
      <c r="BIN12" s="284"/>
      <c r="BIO12" s="284"/>
      <c r="BIP12" s="284"/>
      <c r="BIQ12" s="284"/>
      <c r="BIR12" s="284"/>
      <c r="BIS12" s="284"/>
      <c r="BIT12" s="284"/>
      <c r="BIU12" s="284"/>
      <c r="BIV12" s="284"/>
      <c r="BIW12" s="284"/>
      <c r="BIX12" s="284"/>
      <c r="BIY12" s="284"/>
      <c r="BIZ12" s="284"/>
      <c r="BJA12" s="284"/>
      <c r="BJB12" s="284"/>
      <c r="BJC12" s="284"/>
      <c r="BJD12" s="284"/>
      <c r="BJE12" s="284"/>
      <c r="BJF12" s="284"/>
      <c r="BJG12" s="284"/>
      <c r="BJH12" s="284"/>
      <c r="BJI12" s="284"/>
      <c r="BJJ12" s="284"/>
      <c r="BJK12" s="284"/>
      <c r="BJL12" s="284"/>
      <c r="BJM12" s="284"/>
      <c r="BJN12" s="284"/>
      <c r="BJO12" s="284"/>
      <c r="BJP12" s="284"/>
      <c r="BJQ12" s="284"/>
      <c r="BJR12" s="284"/>
      <c r="BJS12" s="284"/>
      <c r="BJT12" s="284"/>
      <c r="BJU12" s="284"/>
      <c r="BJV12" s="284"/>
      <c r="BJW12" s="284"/>
      <c r="BJX12" s="284"/>
      <c r="BJY12" s="284"/>
      <c r="BJZ12" s="284"/>
      <c r="BKA12" s="284"/>
      <c r="BKB12" s="284"/>
      <c r="BKC12" s="284"/>
      <c r="BKD12" s="284"/>
      <c r="BKE12" s="284"/>
      <c r="BKF12" s="284"/>
      <c r="BKG12" s="284"/>
      <c r="BKH12" s="284"/>
      <c r="BKI12" s="284"/>
      <c r="BKJ12" s="284"/>
      <c r="BKK12" s="284"/>
      <c r="BKL12" s="284"/>
      <c r="BKM12" s="284"/>
      <c r="BKN12" s="284"/>
      <c r="BKO12" s="284"/>
      <c r="BKP12" s="284"/>
      <c r="BKQ12" s="284"/>
      <c r="BKR12" s="284"/>
      <c r="BKS12" s="284"/>
      <c r="BKT12" s="284"/>
      <c r="BKU12" s="284"/>
      <c r="BKV12" s="284"/>
      <c r="BKW12" s="284"/>
      <c r="BKX12" s="284"/>
      <c r="BKY12" s="284"/>
      <c r="BKZ12" s="284"/>
      <c r="BLA12" s="284"/>
      <c r="BLB12" s="284"/>
      <c r="BLC12" s="284"/>
      <c r="BLD12" s="284"/>
      <c r="BLE12" s="284"/>
      <c r="BLF12" s="284"/>
      <c r="BLG12" s="284"/>
      <c r="BLH12" s="284"/>
      <c r="BLI12" s="284"/>
      <c r="BLJ12" s="284"/>
      <c r="BLK12" s="284"/>
      <c r="BLL12" s="284"/>
      <c r="BLM12" s="284"/>
      <c r="BLN12" s="284"/>
      <c r="BLO12" s="284"/>
      <c r="BLP12" s="284"/>
      <c r="BLQ12" s="284"/>
      <c r="BLR12" s="284"/>
      <c r="BLS12" s="284"/>
      <c r="BLT12" s="284"/>
      <c r="BLU12" s="284"/>
      <c r="BLV12" s="284"/>
      <c r="BLW12" s="284"/>
      <c r="BLX12" s="284"/>
      <c r="BLY12" s="284"/>
      <c r="BLZ12" s="284"/>
      <c r="BMA12" s="284"/>
      <c r="BMB12" s="284"/>
      <c r="BMC12" s="284"/>
      <c r="BMD12" s="284"/>
      <c r="BME12" s="284"/>
      <c r="BMF12" s="284"/>
      <c r="BMG12" s="284"/>
      <c r="BMH12" s="284"/>
      <c r="BMI12" s="284"/>
      <c r="BMJ12" s="284"/>
      <c r="BMK12" s="284"/>
      <c r="BML12" s="284"/>
      <c r="BMM12" s="284"/>
      <c r="BMN12" s="284"/>
      <c r="BMO12" s="284"/>
      <c r="BMP12" s="284"/>
      <c r="BMQ12" s="284"/>
      <c r="BMR12" s="284"/>
      <c r="BMS12" s="284"/>
      <c r="BMT12" s="284"/>
      <c r="BMU12" s="284"/>
      <c r="BMV12" s="284"/>
      <c r="BMW12" s="284"/>
      <c r="BMX12" s="284"/>
      <c r="BMY12" s="284"/>
      <c r="BMZ12" s="284"/>
      <c r="BNA12" s="284"/>
      <c r="BNB12" s="284"/>
      <c r="BNC12" s="284"/>
      <c r="BND12" s="284"/>
      <c r="BNE12" s="284"/>
      <c r="BNF12" s="284"/>
      <c r="BNG12" s="284"/>
      <c r="BNH12" s="284"/>
      <c r="BNI12" s="284"/>
      <c r="BNJ12" s="284"/>
      <c r="BNK12" s="284"/>
      <c r="BNL12" s="284"/>
      <c r="BNM12" s="284"/>
      <c r="BNN12" s="284"/>
      <c r="BNO12" s="284"/>
      <c r="BNP12" s="284"/>
      <c r="BNQ12" s="284"/>
      <c r="BNR12" s="284"/>
      <c r="BNS12" s="284"/>
      <c r="BNT12" s="284"/>
      <c r="BNU12" s="284"/>
      <c r="BNV12" s="284"/>
      <c r="BNW12" s="284"/>
      <c r="BNX12" s="284"/>
      <c r="BNY12" s="284"/>
      <c r="BNZ12" s="284"/>
      <c r="BOA12" s="284"/>
      <c r="BOB12" s="284"/>
      <c r="BOC12" s="284"/>
      <c r="BOD12" s="284"/>
      <c r="BOE12" s="284"/>
      <c r="BOF12" s="284"/>
      <c r="BOG12" s="284"/>
      <c r="BOH12" s="284"/>
      <c r="BOI12" s="284"/>
      <c r="BOJ12" s="284"/>
      <c r="BOK12" s="284"/>
      <c r="BOL12" s="284"/>
      <c r="BOM12" s="284"/>
      <c r="BON12" s="284"/>
      <c r="BOO12" s="284"/>
      <c r="BOP12" s="284"/>
      <c r="BOQ12" s="284"/>
      <c r="BOR12" s="284"/>
      <c r="BOS12" s="284"/>
      <c r="BOT12" s="284"/>
      <c r="BOU12" s="284"/>
      <c r="BOV12" s="284"/>
      <c r="BOW12" s="284"/>
      <c r="BOX12" s="284"/>
      <c r="BOY12" s="284"/>
      <c r="BOZ12" s="284"/>
      <c r="BPA12" s="284"/>
      <c r="BPB12" s="284"/>
      <c r="BPC12" s="284"/>
      <c r="BPD12" s="284"/>
      <c r="BPE12" s="284"/>
      <c r="BPF12" s="284"/>
      <c r="BPG12" s="284"/>
      <c r="BPH12" s="284"/>
      <c r="BPI12" s="284"/>
      <c r="BPJ12" s="284"/>
      <c r="BPK12" s="284"/>
      <c r="BPL12" s="284"/>
      <c r="BPM12" s="284"/>
      <c r="BPN12" s="284"/>
      <c r="BPO12" s="284"/>
      <c r="BPP12" s="284"/>
      <c r="BPQ12" s="284"/>
      <c r="BPR12" s="284"/>
      <c r="BPS12" s="284"/>
      <c r="BPT12" s="284"/>
      <c r="BPU12" s="284"/>
      <c r="BPV12" s="284"/>
      <c r="BPW12" s="284"/>
      <c r="BPX12" s="284"/>
      <c r="BPY12" s="284"/>
      <c r="BPZ12" s="284"/>
      <c r="BQA12" s="284"/>
      <c r="BQB12" s="284"/>
      <c r="BQC12" s="284"/>
      <c r="BQD12" s="284"/>
      <c r="BQE12" s="284"/>
      <c r="BQF12" s="284"/>
      <c r="BQG12" s="284"/>
      <c r="BQH12" s="284"/>
      <c r="BQI12" s="284"/>
      <c r="BQJ12" s="284"/>
      <c r="BQK12" s="284"/>
      <c r="BQL12" s="284"/>
      <c r="BQM12" s="284"/>
      <c r="BQN12" s="284"/>
      <c r="BQO12" s="284"/>
      <c r="BQP12" s="284"/>
      <c r="BQQ12" s="284"/>
      <c r="BQR12" s="284"/>
      <c r="BQS12" s="284"/>
      <c r="BQT12" s="284"/>
      <c r="BQU12" s="284"/>
      <c r="BQV12" s="284"/>
      <c r="BQW12" s="284"/>
      <c r="BQX12" s="284"/>
      <c r="BQY12" s="284"/>
      <c r="BQZ12" s="284"/>
      <c r="BRA12" s="284"/>
      <c r="BRB12" s="284"/>
      <c r="BRC12" s="284"/>
      <c r="BRD12" s="284"/>
      <c r="BRE12" s="284"/>
      <c r="BRF12" s="284"/>
      <c r="BRG12" s="284"/>
      <c r="BRH12" s="284"/>
      <c r="BRI12" s="284"/>
      <c r="BRJ12" s="284"/>
      <c r="BRK12" s="284"/>
      <c r="BRL12" s="284"/>
      <c r="BRM12" s="284"/>
      <c r="BRN12" s="284"/>
      <c r="BRO12" s="284"/>
      <c r="BRP12" s="284"/>
      <c r="BRQ12" s="284"/>
      <c r="BRR12" s="284"/>
      <c r="BRS12" s="284"/>
      <c r="BRT12" s="284"/>
      <c r="BRU12" s="284"/>
      <c r="BRV12" s="284"/>
      <c r="BRW12" s="284"/>
      <c r="BRX12" s="284"/>
      <c r="BRY12" s="284"/>
      <c r="BRZ12" s="284"/>
      <c r="BSA12" s="284"/>
      <c r="BSB12" s="284"/>
      <c r="BSC12" s="284"/>
      <c r="BSD12" s="284"/>
      <c r="BSE12" s="284"/>
      <c r="BSF12" s="284"/>
      <c r="BSG12" s="284"/>
      <c r="BSH12" s="284"/>
      <c r="BSI12" s="284"/>
      <c r="BSJ12" s="284"/>
      <c r="BSK12" s="284"/>
      <c r="BSL12" s="284"/>
      <c r="BSM12" s="284"/>
      <c r="BSN12" s="284"/>
      <c r="BSO12" s="284"/>
      <c r="BSP12" s="284"/>
      <c r="BSQ12" s="284"/>
      <c r="BSR12" s="284"/>
      <c r="BSS12" s="284"/>
      <c r="BST12" s="284"/>
      <c r="BSU12" s="284"/>
      <c r="BSV12" s="284"/>
      <c r="BSW12" s="284"/>
      <c r="BSX12" s="284"/>
      <c r="BSY12" s="284"/>
      <c r="BSZ12" s="284"/>
      <c r="BTA12" s="284"/>
      <c r="BTB12" s="284"/>
      <c r="BTC12" s="284"/>
      <c r="BTD12" s="284"/>
      <c r="BTE12" s="284"/>
      <c r="BTF12" s="284"/>
      <c r="BTG12" s="284"/>
      <c r="BTH12" s="284"/>
      <c r="BTI12" s="284"/>
      <c r="BTJ12" s="284"/>
      <c r="BTK12" s="284"/>
      <c r="BTL12" s="284"/>
      <c r="BTM12" s="284"/>
      <c r="BTN12" s="284"/>
      <c r="BTO12" s="284"/>
      <c r="BTP12" s="284"/>
      <c r="BTQ12" s="284"/>
      <c r="BTR12" s="284"/>
      <c r="BTS12" s="284"/>
      <c r="BTT12" s="284"/>
      <c r="BTU12" s="284"/>
      <c r="BTV12" s="284"/>
      <c r="BTW12" s="284"/>
      <c r="BTX12" s="284"/>
      <c r="BTY12" s="284"/>
      <c r="BTZ12" s="284"/>
      <c r="BUA12" s="284"/>
      <c r="BUB12" s="284"/>
      <c r="BUC12" s="284"/>
      <c r="BUD12" s="284"/>
      <c r="BUE12" s="284"/>
      <c r="BUF12" s="284"/>
      <c r="BUG12" s="284"/>
      <c r="BUH12" s="284"/>
      <c r="BUI12" s="284"/>
      <c r="BUJ12" s="284"/>
      <c r="BUK12" s="284"/>
      <c r="BUL12" s="284"/>
      <c r="BUM12" s="284"/>
      <c r="BUN12" s="284"/>
      <c r="BUO12" s="284"/>
      <c r="BUP12" s="284"/>
      <c r="BUQ12" s="284"/>
      <c r="BUR12" s="284"/>
      <c r="BUS12" s="284"/>
      <c r="BUT12" s="284"/>
      <c r="BUU12" s="284"/>
      <c r="BUV12" s="284"/>
      <c r="BUW12" s="284"/>
      <c r="BUX12" s="284"/>
      <c r="BUY12" s="284"/>
      <c r="BUZ12" s="284"/>
      <c r="BVA12" s="284"/>
      <c r="BVB12" s="284"/>
      <c r="BVC12" s="284"/>
      <c r="BVD12" s="284"/>
      <c r="BVE12" s="284"/>
      <c r="BVF12" s="284"/>
      <c r="BVG12" s="284"/>
      <c r="BVH12" s="284"/>
      <c r="BVI12" s="284"/>
      <c r="BVJ12" s="284"/>
      <c r="BVK12" s="284"/>
      <c r="BVL12" s="284"/>
      <c r="BVM12" s="284"/>
      <c r="BVN12" s="284"/>
      <c r="BVO12" s="284"/>
      <c r="BVP12" s="284"/>
      <c r="BVQ12" s="284"/>
      <c r="BVR12" s="284"/>
      <c r="BVS12" s="284"/>
      <c r="BVT12" s="284"/>
      <c r="BVU12" s="284"/>
      <c r="BVV12" s="284"/>
      <c r="BVW12" s="284"/>
      <c r="BVX12" s="284"/>
      <c r="BVY12" s="284"/>
      <c r="BVZ12" s="284"/>
      <c r="BWA12" s="284"/>
      <c r="BWB12" s="284"/>
      <c r="BWC12" s="284"/>
      <c r="BWD12" s="284"/>
      <c r="BWE12" s="284"/>
      <c r="BWF12" s="284"/>
      <c r="BWG12" s="284"/>
      <c r="BWH12" s="284"/>
      <c r="BWI12" s="284"/>
      <c r="BWJ12" s="284"/>
      <c r="BWK12" s="284"/>
      <c r="BWL12" s="284"/>
      <c r="BWM12" s="284"/>
      <c r="BWN12" s="284"/>
      <c r="BWO12" s="284"/>
      <c r="BWP12" s="284"/>
      <c r="BWQ12" s="284"/>
      <c r="BWR12" s="284"/>
      <c r="BWS12" s="284"/>
      <c r="BWT12" s="284"/>
      <c r="BWU12" s="284"/>
      <c r="BWV12" s="284"/>
      <c r="BWW12" s="284"/>
      <c r="BWX12" s="284"/>
      <c r="BWY12" s="284"/>
      <c r="BWZ12" s="284"/>
      <c r="BXA12" s="284"/>
      <c r="BXB12" s="284"/>
      <c r="BXC12" s="284"/>
      <c r="BXD12" s="284"/>
      <c r="BXE12" s="284"/>
      <c r="BXF12" s="284"/>
      <c r="BXG12" s="284"/>
      <c r="BXH12" s="284"/>
      <c r="BXI12" s="284"/>
      <c r="BXJ12" s="284"/>
      <c r="BXK12" s="284"/>
      <c r="BXL12" s="284"/>
      <c r="BXM12" s="284"/>
      <c r="BXN12" s="284"/>
      <c r="BXO12" s="284"/>
      <c r="BXP12" s="284"/>
      <c r="BXQ12" s="284"/>
      <c r="BXR12" s="284"/>
      <c r="BXS12" s="284"/>
      <c r="BXT12" s="284"/>
      <c r="BXU12" s="284"/>
      <c r="BXV12" s="284"/>
      <c r="BXW12" s="284"/>
      <c r="BXX12" s="284"/>
      <c r="BXY12" s="284"/>
      <c r="BXZ12" s="284"/>
      <c r="BYA12" s="284"/>
      <c r="BYB12" s="284"/>
      <c r="BYC12" s="284"/>
      <c r="BYD12" s="284"/>
      <c r="BYE12" s="284"/>
      <c r="BYF12" s="284"/>
      <c r="BYG12" s="284"/>
      <c r="BYH12" s="284"/>
      <c r="BYI12" s="284"/>
      <c r="BYJ12" s="284"/>
      <c r="BYK12" s="284"/>
      <c r="BYL12" s="284"/>
      <c r="BYM12" s="284"/>
      <c r="BYN12" s="284"/>
      <c r="BYO12" s="284"/>
      <c r="BYP12" s="284"/>
      <c r="BYQ12" s="284"/>
      <c r="BYR12" s="284"/>
      <c r="BYS12" s="284"/>
      <c r="BYT12" s="284"/>
      <c r="BYU12" s="284"/>
      <c r="BYV12" s="284"/>
      <c r="BYW12" s="284"/>
      <c r="BYX12" s="284"/>
      <c r="BYY12" s="284"/>
      <c r="BYZ12" s="284"/>
      <c r="BZA12" s="284"/>
      <c r="BZB12" s="284"/>
      <c r="BZC12" s="284"/>
      <c r="BZD12" s="284"/>
      <c r="BZE12" s="284"/>
      <c r="BZF12" s="284"/>
      <c r="BZG12" s="284"/>
      <c r="BZH12" s="284"/>
      <c r="BZI12" s="284"/>
      <c r="BZJ12" s="284"/>
      <c r="BZK12" s="284"/>
      <c r="BZL12" s="284"/>
      <c r="BZM12" s="284"/>
      <c r="BZN12" s="284"/>
      <c r="BZO12" s="284"/>
      <c r="BZP12" s="284"/>
      <c r="BZQ12" s="284"/>
      <c r="BZR12" s="284"/>
      <c r="BZS12" s="284"/>
      <c r="BZT12" s="284"/>
      <c r="BZU12" s="284"/>
      <c r="BZV12" s="284"/>
      <c r="BZW12" s="284"/>
      <c r="BZX12" s="284"/>
      <c r="BZY12" s="284"/>
      <c r="BZZ12" s="284"/>
      <c r="CAA12" s="284"/>
      <c r="CAB12" s="284"/>
      <c r="CAC12" s="284"/>
      <c r="CAD12" s="284"/>
      <c r="CAE12" s="284"/>
      <c r="CAF12" s="284"/>
      <c r="CAG12" s="284"/>
      <c r="CAH12" s="284"/>
      <c r="CAI12" s="284"/>
      <c r="CAJ12" s="284"/>
      <c r="CAK12" s="284"/>
      <c r="CAL12" s="284"/>
      <c r="CAM12" s="284"/>
      <c r="CAN12" s="284"/>
      <c r="CAO12" s="284"/>
      <c r="CAP12" s="284"/>
      <c r="CAQ12" s="284"/>
      <c r="CAR12" s="284"/>
      <c r="CAS12" s="284"/>
      <c r="CAT12" s="284"/>
      <c r="CAU12" s="284"/>
      <c r="CAV12" s="284"/>
      <c r="CAW12" s="284"/>
      <c r="CAX12" s="284"/>
      <c r="CAY12" s="284"/>
      <c r="CAZ12" s="284"/>
      <c r="CBA12" s="284"/>
      <c r="CBB12" s="284"/>
      <c r="CBC12" s="284"/>
      <c r="CBD12" s="284"/>
      <c r="CBE12" s="284"/>
      <c r="CBF12" s="284"/>
      <c r="CBG12" s="284"/>
      <c r="CBH12" s="284"/>
      <c r="CBI12" s="284"/>
      <c r="CBJ12" s="284"/>
      <c r="CBK12" s="284"/>
      <c r="CBL12" s="284"/>
      <c r="CBM12" s="284"/>
      <c r="CBN12" s="284"/>
      <c r="CBO12" s="284"/>
      <c r="CBP12" s="284"/>
      <c r="CBQ12" s="284"/>
      <c r="CBR12" s="284"/>
      <c r="CBS12" s="284"/>
      <c r="CBT12" s="284"/>
      <c r="CBU12" s="284"/>
      <c r="CBV12" s="284"/>
      <c r="CBW12" s="284"/>
      <c r="CBX12" s="284"/>
      <c r="CBY12" s="284"/>
      <c r="CBZ12" s="284"/>
      <c r="CCA12" s="284"/>
      <c r="CCB12" s="284"/>
      <c r="CCC12" s="284"/>
      <c r="CCD12" s="284"/>
      <c r="CCE12" s="284"/>
      <c r="CCF12" s="284"/>
      <c r="CCG12" s="284"/>
      <c r="CCH12" s="284"/>
      <c r="CCI12" s="284"/>
      <c r="CCJ12" s="284"/>
      <c r="CCK12" s="284"/>
      <c r="CCL12" s="284"/>
      <c r="CCM12" s="284"/>
      <c r="CCN12" s="284"/>
      <c r="CCO12" s="284"/>
      <c r="CCP12" s="284"/>
      <c r="CCQ12" s="284"/>
      <c r="CCR12" s="284"/>
      <c r="CCS12" s="284"/>
      <c r="CCT12" s="284"/>
      <c r="CCU12" s="284"/>
      <c r="CCV12" s="284"/>
      <c r="CCW12" s="284"/>
      <c r="CCX12" s="284"/>
      <c r="CCY12" s="284"/>
      <c r="CCZ12" s="284"/>
      <c r="CDA12" s="284"/>
      <c r="CDB12" s="284"/>
      <c r="CDC12" s="284"/>
      <c r="CDD12" s="284"/>
      <c r="CDE12" s="284"/>
      <c r="CDF12" s="284"/>
      <c r="CDG12" s="284"/>
      <c r="CDH12" s="284"/>
      <c r="CDI12" s="284"/>
      <c r="CDJ12" s="284"/>
      <c r="CDK12" s="284"/>
      <c r="CDL12" s="284"/>
      <c r="CDM12" s="284"/>
      <c r="CDN12" s="284"/>
      <c r="CDO12" s="284"/>
      <c r="CDP12" s="284"/>
      <c r="CDQ12" s="284"/>
      <c r="CDR12" s="284"/>
      <c r="CDS12" s="284"/>
      <c r="CDT12" s="284"/>
      <c r="CDU12" s="284"/>
      <c r="CDV12" s="284"/>
      <c r="CDW12" s="284"/>
      <c r="CDX12" s="284"/>
      <c r="CDY12" s="284"/>
      <c r="CDZ12" s="284"/>
      <c r="CEA12" s="284"/>
      <c r="CEB12" s="284"/>
      <c r="CEC12" s="284"/>
      <c r="CED12" s="284"/>
      <c r="CEE12" s="284"/>
      <c r="CEF12" s="284"/>
      <c r="CEG12" s="284"/>
      <c r="CEH12" s="284"/>
      <c r="CEI12" s="284"/>
      <c r="CEJ12" s="284"/>
      <c r="CEK12" s="284"/>
      <c r="CEL12" s="284"/>
      <c r="CEM12" s="284"/>
      <c r="CEN12" s="284"/>
      <c r="CEO12" s="284"/>
      <c r="CEP12" s="284"/>
      <c r="CEQ12" s="284"/>
      <c r="CER12" s="284"/>
      <c r="CES12" s="284"/>
      <c r="CET12" s="284"/>
      <c r="CEU12" s="284"/>
      <c r="CEV12" s="284"/>
      <c r="CEW12" s="284"/>
      <c r="CEX12" s="284"/>
      <c r="CEY12" s="284"/>
      <c r="CEZ12" s="284"/>
      <c r="CFA12" s="284"/>
      <c r="CFB12" s="284"/>
      <c r="CFC12" s="284"/>
      <c r="CFD12" s="284"/>
      <c r="CFE12" s="284"/>
      <c r="CFF12" s="284"/>
      <c r="CFG12" s="284"/>
      <c r="CFH12" s="284"/>
      <c r="CFI12" s="284"/>
      <c r="CFJ12" s="284"/>
      <c r="CFK12" s="284"/>
      <c r="CFL12" s="284"/>
      <c r="CFM12" s="284"/>
      <c r="CFN12" s="284"/>
      <c r="CFO12" s="284"/>
      <c r="CFP12" s="284"/>
      <c r="CFQ12" s="284"/>
      <c r="CFR12" s="284"/>
      <c r="CFS12" s="284"/>
      <c r="CFT12" s="284"/>
      <c r="CFU12" s="284"/>
      <c r="CFV12" s="284"/>
      <c r="CFW12" s="284"/>
      <c r="CFX12" s="284"/>
      <c r="CFY12" s="284"/>
      <c r="CFZ12" s="284"/>
      <c r="CGA12" s="284"/>
      <c r="CGB12" s="284"/>
      <c r="CGC12" s="284"/>
      <c r="CGD12" s="284"/>
      <c r="CGE12" s="284"/>
      <c r="CGF12" s="284"/>
      <c r="CGG12" s="284"/>
      <c r="CGH12" s="284"/>
      <c r="CGI12" s="284"/>
      <c r="CGJ12" s="284"/>
      <c r="CGK12" s="284"/>
      <c r="CGL12" s="284"/>
      <c r="CGM12" s="284"/>
      <c r="CGN12" s="284"/>
      <c r="CGO12" s="284"/>
      <c r="CGP12" s="284"/>
      <c r="CGQ12" s="284"/>
      <c r="CGR12" s="284"/>
      <c r="CGS12" s="284"/>
      <c r="CGT12" s="284"/>
      <c r="CGU12" s="284"/>
      <c r="CGV12" s="284"/>
      <c r="CGW12" s="284"/>
      <c r="CGX12" s="284"/>
      <c r="CGY12" s="284"/>
      <c r="CGZ12" s="284"/>
      <c r="CHA12" s="284"/>
      <c r="CHB12" s="284"/>
      <c r="CHC12" s="284"/>
      <c r="CHD12" s="284"/>
      <c r="CHE12" s="284"/>
      <c r="CHF12" s="284"/>
      <c r="CHG12" s="284"/>
      <c r="CHH12" s="284"/>
      <c r="CHI12" s="284"/>
      <c r="CHJ12" s="284"/>
      <c r="CHK12" s="284"/>
      <c r="CHL12" s="284"/>
      <c r="CHM12" s="284"/>
      <c r="CHN12" s="284"/>
      <c r="CHO12" s="284"/>
      <c r="CHP12" s="284"/>
      <c r="CHQ12" s="284"/>
      <c r="CHR12" s="284"/>
      <c r="CHS12" s="284"/>
      <c r="CHT12" s="284"/>
      <c r="CHU12" s="284"/>
      <c r="CHV12" s="284"/>
      <c r="CHW12" s="284"/>
      <c r="CHX12" s="284"/>
      <c r="CHY12" s="284"/>
      <c r="CHZ12" s="284"/>
      <c r="CIA12" s="284"/>
      <c r="CIB12" s="284"/>
      <c r="CIC12" s="284"/>
      <c r="CID12" s="284"/>
      <c r="CIE12" s="284"/>
      <c r="CIF12" s="284"/>
      <c r="CIG12" s="284"/>
      <c r="CIH12" s="284"/>
      <c r="CII12" s="284"/>
      <c r="CIJ12" s="284"/>
      <c r="CIK12" s="284"/>
      <c r="CIL12" s="284"/>
      <c r="CIM12" s="284"/>
      <c r="CIN12" s="284"/>
      <c r="CIO12" s="284"/>
      <c r="CIP12" s="284"/>
      <c r="CIQ12" s="284"/>
      <c r="CIR12" s="284"/>
      <c r="CIS12" s="284"/>
      <c r="CIT12" s="284"/>
      <c r="CIU12" s="284"/>
      <c r="CIV12" s="284"/>
      <c r="CIW12" s="284"/>
      <c r="CIX12" s="284"/>
      <c r="CIY12" s="284"/>
      <c r="CIZ12" s="284"/>
      <c r="CJA12" s="284"/>
      <c r="CJB12" s="284"/>
      <c r="CJC12" s="284"/>
      <c r="CJD12" s="284"/>
      <c r="CJE12" s="284"/>
      <c r="CJF12" s="284"/>
      <c r="CJG12" s="284"/>
      <c r="CJH12" s="284"/>
      <c r="CJI12" s="284"/>
      <c r="CJJ12" s="284"/>
      <c r="CJK12" s="284"/>
      <c r="CJL12" s="284"/>
      <c r="CJM12" s="284"/>
      <c r="CJN12" s="284"/>
      <c r="CJO12" s="284"/>
      <c r="CJP12" s="284"/>
      <c r="CJQ12" s="284"/>
      <c r="CJR12" s="284"/>
      <c r="CJS12" s="284"/>
      <c r="CJT12" s="284"/>
      <c r="CJU12" s="284"/>
      <c r="CJV12" s="284"/>
      <c r="CJW12" s="284"/>
      <c r="CJX12" s="284"/>
      <c r="CJY12" s="284"/>
      <c r="CJZ12" s="284"/>
      <c r="CKA12" s="284"/>
      <c r="CKB12" s="284"/>
      <c r="CKC12" s="284"/>
      <c r="CKD12" s="284"/>
      <c r="CKE12" s="284"/>
      <c r="CKF12" s="284"/>
      <c r="CKG12" s="284"/>
      <c r="CKH12" s="284"/>
      <c r="CKI12" s="284"/>
      <c r="CKJ12" s="284"/>
      <c r="CKK12" s="284"/>
      <c r="CKL12" s="284"/>
      <c r="CKM12" s="284"/>
      <c r="CKN12" s="284"/>
      <c r="CKO12" s="284"/>
      <c r="CKP12" s="284"/>
      <c r="CKQ12" s="284"/>
      <c r="CKR12" s="284"/>
      <c r="CKS12" s="284"/>
      <c r="CKT12" s="284"/>
      <c r="CKU12" s="284"/>
      <c r="CKV12" s="284"/>
      <c r="CKW12" s="284"/>
      <c r="CKX12" s="284"/>
      <c r="CKY12" s="284"/>
      <c r="CKZ12" s="284"/>
      <c r="CLA12" s="284"/>
      <c r="CLB12" s="284"/>
      <c r="CLC12" s="284"/>
      <c r="CLD12" s="284"/>
      <c r="CLE12" s="284"/>
      <c r="CLF12" s="284"/>
      <c r="CLG12" s="284"/>
      <c r="CLH12" s="284"/>
      <c r="CLI12" s="284"/>
      <c r="CLJ12" s="284"/>
      <c r="CLK12" s="284"/>
      <c r="CLL12" s="284"/>
      <c r="CLM12" s="284"/>
      <c r="CLN12" s="284"/>
      <c r="CLO12" s="284"/>
      <c r="CLP12" s="284"/>
      <c r="CLQ12" s="284"/>
      <c r="CLR12" s="284"/>
      <c r="CLS12" s="284"/>
      <c r="CLT12" s="284"/>
      <c r="CLU12" s="284"/>
      <c r="CLV12" s="284"/>
      <c r="CLW12" s="284"/>
      <c r="CLX12" s="284"/>
      <c r="CLY12" s="284"/>
      <c r="CLZ12" s="284"/>
      <c r="CMA12" s="284"/>
      <c r="CMB12" s="284"/>
      <c r="CMC12" s="284"/>
      <c r="CMD12" s="284"/>
      <c r="CME12" s="284"/>
      <c r="CMF12" s="284"/>
      <c r="CMG12" s="284"/>
      <c r="CMH12" s="284"/>
      <c r="CMI12" s="284"/>
      <c r="CMJ12" s="284"/>
      <c r="CMK12" s="284"/>
      <c r="CML12" s="284"/>
      <c r="CMM12" s="284"/>
      <c r="CMN12" s="284"/>
      <c r="CMO12" s="284"/>
      <c r="CMP12" s="284"/>
      <c r="CMQ12" s="284"/>
      <c r="CMR12" s="284"/>
      <c r="CMS12" s="284"/>
      <c r="CMT12" s="284"/>
      <c r="CMU12" s="284"/>
      <c r="CMV12" s="284"/>
      <c r="CMW12" s="284"/>
      <c r="CMX12" s="284"/>
      <c r="CMY12" s="284"/>
      <c r="CMZ12" s="284"/>
      <c r="CNA12" s="284"/>
      <c r="CNB12" s="284"/>
      <c r="CNC12" s="284"/>
      <c r="CND12" s="284"/>
      <c r="CNE12" s="284"/>
      <c r="CNF12" s="284"/>
      <c r="CNG12" s="284"/>
      <c r="CNH12" s="284"/>
      <c r="CNI12" s="284"/>
      <c r="CNJ12" s="284"/>
      <c r="CNK12" s="284"/>
      <c r="CNL12" s="284"/>
      <c r="CNM12" s="284"/>
      <c r="CNN12" s="284"/>
      <c r="CNO12" s="284"/>
      <c r="CNP12" s="284"/>
      <c r="CNQ12" s="284"/>
      <c r="CNR12" s="284"/>
      <c r="CNS12" s="284"/>
      <c r="CNT12" s="284"/>
      <c r="CNU12" s="284"/>
      <c r="CNV12" s="284"/>
      <c r="CNW12" s="284"/>
      <c r="CNX12" s="284"/>
      <c r="CNY12" s="284"/>
      <c r="CNZ12" s="284"/>
      <c r="COA12" s="284"/>
      <c r="COB12" s="284"/>
      <c r="COC12" s="284"/>
      <c r="COD12" s="284"/>
      <c r="COE12" s="284"/>
      <c r="COF12" s="284"/>
      <c r="COG12" s="284"/>
      <c r="COH12" s="284"/>
      <c r="COI12" s="284"/>
      <c r="COJ12" s="284"/>
      <c r="COK12" s="284"/>
      <c r="COL12" s="284"/>
      <c r="COM12" s="284"/>
      <c r="CON12" s="284"/>
      <c r="COO12" s="284"/>
      <c r="COP12" s="284"/>
      <c r="COQ12" s="284"/>
      <c r="COR12" s="284"/>
      <c r="COS12" s="284"/>
      <c r="COT12" s="284"/>
      <c r="COU12" s="284"/>
      <c r="COV12" s="284"/>
      <c r="COW12" s="284"/>
      <c r="COX12" s="284"/>
      <c r="COY12" s="284"/>
      <c r="COZ12" s="284"/>
      <c r="CPA12" s="284"/>
      <c r="CPB12" s="284"/>
      <c r="CPC12" s="284"/>
      <c r="CPD12" s="284"/>
      <c r="CPE12" s="284"/>
      <c r="CPF12" s="284"/>
      <c r="CPG12" s="284"/>
      <c r="CPH12" s="284"/>
      <c r="CPI12" s="284"/>
      <c r="CPJ12" s="284"/>
      <c r="CPK12" s="284"/>
      <c r="CPL12" s="284"/>
      <c r="CPM12" s="284"/>
      <c r="CPN12" s="284"/>
      <c r="CPO12" s="284"/>
      <c r="CPP12" s="284"/>
      <c r="CPQ12" s="284"/>
      <c r="CPR12" s="284"/>
      <c r="CPS12" s="284"/>
      <c r="CPT12" s="284"/>
      <c r="CPU12" s="284"/>
      <c r="CPV12" s="284"/>
      <c r="CPW12" s="284"/>
      <c r="CPX12" s="284"/>
      <c r="CPY12" s="284"/>
      <c r="CPZ12" s="284"/>
      <c r="CQA12" s="284"/>
      <c r="CQB12" s="284"/>
      <c r="CQC12" s="284"/>
      <c r="CQD12" s="284"/>
      <c r="CQE12" s="284"/>
      <c r="CQF12" s="284"/>
      <c r="CQG12" s="284"/>
      <c r="CQH12" s="284"/>
      <c r="CQI12" s="284"/>
      <c r="CQJ12" s="284"/>
      <c r="CQK12" s="284"/>
      <c r="CQL12" s="284"/>
      <c r="CQM12" s="284"/>
      <c r="CQN12" s="284"/>
      <c r="CQO12" s="284"/>
      <c r="CQP12" s="284"/>
      <c r="CQQ12" s="284"/>
      <c r="CQR12" s="284"/>
      <c r="CQS12" s="284"/>
      <c r="CQT12" s="284"/>
      <c r="CQU12" s="284"/>
      <c r="CQV12" s="284"/>
      <c r="CQW12" s="284"/>
      <c r="CQX12" s="284"/>
      <c r="CQY12" s="284"/>
      <c r="CQZ12" s="284"/>
      <c r="CRA12" s="284"/>
      <c r="CRB12" s="284"/>
      <c r="CRC12" s="284"/>
      <c r="CRD12" s="284"/>
      <c r="CRE12" s="284"/>
      <c r="CRF12" s="284"/>
      <c r="CRG12" s="284"/>
      <c r="CRH12" s="284"/>
      <c r="CRI12" s="284"/>
      <c r="CRJ12" s="284"/>
      <c r="CRK12" s="284"/>
      <c r="CRL12" s="284"/>
      <c r="CRM12" s="284"/>
      <c r="CRN12" s="284"/>
      <c r="CRO12" s="284"/>
      <c r="CRP12" s="284"/>
      <c r="CRQ12" s="284"/>
      <c r="CRR12" s="284"/>
      <c r="CRS12" s="284"/>
      <c r="CRT12" s="284"/>
      <c r="CRU12" s="284"/>
      <c r="CRV12" s="284"/>
      <c r="CRW12" s="284"/>
      <c r="CRX12" s="284"/>
      <c r="CRY12" s="284"/>
      <c r="CRZ12" s="284"/>
      <c r="CSA12" s="284"/>
      <c r="CSB12" s="284"/>
      <c r="CSC12" s="284"/>
      <c r="CSD12" s="284"/>
      <c r="CSE12" s="284"/>
      <c r="CSF12" s="284"/>
      <c r="CSG12" s="284"/>
      <c r="CSH12" s="284"/>
      <c r="CSI12" s="284"/>
      <c r="CSJ12" s="284"/>
      <c r="CSK12" s="284"/>
      <c r="CSL12" s="284"/>
      <c r="CSM12" s="284"/>
      <c r="CSN12" s="284"/>
      <c r="CSO12" s="284"/>
      <c r="CSP12" s="284"/>
      <c r="CSQ12" s="284"/>
      <c r="CSR12" s="284"/>
      <c r="CSS12" s="284"/>
      <c r="CST12" s="284"/>
      <c r="CSU12" s="284"/>
      <c r="CSV12" s="284"/>
      <c r="CSW12" s="284"/>
      <c r="CSX12" s="284"/>
      <c r="CSY12" s="284"/>
      <c r="CSZ12" s="284"/>
      <c r="CTA12" s="284"/>
      <c r="CTB12" s="284"/>
      <c r="CTC12" s="284"/>
      <c r="CTD12" s="284"/>
      <c r="CTE12" s="284"/>
      <c r="CTF12" s="284"/>
      <c r="CTG12" s="284"/>
      <c r="CTH12" s="284"/>
      <c r="CTI12" s="284"/>
      <c r="CTJ12" s="284"/>
      <c r="CTK12" s="284"/>
      <c r="CTL12" s="284"/>
      <c r="CTM12" s="284"/>
      <c r="CTN12" s="284"/>
      <c r="CTO12" s="284"/>
      <c r="CTP12" s="284"/>
      <c r="CTQ12" s="284"/>
      <c r="CTR12" s="284"/>
      <c r="CTS12" s="284"/>
      <c r="CTT12" s="284"/>
      <c r="CTU12" s="284"/>
      <c r="CTV12" s="284"/>
      <c r="CTW12" s="284"/>
      <c r="CTX12" s="284"/>
      <c r="CTY12" s="284"/>
      <c r="CTZ12" s="284"/>
      <c r="CUA12" s="284"/>
      <c r="CUB12" s="284"/>
      <c r="CUC12" s="284"/>
      <c r="CUD12" s="284"/>
      <c r="CUE12" s="284"/>
      <c r="CUF12" s="284"/>
      <c r="CUG12" s="284"/>
      <c r="CUH12" s="284"/>
      <c r="CUI12" s="284"/>
      <c r="CUJ12" s="284"/>
      <c r="CUK12" s="284"/>
      <c r="CUL12" s="284"/>
      <c r="CUM12" s="284"/>
      <c r="CUN12" s="284"/>
      <c r="CUO12" s="284"/>
      <c r="CUP12" s="284"/>
      <c r="CUQ12" s="284"/>
      <c r="CUR12" s="284"/>
      <c r="CUS12" s="284"/>
      <c r="CUT12" s="284"/>
      <c r="CUU12" s="284"/>
      <c r="CUV12" s="284"/>
      <c r="CUW12" s="284"/>
      <c r="CUX12" s="284"/>
      <c r="CUY12" s="284"/>
      <c r="CUZ12" s="284"/>
      <c r="CVA12" s="284"/>
      <c r="CVB12" s="284"/>
      <c r="CVC12" s="284"/>
      <c r="CVD12" s="284"/>
      <c r="CVE12" s="284"/>
      <c r="CVF12" s="284"/>
      <c r="CVG12" s="284"/>
      <c r="CVH12" s="284"/>
      <c r="CVI12" s="284"/>
      <c r="CVJ12" s="284"/>
      <c r="CVK12" s="284"/>
      <c r="CVL12" s="284"/>
      <c r="CVM12" s="284"/>
      <c r="CVN12" s="284"/>
      <c r="CVO12" s="284"/>
      <c r="CVP12" s="284"/>
      <c r="CVQ12" s="284"/>
      <c r="CVR12" s="284"/>
      <c r="CVS12" s="284"/>
      <c r="CVT12" s="284"/>
      <c r="CVU12" s="284"/>
      <c r="CVV12" s="284"/>
      <c r="CVW12" s="284"/>
      <c r="CVX12" s="284"/>
      <c r="CVY12" s="284"/>
      <c r="CVZ12" s="284"/>
      <c r="CWA12" s="284"/>
      <c r="CWB12" s="284"/>
      <c r="CWC12" s="284"/>
      <c r="CWD12" s="284"/>
      <c r="CWE12" s="284"/>
      <c r="CWF12" s="284"/>
      <c r="CWG12" s="284"/>
      <c r="CWH12" s="284"/>
      <c r="CWI12" s="284"/>
      <c r="CWJ12" s="284"/>
      <c r="CWK12" s="284"/>
      <c r="CWL12" s="284"/>
      <c r="CWM12" s="284"/>
      <c r="CWN12" s="284"/>
      <c r="CWO12" s="284"/>
      <c r="CWP12" s="284"/>
      <c r="CWQ12" s="284"/>
      <c r="CWR12" s="284"/>
      <c r="CWS12" s="284"/>
      <c r="CWT12" s="284"/>
      <c r="CWU12" s="284"/>
      <c r="CWV12" s="284"/>
      <c r="CWW12" s="284"/>
      <c r="CWX12" s="284"/>
      <c r="CWY12" s="284"/>
      <c r="CWZ12" s="284"/>
      <c r="CXA12" s="284"/>
      <c r="CXB12" s="284"/>
      <c r="CXC12" s="284"/>
      <c r="CXD12" s="284"/>
      <c r="CXE12" s="284"/>
      <c r="CXF12" s="284"/>
      <c r="CXG12" s="284"/>
      <c r="CXH12" s="284"/>
      <c r="CXI12" s="284"/>
      <c r="CXJ12" s="284"/>
      <c r="CXK12" s="284"/>
      <c r="CXL12" s="284"/>
      <c r="CXM12" s="284"/>
      <c r="CXN12" s="284"/>
      <c r="CXO12" s="284"/>
      <c r="CXP12" s="284"/>
      <c r="CXQ12" s="284"/>
      <c r="CXR12" s="284"/>
      <c r="CXS12" s="284"/>
      <c r="CXT12" s="284"/>
      <c r="CXU12" s="284"/>
      <c r="CXV12" s="284"/>
      <c r="CXW12" s="284"/>
      <c r="CXX12" s="284"/>
      <c r="CXY12" s="284"/>
      <c r="CXZ12" s="284"/>
      <c r="CYA12" s="284"/>
      <c r="CYB12" s="284"/>
      <c r="CYC12" s="284"/>
      <c r="CYD12" s="284"/>
      <c r="CYE12" s="284"/>
      <c r="CYF12" s="284"/>
      <c r="CYG12" s="284"/>
      <c r="CYH12" s="284"/>
      <c r="CYI12" s="284"/>
      <c r="CYJ12" s="284"/>
      <c r="CYK12" s="284"/>
      <c r="CYL12" s="284"/>
      <c r="CYM12" s="284"/>
      <c r="CYN12" s="284"/>
      <c r="CYO12" s="284"/>
      <c r="CYP12" s="284"/>
      <c r="CYQ12" s="284"/>
      <c r="CYR12" s="284"/>
      <c r="CYS12" s="284"/>
      <c r="CYT12" s="284"/>
      <c r="CYU12" s="284"/>
      <c r="CYV12" s="284"/>
      <c r="CYW12" s="284"/>
      <c r="CYX12" s="284"/>
      <c r="CYY12" s="284"/>
      <c r="CYZ12" s="284"/>
      <c r="CZA12" s="284"/>
      <c r="CZB12" s="284"/>
      <c r="CZC12" s="284"/>
      <c r="CZD12" s="284"/>
      <c r="CZE12" s="284"/>
      <c r="CZF12" s="284"/>
      <c r="CZG12" s="284"/>
      <c r="CZH12" s="284"/>
      <c r="CZI12" s="284"/>
      <c r="CZJ12" s="284"/>
      <c r="CZK12" s="284"/>
      <c r="CZL12" s="284"/>
      <c r="CZM12" s="284"/>
      <c r="CZN12" s="284"/>
      <c r="CZO12" s="284"/>
      <c r="CZP12" s="284"/>
      <c r="CZQ12" s="284"/>
      <c r="CZR12" s="284"/>
      <c r="CZS12" s="284"/>
      <c r="CZT12" s="284"/>
      <c r="CZU12" s="284"/>
      <c r="CZV12" s="284"/>
      <c r="CZW12" s="284"/>
      <c r="CZX12" s="284"/>
      <c r="CZY12" s="284"/>
      <c r="CZZ12" s="284"/>
      <c r="DAA12" s="284"/>
      <c r="DAB12" s="284"/>
      <c r="DAC12" s="284"/>
      <c r="DAD12" s="284"/>
      <c r="DAE12" s="284"/>
      <c r="DAF12" s="284"/>
      <c r="DAG12" s="284"/>
      <c r="DAH12" s="284"/>
      <c r="DAI12" s="284"/>
      <c r="DAJ12" s="284"/>
      <c r="DAK12" s="284"/>
      <c r="DAL12" s="284"/>
      <c r="DAM12" s="284"/>
      <c r="DAN12" s="284"/>
      <c r="DAO12" s="284"/>
      <c r="DAP12" s="284"/>
      <c r="DAQ12" s="284"/>
      <c r="DAR12" s="284"/>
      <c r="DAS12" s="284"/>
      <c r="DAT12" s="284"/>
      <c r="DAU12" s="284"/>
      <c r="DAV12" s="284"/>
      <c r="DAW12" s="284"/>
      <c r="DAX12" s="284"/>
      <c r="DAY12" s="284"/>
      <c r="DAZ12" s="284"/>
      <c r="DBA12" s="284"/>
      <c r="DBB12" s="284"/>
      <c r="DBC12" s="284"/>
      <c r="DBD12" s="284"/>
      <c r="DBE12" s="284"/>
      <c r="DBF12" s="284"/>
      <c r="DBG12" s="284"/>
      <c r="DBH12" s="284"/>
      <c r="DBI12" s="284"/>
      <c r="DBJ12" s="284"/>
      <c r="DBK12" s="284"/>
      <c r="DBL12" s="284"/>
      <c r="DBM12" s="284"/>
      <c r="DBN12" s="284"/>
      <c r="DBO12" s="284"/>
      <c r="DBP12" s="284"/>
      <c r="DBQ12" s="284"/>
      <c r="DBR12" s="284"/>
      <c r="DBS12" s="284"/>
      <c r="DBT12" s="284"/>
      <c r="DBU12" s="284"/>
      <c r="DBV12" s="284"/>
      <c r="DBW12" s="284"/>
      <c r="DBX12" s="284"/>
      <c r="DBY12" s="284"/>
      <c r="DBZ12" s="284"/>
      <c r="DCA12" s="284"/>
      <c r="DCB12" s="284"/>
      <c r="DCC12" s="284"/>
      <c r="DCD12" s="284"/>
      <c r="DCE12" s="284"/>
      <c r="DCF12" s="284"/>
      <c r="DCG12" s="284"/>
      <c r="DCH12" s="284"/>
      <c r="DCI12" s="284"/>
      <c r="DCJ12" s="284"/>
      <c r="DCK12" s="284"/>
      <c r="DCL12" s="284"/>
      <c r="DCM12" s="284"/>
      <c r="DCN12" s="284"/>
      <c r="DCO12" s="284"/>
      <c r="DCP12" s="284"/>
      <c r="DCQ12" s="284"/>
      <c r="DCR12" s="284"/>
      <c r="DCS12" s="284"/>
      <c r="DCT12" s="284"/>
      <c r="DCU12" s="284"/>
      <c r="DCV12" s="284"/>
      <c r="DCW12" s="284"/>
      <c r="DCX12" s="284"/>
      <c r="DCY12" s="284"/>
      <c r="DCZ12" s="284"/>
      <c r="DDA12" s="284"/>
      <c r="DDB12" s="284"/>
      <c r="DDC12" s="284"/>
      <c r="DDD12" s="284"/>
      <c r="DDE12" s="284"/>
      <c r="DDF12" s="284"/>
      <c r="DDG12" s="284"/>
      <c r="DDH12" s="284"/>
      <c r="DDI12" s="284"/>
      <c r="DDJ12" s="284"/>
      <c r="DDK12" s="284"/>
      <c r="DDL12" s="284"/>
      <c r="DDM12" s="284"/>
      <c r="DDN12" s="284"/>
      <c r="DDO12" s="284"/>
      <c r="DDP12" s="284"/>
      <c r="DDQ12" s="284"/>
      <c r="DDR12" s="284"/>
      <c r="DDS12" s="284"/>
      <c r="DDT12" s="284"/>
      <c r="DDU12" s="284"/>
      <c r="DDV12" s="284"/>
      <c r="DDW12" s="284"/>
      <c r="DDX12" s="284"/>
      <c r="DDY12" s="284"/>
      <c r="DDZ12" s="284"/>
      <c r="DEA12" s="284"/>
      <c r="DEB12" s="284"/>
      <c r="DEC12" s="284"/>
      <c r="DED12" s="284"/>
      <c r="DEE12" s="284"/>
      <c r="DEF12" s="284"/>
      <c r="DEG12" s="284"/>
      <c r="DEH12" s="284"/>
      <c r="DEI12" s="284"/>
      <c r="DEJ12" s="284"/>
      <c r="DEK12" s="284"/>
      <c r="DEL12" s="284"/>
      <c r="DEM12" s="284"/>
      <c r="DEN12" s="284"/>
      <c r="DEO12" s="284"/>
      <c r="DEP12" s="284"/>
      <c r="DEQ12" s="284"/>
      <c r="DER12" s="284"/>
      <c r="DES12" s="284"/>
      <c r="DET12" s="284"/>
      <c r="DEU12" s="284"/>
      <c r="DEV12" s="284"/>
      <c r="DEW12" s="284"/>
      <c r="DEX12" s="284"/>
      <c r="DEY12" s="284"/>
      <c r="DEZ12" s="284"/>
      <c r="DFA12" s="284"/>
      <c r="DFB12" s="284"/>
      <c r="DFC12" s="284"/>
      <c r="DFD12" s="284"/>
      <c r="DFE12" s="284"/>
      <c r="DFF12" s="284"/>
      <c r="DFG12" s="284"/>
      <c r="DFH12" s="284"/>
      <c r="DFI12" s="284"/>
      <c r="DFJ12" s="284"/>
      <c r="DFK12" s="284"/>
      <c r="DFL12" s="284"/>
      <c r="DFM12" s="284"/>
      <c r="DFN12" s="284"/>
      <c r="DFO12" s="284"/>
      <c r="DFP12" s="284"/>
      <c r="DFQ12" s="284"/>
      <c r="DFR12" s="284"/>
      <c r="DFS12" s="284"/>
      <c r="DFT12" s="284"/>
      <c r="DFU12" s="284"/>
      <c r="DFV12" s="284"/>
      <c r="DFW12" s="284"/>
      <c r="DFX12" s="284"/>
      <c r="DFY12" s="284"/>
      <c r="DFZ12" s="284"/>
      <c r="DGA12" s="284"/>
      <c r="DGB12" s="284"/>
      <c r="DGC12" s="284"/>
      <c r="DGD12" s="284"/>
      <c r="DGE12" s="284"/>
      <c r="DGF12" s="284"/>
      <c r="DGG12" s="284"/>
      <c r="DGH12" s="284"/>
      <c r="DGI12" s="284"/>
      <c r="DGJ12" s="284"/>
      <c r="DGK12" s="284"/>
      <c r="DGL12" s="284"/>
      <c r="DGM12" s="284"/>
      <c r="DGN12" s="284"/>
      <c r="DGO12" s="284"/>
      <c r="DGP12" s="284"/>
      <c r="DGQ12" s="284"/>
      <c r="DGR12" s="284"/>
      <c r="DGS12" s="284"/>
      <c r="DGT12" s="284"/>
      <c r="DGU12" s="284"/>
      <c r="DGV12" s="284"/>
      <c r="DGW12" s="284"/>
      <c r="DGX12" s="284"/>
      <c r="DGY12" s="284"/>
      <c r="DGZ12" s="284"/>
      <c r="DHA12" s="284"/>
      <c r="DHB12" s="284"/>
      <c r="DHC12" s="284"/>
      <c r="DHD12" s="284"/>
      <c r="DHE12" s="284"/>
      <c r="DHF12" s="284"/>
      <c r="DHG12" s="284"/>
      <c r="DHH12" s="284"/>
      <c r="DHI12" s="284"/>
      <c r="DHJ12" s="284"/>
      <c r="DHK12" s="284"/>
      <c r="DHL12" s="284"/>
      <c r="DHM12" s="284"/>
      <c r="DHN12" s="284"/>
      <c r="DHO12" s="284"/>
      <c r="DHP12" s="284"/>
      <c r="DHQ12" s="284"/>
      <c r="DHR12" s="284"/>
      <c r="DHS12" s="284"/>
      <c r="DHT12" s="284"/>
      <c r="DHU12" s="284"/>
      <c r="DHV12" s="284"/>
      <c r="DHW12" s="284"/>
      <c r="DHX12" s="284"/>
      <c r="DHY12" s="284"/>
      <c r="DHZ12" s="284"/>
      <c r="DIA12" s="284"/>
      <c r="DIB12" s="284"/>
      <c r="DIC12" s="284"/>
      <c r="DID12" s="284"/>
      <c r="DIE12" s="284"/>
      <c r="DIF12" s="284"/>
      <c r="DIG12" s="284"/>
      <c r="DIH12" s="284"/>
      <c r="DII12" s="284"/>
      <c r="DIJ12" s="284"/>
      <c r="DIK12" s="284"/>
      <c r="DIL12" s="284"/>
      <c r="DIM12" s="284"/>
      <c r="DIN12" s="284"/>
      <c r="DIO12" s="284"/>
      <c r="DIP12" s="284"/>
      <c r="DIQ12" s="284"/>
      <c r="DIR12" s="284"/>
      <c r="DIS12" s="284"/>
      <c r="DIT12" s="284"/>
      <c r="DIU12" s="284"/>
      <c r="DIV12" s="284"/>
      <c r="DIW12" s="284"/>
      <c r="DIX12" s="284"/>
      <c r="DIY12" s="284"/>
      <c r="DIZ12" s="284"/>
      <c r="DJA12" s="284"/>
      <c r="DJB12" s="284"/>
      <c r="DJC12" s="284"/>
      <c r="DJD12" s="284"/>
      <c r="DJE12" s="284"/>
      <c r="DJF12" s="284"/>
      <c r="DJG12" s="284"/>
      <c r="DJH12" s="284"/>
      <c r="DJI12" s="284"/>
      <c r="DJJ12" s="284"/>
      <c r="DJK12" s="284"/>
      <c r="DJL12" s="284"/>
      <c r="DJM12" s="284"/>
      <c r="DJN12" s="284"/>
      <c r="DJO12" s="284"/>
      <c r="DJP12" s="284"/>
      <c r="DJQ12" s="284"/>
      <c r="DJR12" s="284"/>
      <c r="DJS12" s="284"/>
      <c r="DJT12" s="284"/>
      <c r="DJU12" s="284"/>
      <c r="DJV12" s="284"/>
      <c r="DJW12" s="284"/>
      <c r="DJX12" s="284"/>
      <c r="DJY12" s="284"/>
      <c r="DJZ12" s="284"/>
      <c r="DKA12" s="284"/>
      <c r="DKB12" s="284"/>
      <c r="DKC12" s="284"/>
      <c r="DKD12" s="284"/>
      <c r="DKE12" s="284"/>
      <c r="DKF12" s="284"/>
      <c r="DKG12" s="284"/>
      <c r="DKH12" s="284"/>
      <c r="DKI12" s="284"/>
      <c r="DKJ12" s="284"/>
      <c r="DKK12" s="284"/>
      <c r="DKL12" s="284"/>
      <c r="DKM12" s="284"/>
      <c r="DKN12" s="284"/>
      <c r="DKO12" s="284"/>
      <c r="DKP12" s="284"/>
      <c r="DKQ12" s="284"/>
      <c r="DKR12" s="284"/>
      <c r="DKS12" s="284"/>
      <c r="DKT12" s="284"/>
      <c r="DKU12" s="284"/>
      <c r="DKV12" s="284"/>
      <c r="DKW12" s="284"/>
      <c r="DKX12" s="284"/>
      <c r="DKY12" s="284"/>
      <c r="DKZ12" s="284"/>
      <c r="DLA12" s="284"/>
      <c r="DLB12" s="284"/>
      <c r="DLC12" s="284"/>
      <c r="DLD12" s="284"/>
      <c r="DLE12" s="284"/>
      <c r="DLF12" s="284"/>
      <c r="DLG12" s="284"/>
      <c r="DLH12" s="284"/>
      <c r="DLI12" s="284"/>
      <c r="DLJ12" s="284"/>
      <c r="DLK12" s="284"/>
      <c r="DLL12" s="284"/>
      <c r="DLM12" s="284"/>
      <c r="DLN12" s="284"/>
      <c r="DLO12" s="284"/>
      <c r="DLP12" s="284"/>
      <c r="DLQ12" s="284"/>
      <c r="DLR12" s="284"/>
      <c r="DLS12" s="284"/>
      <c r="DLT12" s="284"/>
      <c r="DLU12" s="284"/>
      <c r="DLV12" s="284"/>
      <c r="DLW12" s="284"/>
      <c r="DLX12" s="284"/>
      <c r="DLY12" s="284"/>
      <c r="DLZ12" s="284"/>
      <c r="DMA12" s="284"/>
      <c r="DMB12" s="284"/>
      <c r="DMC12" s="284"/>
      <c r="DMD12" s="284"/>
      <c r="DME12" s="284"/>
      <c r="DMF12" s="284"/>
      <c r="DMG12" s="284"/>
      <c r="DMH12" s="284"/>
      <c r="DMI12" s="284"/>
      <c r="DMJ12" s="284"/>
      <c r="DMK12" s="284"/>
      <c r="DML12" s="284"/>
      <c r="DMM12" s="284"/>
      <c r="DMN12" s="284"/>
      <c r="DMO12" s="284"/>
      <c r="DMP12" s="284"/>
      <c r="DMQ12" s="284"/>
      <c r="DMR12" s="284"/>
      <c r="DMS12" s="284"/>
      <c r="DMT12" s="284"/>
      <c r="DMU12" s="284"/>
      <c r="DMV12" s="284"/>
      <c r="DMW12" s="284"/>
      <c r="DMX12" s="284"/>
      <c r="DMY12" s="284"/>
      <c r="DMZ12" s="284"/>
      <c r="DNA12" s="284"/>
      <c r="DNB12" s="284"/>
      <c r="DNC12" s="284"/>
      <c r="DND12" s="284"/>
      <c r="DNE12" s="284"/>
      <c r="DNF12" s="284"/>
      <c r="DNG12" s="284"/>
      <c r="DNH12" s="284"/>
      <c r="DNI12" s="284"/>
      <c r="DNJ12" s="284"/>
      <c r="DNK12" s="284"/>
      <c r="DNL12" s="284"/>
      <c r="DNM12" s="284"/>
      <c r="DNN12" s="284"/>
      <c r="DNO12" s="284"/>
      <c r="DNP12" s="284"/>
      <c r="DNQ12" s="284"/>
      <c r="DNR12" s="284"/>
      <c r="DNS12" s="284"/>
      <c r="DNT12" s="284"/>
      <c r="DNU12" s="284"/>
      <c r="DNV12" s="284"/>
      <c r="DNW12" s="284"/>
      <c r="DNX12" s="284"/>
      <c r="DNY12" s="284"/>
      <c r="DNZ12" s="284"/>
      <c r="DOA12" s="284"/>
      <c r="DOB12" s="284"/>
      <c r="DOC12" s="284"/>
      <c r="DOD12" s="284"/>
      <c r="DOE12" s="284"/>
      <c r="DOF12" s="284"/>
      <c r="DOG12" s="284"/>
      <c r="DOH12" s="284"/>
      <c r="DOI12" s="284"/>
      <c r="DOJ12" s="284"/>
      <c r="DOK12" s="284"/>
      <c r="DOL12" s="284"/>
      <c r="DOM12" s="284"/>
      <c r="DON12" s="284"/>
      <c r="DOO12" s="284"/>
      <c r="DOP12" s="284"/>
      <c r="DOQ12" s="284"/>
      <c r="DOR12" s="284"/>
      <c r="DOS12" s="284"/>
      <c r="DOT12" s="284"/>
      <c r="DOU12" s="284"/>
      <c r="DOV12" s="284"/>
      <c r="DOW12" s="284"/>
      <c r="DOX12" s="284"/>
      <c r="DOY12" s="284"/>
      <c r="DOZ12" s="284"/>
      <c r="DPA12" s="284"/>
      <c r="DPB12" s="284"/>
      <c r="DPC12" s="284"/>
      <c r="DPD12" s="284"/>
      <c r="DPE12" s="284"/>
      <c r="DPF12" s="284"/>
      <c r="DPG12" s="284"/>
      <c r="DPH12" s="284"/>
      <c r="DPI12" s="284"/>
      <c r="DPJ12" s="284"/>
      <c r="DPK12" s="284"/>
      <c r="DPL12" s="284"/>
      <c r="DPM12" s="284"/>
      <c r="DPN12" s="284"/>
      <c r="DPO12" s="284"/>
      <c r="DPP12" s="284"/>
      <c r="DPQ12" s="284"/>
      <c r="DPR12" s="284"/>
      <c r="DPS12" s="284"/>
      <c r="DPT12" s="284"/>
      <c r="DPU12" s="284"/>
      <c r="DPV12" s="284"/>
      <c r="DPW12" s="284"/>
      <c r="DPX12" s="284"/>
      <c r="DPY12" s="284"/>
      <c r="DPZ12" s="284"/>
      <c r="DQA12" s="284"/>
      <c r="DQB12" s="284"/>
      <c r="DQC12" s="284"/>
      <c r="DQD12" s="284"/>
      <c r="DQE12" s="284"/>
      <c r="DQF12" s="284"/>
      <c r="DQG12" s="284"/>
      <c r="DQH12" s="284"/>
      <c r="DQI12" s="284"/>
      <c r="DQJ12" s="284"/>
      <c r="DQK12" s="284"/>
      <c r="DQL12" s="284"/>
      <c r="DQM12" s="284"/>
      <c r="DQN12" s="284"/>
      <c r="DQO12" s="284"/>
      <c r="DQP12" s="284"/>
      <c r="DQQ12" s="284"/>
      <c r="DQR12" s="284"/>
      <c r="DQS12" s="284"/>
      <c r="DQT12" s="284"/>
      <c r="DQU12" s="284"/>
      <c r="DQV12" s="284"/>
      <c r="DQW12" s="284"/>
      <c r="DQX12" s="284"/>
      <c r="DQY12" s="284"/>
      <c r="DQZ12" s="284"/>
      <c r="DRA12" s="284"/>
      <c r="DRB12" s="284"/>
      <c r="DRC12" s="284"/>
      <c r="DRD12" s="284"/>
      <c r="DRE12" s="284"/>
      <c r="DRF12" s="284"/>
      <c r="DRG12" s="284"/>
      <c r="DRH12" s="284"/>
      <c r="DRI12" s="284"/>
      <c r="DRJ12" s="284"/>
      <c r="DRK12" s="284"/>
      <c r="DRL12" s="284"/>
      <c r="DRM12" s="284"/>
      <c r="DRN12" s="284"/>
      <c r="DRO12" s="284"/>
      <c r="DRP12" s="284"/>
      <c r="DRQ12" s="284"/>
      <c r="DRR12" s="284"/>
      <c r="DRS12" s="284"/>
      <c r="DRT12" s="284"/>
      <c r="DRU12" s="284"/>
      <c r="DRV12" s="284"/>
      <c r="DRW12" s="284"/>
      <c r="DRX12" s="284"/>
      <c r="DRY12" s="284"/>
      <c r="DRZ12" s="284"/>
      <c r="DSA12" s="284"/>
      <c r="DSB12" s="284"/>
      <c r="DSC12" s="284"/>
      <c r="DSD12" s="284"/>
      <c r="DSE12" s="284"/>
      <c r="DSF12" s="284"/>
      <c r="DSG12" s="284"/>
      <c r="DSH12" s="284"/>
      <c r="DSI12" s="284"/>
      <c r="DSJ12" s="284"/>
      <c r="DSK12" s="284"/>
      <c r="DSL12" s="284"/>
      <c r="DSM12" s="284"/>
      <c r="DSN12" s="284"/>
      <c r="DSO12" s="284"/>
      <c r="DSP12" s="284"/>
      <c r="DSQ12" s="284"/>
      <c r="DSR12" s="284"/>
      <c r="DSS12" s="284"/>
      <c r="DST12" s="284"/>
      <c r="DSU12" s="284"/>
      <c r="DSV12" s="284"/>
      <c r="DSW12" s="284"/>
      <c r="DSX12" s="284"/>
      <c r="DSY12" s="284"/>
      <c r="DSZ12" s="284"/>
      <c r="DTA12" s="284"/>
      <c r="DTB12" s="284"/>
      <c r="DTC12" s="284"/>
      <c r="DTD12" s="284"/>
      <c r="DTE12" s="284"/>
      <c r="DTF12" s="284"/>
      <c r="DTG12" s="284"/>
      <c r="DTH12" s="284"/>
      <c r="DTI12" s="284"/>
      <c r="DTJ12" s="284"/>
      <c r="DTK12" s="284"/>
      <c r="DTL12" s="284"/>
      <c r="DTM12" s="284"/>
      <c r="DTN12" s="284"/>
      <c r="DTO12" s="284"/>
      <c r="DTP12" s="284"/>
      <c r="DTQ12" s="284"/>
      <c r="DTR12" s="284"/>
      <c r="DTS12" s="284"/>
      <c r="DTT12" s="284"/>
      <c r="DTU12" s="284"/>
      <c r="DTV12" s="284"/>
      <c r="DTW12" s="284"/>
      <c r="DTX12" s="284"/>
      <c r="DTY12" s="284"/>
      <c r="DTZ12" s="284"/>
      <c r="DUA12" s="284"/>
      <c r="DUB12" s="284"/>
      <c r="DUC12" s="284"/>
      <c r="DUD12" s="284"/>
      <c r="DUE12" s="284"/>
      <c r="DUF12" s="284"/>
      <c r="DUG12" s="284"/>
      <c r="DUH12" s="284"/>
      <c r="DUI12" s="284"/>
      <c r="DUJ12" s="284"/>
      <c r="DUK12" s="284"/>
      <c r="DUL12" s="284"/>
      <c r="DUM12" s="284"/>
      <c r="DUN12" s="284"/>
      <c r="DUO12" s="284"/>
      <c r="DUP12" s="284"/>
      <c r="DUQ12" s="284"/>
      <c r="DUR12" s="284"/>
      <c r="DUS12" s="284"/>
      <c r="DUT12" s="284"/>
      <c r="DUU12" s="284"/>
      <c r="DUV12" s="284"/>
      <c r="DUW12" s="284"/>
      <c r="DUX12" s="284"/>
      <c r="DUY12" s="284"/>
      <c r="DUZ12" s="284"/>
      <c r="DVA12" s="284"/>
      <c r="DVB12" s="284"/>
      <c r="DVC12" s="284"/>
      <c r="DVD12" s="284"/>
      <c r="DVE12" s="284"/>
      <c r="DVF12" s="284"/>
      <c r="DVG12" s="284"/>
      <c r="DVH12" s="284"/>
      <c r="DVI12" s="284"/>
      <c r="DVJ12" s="284"/>
      <c r="DVK12" s="284"/>
      <c r="DVL12" s="284"/>
      <c r="DVM12" s="284"/>
      <c r="DVN12" s="284"/>
      <c r="DVO12" s="284"/>
      <c r="DVP12" s="284"/>
      <c r="DVQ12" s="284"/>
      <c r="DVR12" s="284"/>
      <c r="DVS12" s="284"/>
      <c r="DVT12" s="284"/>
      <c r="DVU12" s="284"/>
      <c r="DVV12" s="284"/>
      <c r="DVW12" s="284"/>
      <c r="DVX12" s="284"/>
      <c r="DVY12" s="284"/>
      <c r="DVZ12" s="284"/>
      <c r="DWA12" s="284"/>
      <c r="DWB12" s="284"/>
      <c r="DWC12" s="284"/>
      <c r="DWD12" s="284"/>
      <c r="DWE12" s="284"/>
      <c r="DWF12" s="284"/>
      <c r="DWG12" s="284"/>
      <c r="DWH12" s="284"/>
      <c r="DWI12" s="284"/>
      <c r="DWJ12" s="284"/>
      <c r="DWK12" s="284"/>
      <c r="DWL12" s="284"/>
      <c r="DWM12" s="284"/>
      <c r="DWN12" s="284"/>
      <c r="DWO12" s="284"/>
      <c r="DWP12" s="284"/>
      <c r="DWQ12" s="284"/>
      <c r="DWR12" s="284"/>
      <c r="DWS12" s="284"/>
      <c r="DWT12" s="284"/>
      <c r="DWU12" s="284"/>
      <c r="DWV12" s="284"/>
      <c r="DWW12" s="284"/>
      <c r="DWX12" s="284"/>
      <c r="DWY12" s="284"/>
      <c r="DWZ12" s="284"/>
      <c r="DXA12" s="284"/>
      <c r="DXB12" s="284"/>
      <c r="DXC12" s="284"/>
      <c r="DXD12" s="284"/>
      <c r="DXE12" s="284"/>
      <c r="DXF12" s="284"/>
      <c r="DXG12" s="284"/>
      <c r="DXH12" s="284"/>
      <c r="DXI12" s="284"/>
      <c r="DXJ12" s="284"/>
      <c r="DXK12" s="284"/>
      <c r="DXL12" s="284"/>
      <c r="DXM12" s="284"/>
      <c r="DXN12" s="284"/>
      <c r="DXO12" s="284"/>
      <c r="DXP12" s="284"/>
      <c r="DXQ12" s="284"/>
      <c r="DXR12" s="284"/>
      <c r="DXS12" s="284"/>
      <c r="DXT12" s="284"/>
      <c r="DXU12" s="284"/>
      <c r="DXV12" s="284"/>
      <c r="DXW12" s="284"/>
      <c r="DXX12" s="284"/>
      <c r="DXY12" s="284"/>
      <c r="DXZ12" s="284"/>
      <c r="DYA12" s="284"/>
      <c r="DYB12" s="284"/>
      <c r="DYC12" s="284"/>
      <c r="DYD12" s="284"/>
      <c r="DYE12" s="284"/>
      <c r="DYF12" s="284"/>
      <c r="DYG12" s="284"/>
      <c r="DYH12" s="284"/>
      <c r="DYI12" s="284"/>
      <c r="DYJ12" s="284"/>
      <c r="DYK12" s="284"/>
      <c r="DYL12" s="284"/>
      <c r="DYM12" s="284"/>
      <c r="DYN12" s="284"/>
      <c r="DYO12" s="284"/>
      <c r="DYP12" s="284"/>
      <c r="DYQ12" s="284"/>
      <c r="DYR12" s="284"/>
      <c r="DYS12" s="284"/>
      <c r="DYT12" s="284"/>
      <c r="DYU12" s="284"/>
      <c r="DYV12" s="284"/>
      <c r="DYW12" s="284"/>
      <c r="DYX12" s="284"/>
      <c r="DYY12" s="284"/>
      <c r="DYZ12" s="284"/>
      <c r="DZA12" s="284"/>
      <c r="DZB12" s="284"/>
      <c r="DZC12" s="284"/>
      <c r="DZD12" s="284"/>
      <c r="DZE12" s="284"/>
      <c r="DZF12" s="284"/>
      <c r="DZG12" s="284"/>
      <c r="DZH12" s="284"/>
      <c r="DZI12" s="284"/>
      <c r="DZJ12" s="284"/>
      <c r="DZK12" s="284"/>
      <c r="DZL12" s="284"/>
      <c r="DZM12" s="284"/>
      <c r="DZN12" s="284"/>
      <c r="DZO12" s="284"/>
      <c r="DZP12" s="284"/>
      <c r="DZQ12" s="284"/>
      <c r="DZR12" s="284"/>
      <c r="DZS12" s="284"/>
      <c r="DZT12" s="284"/>
      <c r="DZU12" s="284"/>
      <c r="DZV12" s="284"/>
      <c r="DZW12" s="284"/>
      <c r="DZX12" s="284"/>
      <c r="DZY12" s="284"/>
      <c r="DZZ12" s="284"/>
      <c r="EAA12" s="284"/>
      <c r="EAB12" s="284"/>
      <c r="EAC12" s="284"/>
      <c r="EAD12" s="284"/>
      <c r="EAE12" s="284"/>
      <c r="EAF12" s="284"/>
      <c r="EAG12" s="284"/>
      <c r="EAH12" s="284"/>
      <c r="EAI12" s="284"/>
      <c r="EAJ12" s="284"/>
      <c r="EAK12" s="284"/>
      <c r="EAL12" s="284"/>
      <c r="EAM12" s="284"/>
      <c r="EAN12" s="284"/>
      <c r="EAO12" s="284"/>
      <c r="EAP12" s="284"/>
      <c r="EAQ12" s="284"/>
      <c r="EAR12" s="284"/>
      <c r="EAS12" s="284"/>
      <c r="EAT12" s="284"/>
      <c r="EAU12" s="284"/>
      <c r="EAV12" s="284"/>
      <c r="EAW12" s="284"/>
      <c r="EAX12" s="284"/>
      <c r="EAY12" s="284"/>
      <c r="EAZ12" s="284"/>
      <c r="EBA12" s="284"/>
      <c r="EBB12" s="284"/>
      <c r="EBC12" s="284"/>
      <c r="EBD12" s="284"/>
      <c r="EBE12" s="284"/>
      <c r="EBF12" s="284"/>
      <c r="EBG12" s="284"/>
      <c r="EBH12" s="284"/>
      <c r="EBI12" s="284"/>
      <c r="EBJ12" s="284"/>
      <c r="EBK12" s="284"/>
      <c r="EBL12" s="284"/>
      <c r="EBM12" s="284"/>
      <c r="EBN12" s="284"/>
      <c r="EBO12" s="284"/>
      <c r="EBP12" s="284"/>
      <c r="EBQ12" s="284"/>
      <c r="EBR12" s="284"/>
      <c r="EBS12" s="284"/>
      <c r="EBT12" s="284"/>
      <c r="EBU12" s="284"/>
      <c r="EBV12" s="284"/>
      <c r="EBW12" s="284"/>
      <c r="EBX12" s="284"/>
      <c r="EBY12" s="284"/>
      <c r="EBZ12" s="284"/>
      <c r="ECA12" s="284"/>
      <c r="ECB12" s="284"/>
      <c r="ECC12" s="284"/>
      <c r="ECD12" s="284"/>
      <c r="ECE12" s="284"/>
      <c r="ECF12" s="284"/>
      <c r="ECG12" s="284"/>
      <c r="ECH12" s="284"/>
      <c r="ECI12" s="284"/>
      <c r="ECJ12" s="284"/>
      <c r="ECK12" s="284"/>
      <c r="ECL12" s="284"/>
      <c r="ECM12" s="284"/>
      <c r="ECN12" s="284"/>
      <c r="ECO12" s="284"/>
      <c r="ECP12" s="284"/>
      <c r="ECQ12" s="284"/>
      <c r="ECR12" s="284"/>
      <c r="ECS12" s="284"/>
      <c r="ECT12" s="284"/>
      <c r="ECU12" s="284"/>
      <c r="ECV12" s="284"/>
      <c r="ECW12" s="284"/>
      <c r="ECX12" s="284"/>
      <c r="ECY12" s="284"/>
      <c r="ECZ12" s="284"/>
      <c r="EDA12" s="284"/>
      <c r="EDB12" s="284"/>
      <c r="EDC12" s="284"/>
      <c r="EDD12" s="284"/>
      <c r="EDE12" s="284"/>
      <c r="EDF12" s="284"/>
      <c r="EDG12" s="284"/>
      <c r="EDH12" s="284"/>
      <c r="EDI12" s="284"/>
      <c r="EDJ12" s="284"/>
      <c r="EDK12" s="284"/>
      <c r="EDL12" s="284"/>
      <c r="EDM12" s="284"/>
      <c r="EDN12" s="284"/>
      <c r="EDO12" s="284"/>
      <c r="EDP12" s="284"/>
      <c r="EDQ12" s="284"/>
    </row>
    <row r="13" spans="1:3501" s="91" customFormat="1" ht="20.100000000000001" customHeight="1" thickBot="1" x14ac:dyDescent="0.3">
      <c r="C13" s="264"/>
      <c r="D13" s="265"/>
      <c r="E13" s="286" t="s">
        <v>403</v>
      </c>
      <c r="F13" s="239">
        <f>SUM(F8:F12)</f>
        <v>164796.6</v>
      </c>
      <c r="G13" s="239">
        <f t="shared" ref="G13:N13" si="8">SUM(G8:G12)</f>
        <v>4729.6624199999997</v>
      </c>
      <c r="H13" s="239">
        <f t="shared" si="8"/>
        <v>5009.8166399999991</v>
      </c>
      <c r="I13" s="239">
        <f t="shared" si="8"/>
        <v>1715.46</v>
      </c>
      <c r="J13" s="239">
        <f t="shared" si="8"/>
        <v>11454.939060000001</v>
      </c>
      <c r="K13" s="239">
        <f t="shared" si="8"/>
        <v>1898.2</v>
      </c>
      <c r="L13" s="239">
        <f t="shared" si="8"/>
        <v>16769.669999999998</v>
      </c>
      <c r="M13" s="239">
        <f t="shared" si="8"/>
        <v>30122.80906</v>
      </c>
      <c r="N13" s="239">
        <f t="shared" si="8"/>
        <v>134673.79094000001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</row>
    <row r="14" spans="1:3501" ht="15.75" x14ac:dyDescent="0.25">
      <c r="D14" s="18"/>
      <c r="E14"/>
      <c r="F14" s="20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</row>
    <row r="15" spans="1:3501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1" ht="15.75" x14ac:dyDescent="0.25">
      <c r="B16" s="19"/>
      <c r="C16" s="136"/>
      <c r="D16" s="20"/>
      <c r="E16" s="19"/>
      <c r="F16"/>
      <c r="H16"/>
      <c r="I16"/>
      <c r="J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21"/>
      <c r="C17" s="137"/>
      <c r="D17" s="20"/>
      <c r="E17" s="21" t="s">
        <v>477</v>
      </c>
      <c r="F17" s="20"/>
      <c r="H17" s="21"/>
      <c r="I17" s="21"/>
      <c r="J17" s="2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 t="s">
        <v>478</v>
      </c>
      <c r="C18" s="137"/>
      <c r="D18" s="20"/>
      <c r="E18" s="21" t="s">
        <v>479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x14ac:dyDescent="0.2"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877140" spans="13:13" x14ac:dyDescent="0.2">
      <c r="M877140" s="11" t="e">
        <f>SUM(#REF!)</f>
        <v>#REF!</v>
      </c>
    </row>
  </sheetData>
  <sortState xmlns:xlrd2="http://schemas.microsoft.com/office/spreadsheetml/2017/richdata2" ref="A8:N13">
    <sortCondition descending="1" ref="F8:F13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3" fitToHeight="0" orientation="landscape" r:id="rId1"/>
  <rowBreaks count="2" manualBreakCount="2">
    <brk id="21" max="10" man="1"/>
    <brk id="44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B06D19-D8E2-4F1C-A6FA-DD64F6AC6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dcmitype/"/>
    <ds:schemaRef ds:uri="http://purl.org/dc/terms/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bb6b0d22-0a16-4c1a-9b76-95dfb845d415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2024-01-22T16:26:15Z</cp:lastPrinted>
  <dcterms:created xsi:type="dcterms:W3CDTF">2019-01-11T19:06:47Z</dcterms:created>
  <dcterms:modified xsi:type="dcterms:W3CDTF">2024-01-22T20:25:40Z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