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RRHH/Shared Documents/General/Registro-Control y Nomina/NOMINA II/NOMINA/NOMINAS PARA PORTAL INSTITUCIONAL/PORTAL 2024/MARZO 2024-PORTAL/"/>
    </mc:Choice>
  </mc:AlternateContent>
  <xr:revisionPtr revIDLastSave="4924" documentId="8_{28979ECD-E6FF-4404-8C1A-6B8C9C0914A5}" xr6:coauthVersionLast="47" xr6:coauthVersionMax="47" xr10:uidLastSave="{05900696-2137-4208-AA4B-A619DABD3BB6}"/>
  <bookViews>
    <workbookView xWindow="-120" yWindow="-120" windowWidth="29040" windowHeight="15840" tabRatio="601" activeTab="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'!$A$1:$P$394</definedName>
    <definedName name="_xlnm.Print_Area" localSheetId="1">'PERSONAL TEMPORAL'!$A$1:$R$267</definedName>
    <definedName name="_xlnm.Print_Area" localSheetId="2">'SUPLENCIA FIJOS'!$B$1:$L$140</definedName>
    <definedName name="_xlnm.Print_Area" localSheetId="3">'TRAMITE PENSION '!$A$1:$N$20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14" l="1"/>
  <c r="N13" i="14"/>
  <c r="K9" i="16"/>
  <c r="L9" i="16"/>
  <c r="K13" i="16"/>
  <c r="L13" i="16"/>
  <c r="K17" i="16"/>
  <c r="L17" i="16"/>
  <c r="K21" i="16"/>
  <c r="L21" i="16"/>
  <c r="K25" i="16"/>
  <c r="L25" i="16"/>
  <c r="K28" i="16"/>
  <c r="L28" i="16"/>
  <c r="K32" i="16"/>
  <c r="L32" i="16"/>
  <c r="K36" i="16"/>
  <c r="L36" i="16"/>
  <c r="K41" i="16"/>
  <c r="L41" i="16"/>
  <c r="K45" i="16"/>
  <c r="L45" i="16"/>
  <c r="K50" i="16"/>
  <c r="L50" i="16"/>
  <c r="K53" i="16"/>
  <c r="L53" i="16"/>
  <c r="K58" i="16"/>
  <c r="L58" i="16"/>
  <c r="K61" i="16"/>
  <c r="L61" i="16"/>
  <c r="K65" i="16"/>
  <c r="L65" i="16"/>
  <c r="K69" i="16"/>
  <c r="L69" i="16"/>
  <c r="K73" i="16"/>
  <c r="L73" i="16"/>
  <c r="K78" i="16"/>
  <c r="L78" i="16"/>
  <c r="K83" i="16"/>
  <c r="L83" i="16"/>
  <c r="K88" i="16"/>
  <c r="L88" i="16"/>
  <c r="K92" i="16"/>
  <c r="L92" i="16"/>
  <c r="K96" i="16"/>
  <c r="L96" i="16"/>
  <c r="K100" i="16"/>
  <c r="L100" i="16"/>
  <c r="K104" i="16"/>
  <c r="L104" i="16"/>
  <c r="K108" i="16"/>
  <c r="L108" i="16"/>
  <c r="K112" i="16"/>
  <c r="L112" i="16"/>
  <c r="K116" i="16"/>
  <c r="L116" i="16"/>
  <c r="K121" i="16"/>
  <c r="L121" i="16"/>
  <c r="K125" i="16"/>
  <c r="L125" i="16"/>
  <c r="K129" i="16"/>
  <c r="L129" i="16"/>
  <c r="Q261" i="13"/>
  <c r="R261" i="13"/>
  <c r="Q257" i="13"/>
  <c r="R257" i="13"/>
  <c r="Q252" i="13"/>
  <c r="R252" i="13"/>
  <c r="Q248" i="13"/>
  <c r="R248" i="13"/>
  <c r="Q243" i="13"/>
  <c r="R243" i="13"/>
  <c r="Q238" i="13"/>
  <c r="R238" i="13"/>
  <c r="Q232" i="13"/>
  <c r="R232" i="13"/>
  <c r="Q228" i="13"/>
  <c r="R228" i="13"/>
  <c r="Q224" i="13"/>
  <c r="R224" i="13"/>
  <c r="Q220" i="13"/>
  <c r="R220" i="13"/>
  <c r="Q213" i="13"/>
  <c r="R213" i="13"/>
  <c r="Q209" i="13"/>
  <c r="R209" i="13"/>
  <c r="Q200" i="13"/>
  <c r="R200" i="13"/>
  <c r="Q191" i="13"/>
  <c r="R191" i="13"/>
  <c r="R187" i="13"/>
  <c r="Q187" i="13"/>
  <c r="Q182" i="13"/>
  <c r="R182" i="13"/>
  <c r="Q176" i="13"/>
  <c r="R176" i="13"/>
  <c r="Q172" i="13"/>
  <c r="R172" i="13"/>
  <c r="Q164" i="13"/>
  <c r="R164" i="13"/>
  <c r="R158" i="13"/>
  <c r="Q158" i="13"/>
  <c r="Q153" i="13"/>
  <c r="R153" i="13"/>
  <c r="Q148" i="13"/>
  <c r="R148" i="13"/>
  <c r="Q143" i="13"/>
  <c r="R143" i="13"/>
  <c r="Q135" i="13"/>
  <c r="R135" i="13"/>
  <c r="Q131" i="13"/>
  <c r="R131" i="13"/>
  <c r="Q126" i="13"/>
  <c r="R126" i="13"/>
  <c r="Q122" i="13"/>
  <c r="R122" i="13"/>
  <c r="Q117" i="13"/>
  <c r="R117" i="13"/>
  <c r="Q110" i="13"/>
  <c r="R110" i="13"/>
  <c r="Q106" i="13"/>
  <c r="R106" i="13"/>
  <c r="Q101" i="13"/>
  <c r="R101" i="13"/>
  <c r="Q98" i="13"/>
  <c r="R98" i="13"/>
  <c r="Q92" i="13"/>
  <c r="R92" i="13"/>
  <c r="Q87" i="13"/>
  <c r="R87" i="13"/>
  <c r="Q84" i="13"/>
  <c r="R84" i="13"/>
  <c r="Q79" i="13"/>
  <c r="R79" i="13"/>
  <c r="Q74" i="13"/>
  <c r="R74" i="13"/>
  <c r="Q67" i="13"/>
  <c r="R67" i="13"/>
  <c r="Q63" i="13"/>
  <c r="R63" i="13"/>
  <c r="Q58" i="13"/>
  <c r="R58" i="13"/>
  <c r="Q53" i="13"/>
  <c r="R53" i="13"/>
  <c r="Q47" i="13"/>
  <c r="R47" i="13"/>
  <c r="Q42" i="13"/>
  <c r="R42" i="13"/>
  <c r="Q34" i="13"/>
  <c r="R34" i="13"/>
  <c r="Q28" i="13"/>
  <c r="R28" i="13"/>
  <c r="Q24" i="13"/>
  <c r="R24" i="13"/>
  <c r="Q18" i="13"/>
  <c r="R18" i="13"/>
  <c r="Q12" i="13"/>
  <c r="R12" i="13"/>
  <c r="O19" i="4"/>
  <c r="P19" i="4"/>
  <c r="O24" i="4"/>
  <c r="P24" i="4"/>
  <c r="O28" i="4"/>
  <c r="P28" i="4"/>
  <c r="O34" i="4"/>
  <c r="P34" i="4"/>
  <c r="O41" i="4"/>
  <c r="P41" i="4"/>
  <c r="O48" i="4"/>
  <c r="P48" i="4"/>
  <c r="O52" i="4"/>
  <c r="P52" i="4"/>
  <c r="O60" i="4"/>
  <c r="P60" i="4"/>
  <c r="O66" i="4"/>
  <c r="P66" i="4"/>
  <c r="O79" i="4"/>
  <c r="P79" i="4"/>
  <c r="O75" i="4"/>
  <c r="P75" i="4"/>
  <c r="O85" i="4"/>
  <c r="P85" i="4"/>
  <c r="O91" i="4"/>
  <c r="P91" i="4"/>
  <c r="O98" i="4"/>
  <c r="P98" i="4"/>
  <c r="O102" i="4"/>
  <c r="P102" i="4"/>
  <c r="O106" i="4"/>
  <c r="P106" i="4"/>
  <c r="O114" i="4"/>
  <c r="P114" i="4"/>
  <c r="O120" i="4"/>
  <c r="P120" i="4"/>
  <c r="O127" i="4"/>
  <c r="P127" i="4"/>
  <c r="O133" i="4"/>
  <c r="P133" i="4"/>
  <c r="O142" i="4"/>
  <c r="P142" i="4"/>
  <c r="O147" i="4"/>
  <c r="P147" i="4"/>
  <c r="O155" i="4"/>
  <c r="P155" i="4"/>
  <c r="O160" i="4"/>
  <c r="P160" i="4"/>
  <c r="O164" i="4"/>
  <c r="P164" i="4"/>
  <c r="O171" i="4"/>
  <c r="P171" i="4"/>
  <c r="O176" i="4"/>
  <c r="P176" i="4"/>
  <c r="O180" i="4"/>
  <c r="P180" i="4"/>
  <c r="O185" i="4"/>
  <c r="P185" i="4"/>
  <c r="O192" i="4"/>
  <c r="P192" i="4"/>
  <c r="O201" i="4"/>
  <c r="P201" i="4"/>
  <c r="O205" i="4"/>
  <c r="P205" i="4"/>
  <c r="O210" i="4"/>
  <c r="P210" i="4"/>
  <c r="O224" i="4"/>
  <c r="P224" i="4"/>
  <c r="O215" i="4"/>
  <c r="P215" i="4"/>
  <c r="O219" i="4"/>
  <c r="P219" i="4"/>
  <c r="O228" i="4"/>
  <c r="P228" i="4"/>
  <c r="O233" i="4"/>
  <c r="P233" i="4"/>
  <c r="O237" i="4"/>
  <c r="P237" i="4"/>
  <c r="O243" i="4"/>
  <c r="P243" i="4"/>
  <c r="O249" i="4"/>
  <c r="P249" i="4"/>
  <c r="O253" i="4"/>
  <c r="P253" i="4"/>
  <c r="O258" i="4"/>
  <c r="P258" i="4"/>
  <c r="O263" i="4"/>
  <c r="P263" i="4"/>
  <c r="O269" i="4"/>
  <c r="P269" i="4"/>
  <c r="O273" i="4"/>
  <c r="P273" i="4"/>
  <c r="O278" i="4"/>
  <c r="P278" i="4"/>
  <c r="O309" i="4"/>
  <c r="P309" i="4"/>
  <c r="O318" i="4"/>
  <c r="P318" i="4"/>
  <c r="O340" i="4"/>
  <c r="P340" i="4"/>
  <c r="O345" i="4"/>
  <c r="P345" i="4"/>
  <c r="O349" i="4"/>
  <c r="P349" i="4"/>
  <c r="O353" i="4"/>
  <c r="P353" i="4"/>
  <c r="O357" i="4"/>
  <c r="P357" i="4"/>
  <c r="O363" i="4"/>
  <c r="P363" i="4"/>
  <c r="O368" i="4"/>
  <c r="P368" i="4"/>
  <c r="O389" i="4"/>
  <c r="P389" i="4"/>
  <c r="L119" i="16"/>
  <c r="K119" i="16"/>
  <c r="K263" i="13" l="1"/>
  <c r="K243" i="13"/>
  <c r="K252" i="13"/>
  <c r="A373" i="4" l="1"/>
  <c r="F309" i="4" l="1"/>
  <c r="B99" i="16" l="1"/>
  <c r="B103" i="16" s="1"/>
  <c r="H129" i="16" l="1"/>
  <c r="I129" i="16"/>
  <c r="J129" i="16"/>
  <c r="G129" i="16"/>
  <c r="J58" i="16"/>
  <c r="G58" i="16"/>
  <c r="H50" i="16"/>
  <c r="I50" i="16"/>
  <c r="J50" i="16"/>
  <c r="G50" i="16"/>
  <c r="K49" i="16"/>
  <c r="L49" i="16" s="1"/>
  <c r="J41" i="16"/>
  <c r="G41" i="16"/>
  <c r="K40" i="16"/>
  <c r="L40" i="16" s="1"/>
  <c r="A212" i="13" l="1"/>
  <c r="H261" i="13"/>
  <c r="K261" i="13"/>
  <c r="O261" i="13"/>
  <c r="P261" i="13"/>
  <c r="K143" i="13"/>
  <c r="O143" i="13"/>
  <c r="P143" i="13"/>
  <c r="H143" i="13"/>
  <c r="J140" i="13"/>
  <c r="I140" i="13"/>
  <c r="K74" i="13"/>
  <c r="O74" i="13"/>
  <c r="P74" i="13"/>
  <c r="H74" i="13"/>
  <c r="K34" i="13"/>
  <c r="O34" i="13"/>
  <c r="P34" i="13"/>
  <c r="H34" i="13"/>
  <c r="J33" i="13"/>
  <c r="I33" i="13"/>
  <c r="L33" i="13" l="1"/>
  <c r="M33" i="13" s="1"/>
  <c r="N33" i="13" s="1"/>
  <c r="Q33" i="13" s="1"/>
  <c r="R33" i="13" s="1"/>
  <c r="L140" i="13"/>
  <c r="M140" i="13" s="1"/>
  <c r="N140" i="13" s="1"/>
  <c r="Q140" i="13" s="1"/>
  <c r="R140" i="13" s="1"/>
  <c r="H209" i="13"/>
  <c r="K48" i="16" l="1"/>
  <c r="H200" i="13"/>
  <c r="K53" i="13" l="1"/>
  <c r="O53" i="13"/>
  <c r="P53" i="13"/>
  <c r="H53" i="13"/>
  <c r="J52" i="13"/>
  <c r="I52" i="13"/>
  <c r="K47" i="13"/>
  <c r="O47" i="13"/>
  <c r="P47" i="13"/>
  <c r="H47" i="13"/>
  <c r="H18" i="13"/>
  <c r="F249" i="4"/>
  <c r="N389" i="4"/>
  <c r="I389" i="4"/>
  <c r="I249" i="4"/>
  <c r="M249" i="4"/>
  <c r="N249" i="4"/>
  <c r="H248" i="4"/>
  <c r="G248" i="4"/>
  <c r="J248" i="4" s="1"/>
  <c r="K248" i="4" s="1"/>
  <c r="L248" i="4" s="1"/>
  <c r="L52" i="13" l="1"/>
  <c r="M52" i="13" s="1"/>
  <c r="N52" i="13" s="1"/>
  <c r="Q52" i="13" s="1"/>
  <c r="R52" i="13" s="1"/>
  <c r="O248" i="4"/>
  <c r="P248" i="4" s="1"/>
  <c r="I75" i="4" l="1"/>
  <c r="N66" i="4"/>
  <c r="I34" i="4"/>
  <c r="M34" i="4"/>
  <c r="N34" i="4"/>
  <c r="F34" i="4"/>
  <c r="K128" i="16"/>
  <c r="L128" i="16" s="1"/>
  <c r="G121" i="16"/>
  <c r="K238" i="13" l="1"/>
  <c r="O238" i="13"/>
  <c r="P238" i="13"/>
  <c r="H238" i="13"/>
  <c r="I218" i="13"/>
  <c r="J218" i="13"/>
  <c r="L218" i="13" s="1"/>
  <c r="M218" i="13" s="1"/>
  <c r="N218" i="13" s="1"/>
  <c r="Q218" i="13" s="1"/>
  <c r="R218" i="13" s="1"/>
  <c r="I208" i="13"/>
  <c r="J208" i="13"/>
  <c r="H172" i="13"/>
  <c r="K164" i="13"/>
  <c r="O164" i="13"/>
  <c r="H164" i="13"/>
  <c r="A22" i="4"/>
  <c r="K158" i="13"/>
  <c r="O158" i="13"/>
  <c r="P158" i="13"/>
  <c r="H158" i="13"/>
  <c r="J139" i="13"/>
  <c r="I139" i="13"/>
  <c r="K131" i="13"/>
  <c r="O131" i="13"/>
  <c r="P131" i="13"/>
  <c r="H131" i="13"/>
  <c r="J207" i="13"/>
  <c r="I207" i="13"/>
  <c r="L208" i="13" l="1"/>
  <c r="M208" i="13" s="1"/>
  <c r="N208" i="13" s="1"/>
  <c r="Q208" i="13" s="1"/>
  <c r="R208" i="13" s="1"/>
  <c r="L207" i="13"/>
  <c r="L139" i="13"/>
  <c r="M139" i="13" s="1"/>
  <c r="N139" i="13" s="1"/>
  <c r="Q139" i="13" s="1"/>
  <c r="R139" i="13" s="1"/>
  <c r="F389" i="4"/>
  <c r="F19" i="4"/>
  <c r="M207" i="13" l="1"/>
  <c r="N207" i="13" s="1"/>
  <c r="Q207" i="13" s="1"/>
  <c r="R207" i="13" s="1"/>
  <c r="I278" i="4"/>
  <c r="M278" i="4"/>
  <c r="N278" i="4"/>
  <c r="F278" i="4"/>
  <c r="I273" i="4"/>
  <c r="L273" i="4"/>
  <c r="M273" i="4"/>
  <c r="N273" i="4"/>
  <c r="F273" i="4"/>
  <c r="I269" i="4"/>
  <c r="M269" i="4"/>
  <c r="N269" i="4"/>
  <c r="F269" i="4"/>
  <c r="I263" i="4"/>
  <c r="M263" i="4"/>
  <c r="N263" i="4"/>
  <c r="F263" i="4"/>
  <c r="I258" i="4"/>
  <c r="M258" i="4"/>
  <c r="F258" i="4"/>
  <c r="I253" i="4"/>
  <c r="M253" i="4"/>
  <c r="N253" i="4"/>
  <c r="F253" i="4"/>
  <c r="I237" i="4"/>
  <c r="M237" i="4"/>
  <c r="N237" i="4"/>
  <c r="F237" i="4"/>
  <c r="I233" i="4"/>
  <c r="N233" i="4"/>
  <c r="F233" i="4"/>
  <c r="I228" i="4"/>
  <c r="M228" i="4"/>
  <c r="N228" i="4"/>
  <c r="F228" i="4"/>
  <c r="I224" i="4"/>
  <c r="M224" i="4"/>
  <c r="N224" i="4"/>
  <c r="F224" i="4"/>
  <c r="I219" i="4"/>
  <c r="M219" i="4"/>
  <c r="N219" i="4"/>
  <c r="F219" i="4"/>
  <c r="I215" i="4"/>
  <c r="M215" i="4"/>
  <c r="F215" i="4"/>
  <c r="I210" i="4"/>
  <c r="M210" i="4"/>
  <c r="N210" i="4"/>
  <c r="F210" i="4"/>
  <c r="I205" i="4"/>
  <c r="M205" i="4"/>
  <c r="N205" i="4"/>
  <c r="F205" i="4"/>
  <c r="I201" i="4"/>
  <c r="M201" i="4"/>
  <c r="F201" i="4"/>
  <c r="I185" i="4"/>
  <c r="M185" i="4"/>
  <c r="N185" i="4"/>
  <c r="F185" i="4"/>
  <c r="I180" i="4"/>
  <c r="M180" i="4"/>
  <c r="N180" i="4"/>
  <c r="F180" i="4"/>
  <c r="I176" i="4"/>
  <c r="M176" i="4"/>
  <c r="N176" i="4"/>
  <c r="F176" i="4"/>
  <c r="I171" i="4"/>
  <c r="M171" i="4"/>
  <c r="N171" i="4"/>
  <c r="F171" i="4"/>
  <c r="I164" i="4"/>
  <c r="M164" i="4"/>
  <c r="N164" i="4"/>
  <c r="F164" i="4"/>
  <c r="F160" i="4"/>
  <c r="I160" i="4"/>
  <c r="M160" i="4"/>
  <c r="N160" i="4"/>
  <c r="I155" i="4"/>
  <c r="M155" i="4"/>
  <c r="N155" i="4"/>
  <c r="F155" i="4"/>
  <c r="I147" i="4"/>
  <c r="M147" i="4"/>
  <c r="N147" i="4"/>
  <c r="F147" i="4"/>
  <c r="I142" i="4"/>
  <c r="M142" i="4"/>
  <c r="N142" i="4"/>
  <c r="F142" i="4"/>
  <c r="I127" i="4"/>
  <c r="M127" i="4"/>
  <c r="N127" i="4"/>
  <c r="F127" i="4"/>
  <c r="I120" i="4"/>
  <c r="M120" i="4"/>
  <c r="N120" i="4"/>
  <c r="F120" i="4"/>
  <c r="I114" i="4"/>
  <c r="M114" i="4"/>
  <c r="N114" i="4"/>
  <c r="F114" i="4"/>
  <c r="I106" i="4"/>
  <c r="M106" i="4"/>
  <c r="N106" i="4"/>
  <c r="F106" i="4"/>
  <c r="I102" i="4"/>
  <c r="M102" i="4"/>
  <c r="N102" i="4"/>
  <c r="F102" i="4"/>
  <c r="I98" i="4"/>
  <c r="M98" i="4"/>
  <c r="F98" i="4"/>
  <c r="I91" i="4"/>
  <c r="M91" i="4"/>
  <c r="N91" i="4"/>
  <c r="F91" i="4"/>
  <c r="I85" i="4"/>
  <c r="M85" i="4"/>
  <c r="N85" i="4"/>
  <c r="F85" i="4"/>
  <c r="I79" i="4"/>
  <c r="M79" i="4"/>
  <c r="N79" i="4"/>
  <c r="F79" i="4"/>
  <c r="M75" i="4"/>
  <c r="N75" i="4"/>
  <c r="F75" i="4"/>
  <c r="I66" i="4"/>
  <c r="M66" i="4"/>
  <c r="F66" i="4"/>
  <c r="I60" i="4"/>
  <c r="M60" i="4"/>
  <c r="N60" i="4"/>
  <c r="F60" i="4"/>
  <c r="G52" i="4"/>
  <c r="H52" i="4"/>
  <c r="I52" i="4"/>
  <c r="M52" i="4"/>
  <c r="N52" i="4"/>
  <c r="F52" i="4"/>
  <c r="I48" i="4"/>
  <c r="M48" i="4"/>
  <c r="F48" i="4"/>
  <c r="I41" i="4"/>
  <c r="M41" i="4"/>
  <c r="N41" i="4"/>
  <c r="F41" i="4"/>
  <c r="I28" i="4"/>
  <c r="M28" i="4"/>
  <c r="N28" i="4"/>
  <c r="F28" i="4"/>
  <c r="I24" i="4"/>
  <c r="M24" i="4"/>
  <c r="N24" i="4"/>
  <c r="F24" i="4"/>
  <c r="I19" i="4"/>
  <c r="M19" i="4"/>
  <c r="N19" i="4"/>
  <c r="H213" i="13"/>
  <c r="K209" i="13"/>
  <c r="O209" i="13"/>
  <c r="P209" i="13"/>
  <c r="K200" i="13"/>
  <c r="O200" i="13"/>
  <c r="P200" i="13"/>
  <c r="K172" i="13"/>
  <c r="O172" i="13"/>
  <c r="P172" i="13"/>
  <c r="K153" i="13"/>
  <c r="O153" i="13"/>
  <c r="P153" i="13"/>
  <c r="H153" i="13"/>
  <c r="A15" i="13"/>
  <c r="K12" i="13"/>
  <c r="O12" i="13"/>
  <c r="P12" i="13"/>
  <c r="H12" i="13"/>
  <c r="K18" i="13"/>
  <c r="O18" i="13"/>
  <c r="P18" i="13"/>
  <c r="I340" i="4"/>
  <c r="M340" i="4"/>
  <c r="N340" i="4"/>
  <c r="F340" i="4"/>
  <c r="I243" i="4"/>
  <c r="M243" i="4"/>
  <c r="N243" i="4"/>
  <c r="F243" i="4"/>
  <c r="I192" i="4"/>
  <c r="M192" i="4"/>
  <c r="N192" i="4"/>
  <c r="F192" i="4"/>
  <c r="H169" i="4"/>
  <c r="I133" i="4"/>
  <c r="M133" i="4"/>
  <c r="N133" i="4"/>
  <c r="F133" i="4"/>
  <c r="A16" i="13" l="1"/>
  <c r="A17" i="13" s="1"/>
  <c r="G13" i="14"/>
  <c r="H13" i="14"/>
  <c r="I13" i="14"/>
  <c r="K13" i="14"/>
  <c r="L13" i="14"/>
  <c r="F13" i="14"/>
  <c r="M10" i="14"/>
  <c r="M11" i="14"/>
  <c r="J9" i="14"/>
  <c r="J10" i="14"/>
  <c r="J11" i="14"/>
  <c r="J12" i="14"/>
  <c r="J13" i="14" s="1"/>
  <c r="J8" i="14"/>
  <c r="I107" i="16"/>
  <c r="H107" i="16"/>
  <c r="K107" i="16" s="1"/>
  <c r="I103" i="16"/>
  <c r="H103" i="16"/>
  <c r="I95" i="16"/>
  <c r="H95" i="16"/>
  <c r="I86" i="16"/>
  <c r="H86" i="16"/>
  <c r="I81" i="16"/>
  <c r="H81" i="16"/>
  <c r="I60" i="16"/>
  <c r="H60" i="16"/>
  <c r="I56" i="16"/>
  <c r="I58" i="16" s="1"/>
  <c r="I52" i="16"/>
  <c r="H52" i="16"/>
  <c r="H56" i="16"/>
  <c r="H58" i="16" s="1"/>
  <c r="I44" i="16"/>
  <c r="H44" i="16"/>
  <c r="I39" i="16"/>
  <c r="I41" i="16" s="1"/>
  <c r="H39" i="16"/>
  <c r="H41" i="16" s="1"/>
  <c r="I27" i="16"/>
  <c r="H27" i="16"/>
  <c r="K27" i="16" s="1"/>
  <c r="J13" i="16"/>
  <c r="G13" i="16"/>
  <c r="I12" i="16"/>
  <c r="I13" i="16" s="1"/>
  <c r="H12" i="16"/>
  <c r="H13" i="16" s="1"/>
  <c r="K79" i="13"/>
  <c r="O79" i="13"/>
  <c r="P79" i="13"/>
  <c r="H79" i="13"/>
  <c r="H67" i="13"/>
  <c r="K63" i="13"/>
  <c r="O63" i="13"/>
  <c r="P63" i="13"/>
  <c r="H63" i="13"/>
  <c r="K58" i="13"/>
  <c r="O58" i="13"/>
  <c r="P58" i="13"/>
  <c r="H58" i="13"/>
  <c r="K42" i="13"/>
  <c r="O42" i="13"/>
  <c r="P42" i="13"/>
  <c r="H42" i="13"/>
  <c r="K28" i="13"/>
  <c r="O28" i="13"/>
  <c r="P28" i="13"/>
  <c r="H28" i="13"/>
  <c r="K24" i="13"/>
  <c r="O24" i="13"/>
  <c r="P24" i="13"/>
  <c r="H24" i="13"/>
  <c r="I72" i="13"/>
  <c r="J72" i="13"/>
  <c r="I15" i="13"/>
  <c r="I16" i="13"/>
  <c r="M12" i="14" l="1"/>
  <c r="N12" i="14" s="1"/>
  <c r="L72" i="13"/>
  <c r="M72" i="13" s="1"/>
  <c r="N72" i="13" s="1"/>
  <c r="Q72" i="13" s="1"/>
  <c r="R72" i="13" s="1"/>
  <c r="H12" i="14" l="1"/>
  <c r="G12" i="14"/>
  <c r="G212" i="4" l="1"/>
  <c r="M389" i="4" l="1"/>
  <c r="F363" i="4"/>
  <c r="I368" i="4" l="1"/>
  <c r="M368" i="4"/>
  <c r="N368" i="4"/>
  <c r="F368" i="4"/>
  <c r="I363" i="4"/>
  <c r="M363" i="4"/>
  <c r="N363" i="4"/>
  <c r="I357" i="4"/>
  <c r="M357" i="4"/>
  <c r="N357" i="4"/>
  <c r="F357" i="4"/>
  <c r="I353" i="4"/>
  <c r="M353" i="4"/>
  <c r="N353" i="4"/>
  <c r="F353" i="4"/>
  <c r="I349" i="4"/>
  <c r="M349" i="4"/>
  <c r="N349" i="4"/>
  <c r="F349" i="4"/>
  <c r="I345" i="4"/>
  <c r="M345" i="4"/>
  <c r="N345" i="4"/>
  <c r="F345" i="4"/>
  <c r="I318" i="4"/>
  <c r="M318" i="4"/>
  <c r="N318" i="4"/>
  <c r="F318" i="4"/>
  <c r="I309" i="4"/>
  <c r="M309" i="4"/>
  <c r="F391" i="4"/>
  <c r="G339" i="4"/>
  <c r="H339" i="4"/>
  <c r="H117" i="13"/>
  <c r="H87" i="13"/>
  <c r="H84" i="13"/>
  <c r="H257" i="13"/>
  <c r="K117" i="13"/>
  <c r="O117" i="13"/>
  <c r="P117" i="13"/>
  <c r="K257" i="13"/>
  <c r="J256" i="13"/>
  <c r="I256" i="13"/>
  <c r="K135" i="13"/>
  <c r="I116" i="13"/>
  <c r="J116" i="13"/>
  <c r="I391" i="4" l="1"/>
  <c r="J339" i="4"/>
  <c r="L256" i="13"/>
  <c r="Q256" i="13" s="1"/>
  <c r="R256" i="13" s="1"/>
  <c r="L116" i="13"/>
  <c r="P87" i="13"/>
  <c r="O87" i="13"/>
  <c r="K87" i="13"/>
  <c r="J86" i="13"/>
  <c r="J87" i="13" s="1"/>
  <c r="I86" i="13"/>
  <c r="I87" i="13" s="1"/>
  <c r="J156" i="13"/>
  <c r="I156" i="13"/>
  <c r="J121" i="16"/>
  <c r="K120" i="16"/>
  <c r="B107" i="16"/>
  <c r="H108" i="16"/>
  <c r="I108" i="16"/>
  <c r="J108" i="16"/>
  <c r="G108" i="16"/>
  <c r="K115" i="16"/>
  <c r="L115" i="16" l="1"/>
  <c r="K339" i="4"/>
  <c r="M256" i="13"/>
  <c r="M116" i="13"/>
  <c r="L86" i="13"/>
  <c r="L156" i="13"/>
  <c r="N116" i="13" l="1"/>
  <c r="L87" i="13"/>
  <c r="M86" i="13"/>
  <c r="M156" i="13"/>
  <c r="Q116" i="13" l="1"/>
  <c r="M87" i="13"/>
  <c r="N86" i="13"/>
  <c r="N156" i="13"/>
  <c r="N158" i="13" s="1"/>
  <c r="R116" i="13" l="1"/>
  <c r="N87" i="13"/>
  <c r="Q86" i="13"/>
  <c r="Q156" i="13"/>
  <c r="R156" i="13" l="1"/>
  <c r="R86" i="13"/>
  <c r="H100" i="16" l="1"/>
  <c r="I100" i="16"/>
  <c r="J100" i="16"/>
  <c r="G100" i="16"/>
  <c r="L99" i="16"/>
  <c r="O252" i="13"/>
  <c r="P252" i="13"/>
  <c r="H252" i="13"/>
  <c r="K248" i="13"/>
  <c r="O248" i="13"/>
  <c r="P248" i="13"/>
  <c r="H248" i="13"/>
  <c r="O243" i="13"/>
  <c r="P243" i="13"/>
  <c r="H243" i="13"/>
  <c r="K232" i="13"/>
  <c r="O232" i="13"/>
  <c r="P232" i="13"/>
  <c r="H232" i="13"/>
  <c r="K228" i="13"/>
  <c r="O228" i="13"/>
  <c r="P228" i="13"/>
  <c r="H228" i="13"/>
  <c r="K224" i="13"/>
  <c r="O224" i="13"/>
  <c r="P224" i="13"/>
  <c r="H224" i="13"/>
  <c r="K220" i="13"/>
  <c r="O220" i="13"/>
  <c r="P220" i="13"/>
  <c r="H220" i="13"/>
  <c r="K213" i="13"/>
  <c r="O213" i="13"/>
  <c r="P213" i="13"/>
  <c r="K191" i="13"/>
  <c r="O191" i="13"/>
  <c r="P191" i="13"/>
  <c r="H191" i="13"/>
  <c r="K187" i="13"/>
  <c r="O187" i="13"/>
  <c r="P187" i="13"/>
  <c r="H187" i="13"/>
  <c r="K182" i="13"/>
  <c r="O182" i="13"/>
  <c r="P182" i="13"/>
  <c r="H182" i="13"/>
  <c r="K176" i="13"/>
  <c r="O176" i="13"/>
  <c r="P176" i="13"/>
  <c r="H176" i="13"/>
  <c r="K148" i="13"/>
  <c r="O148" i="13"/>
  <c r="P148" i="13"/>
  <c r="H148" i="13"/>
  <c r="O135" i="13"/>
  <c r="P135" i="13"/>
  <c r="H135" i="13"/>
  <c r="K126" i="13"/>
  <c r="O126" i="13"/>
  <c r="P126" i="13"/>
  <c r="H126" i="13"/>
  <c r="K122" i="13"/>
  <c r="O122" i="13"/>
  <c r="P122" i="13"/>
  <c r="H122" i="13"/>
  <c r="K110" i="13"/>
  <c r="O110" i="13"/>
  <c r="P110" i="13"/>
  <c r="H110" i="13"/>
  <c r="K106" i="13"/>
  <c r="O106" i="13"/>
  <c r="P106" i="13"/>
  <c r="H106" i="13"/>
  <c r="K101" i="13"/>
  <c r="N101" i="13"/>
  <c r="O101" i="13"/>
  <c r="P101" i="13"/>
  <c r="H101" i="13"/>
  <c r="K98" i="13"/>
  <c r="O98" i="13"/>
  <c r="H98" i="13"/>
  <c r="K92" i="13"/>
  <c r="O92" i="13"/>
  <c r="H92" i="13"/>
  <c r="K84" i="13"/>
  <c r="O84" i="13"/>
  <c r="P84" i="13"/>
  <c r="K67" i="13"/>
  <c r="O67" i="13"/>
  <c r="P67" i="13"/>
  <c r="J157" i="13"/>
  <c r="J158" i="13" s="1"/>
  <c r="I157" i="13"/>
  <c r="I158" i="13" s="1"/>
  <c r="P97" i="13"/>
  <c r="P98" i="13" s="1"/>
  <c r="H232" i="4"/>
  <c r="M232" i="4" s="1"/>
  <c r="M233" i="4" s="1"/>
  <c r="M391" i="4" s="1"/>
  <c r="G232" i="4"/>
  <c r="H130" i="4"/>
  <c r="G130" i="4"/>
  <c r="J41" i="13"/>
  <c r="I41" i="13"/>
  <c r="H263" i="13" l="1"/>
  <c r="J130" i="4"/>
  <c r="K130" i="4" s="1"/>
  <c r="L130" i="4" s="1"/>
  <c r="L157" i="13"/>
  <c r="L41" i="13"/>
  <c r="M41" i="13" s="1"/>
  <c r="N41" i="13" s="1"/>
  <c r="Q41" i="13" s="1"/>
  <c r="R41" i="13" s="1"/>
  <c r="J232" i="4"/>
  <c r="O232" i="4"/>
  <c r="P232" i="4" s="1"/>
  <c r="Q157" i="13" l="1"/>
  <c r="L158" i="13"/>
  <c r="M157" i="13"/>
  <c r="M158" i="13" s="1"/>
  <c r="K111" i="16"/>
  <c r="R157" i="13" l="1"/>
  <c r="I242" i="13"/>
  <c r="J242" i="13"/>
  <c r="I197" i="13"/>
  <c r="J197" i="13"/>
  <c r="I194" i="13"/>
  <c r="J194" i="13"/>
  <c r="I129" i="13"/>
  <c r="J129" i="13"/>
  <c r="I121" i="13"/>
  <c r="J121" i="13"/>
  <c r="I40" i="13"/>
  <c r="J40" i="13"/>
  <c r="G344" i="4"/>
  <c r="H344" i="4"/>
  <c r="G337" i="4"/>
  <c r="H337" i="4"/>
  <c r="I24" i="16"/>
  <c r="I25" i="16" s="1"/>
  <c r="H24" i="16"/>
  <c r="H25" i="16" s="1"/>
  <c r="J25" i="16"/>
  <c r="G25" i="16"/>
  <c r="J344" i="4" l="1"/>
  <c r="K344" i="4" s="1"/>
  <c r="L344" i="4" s="1"/>
  <c r="O344" i="4" s="1"/>
  <c r="P344" i="4" s="1"/>
  <c r="L242" i="13"/>
  <c r="M242" i="13" s="1"/>
  <c r="N242" i="13" s="1"/>
  <c r="Q242" i="13" s="1"/>
  <c r="R242" i="13" s="1"/>
  <c r="L129" i="13"/>
  <c r="L197" i="13"/>
  <c r="M197" i="13" s="1"/>
  <c r="L194" i="13"/>
  <c r="L121" i="13"/>
  <c r="M121" i="13" s="1"/>
  <c r="N121" i="13" s="1"/>
  <c r="Q121" i="13" s="1"/>
  <c r="R121" i="13" s="1"/>
  <c r="L40" i="13"/>
  <c r="M40" i="13" s="1"/>
  <c r="N40" i="13" s="1"/>
  <c r="Q40" i="13" s="1"/>
  <c r="R40" i="13" s="1"/>
  <c r="J337" i="4"/>
  <c r="K337" i="4" s="1"/>
  <c r="O337" i="4"/>
  <c r="P337" i="4" s="1"/>
  <c r="K24" i="16"/>
  <c r="N197" i="13" l="1"/>
  <c r="Q197" i="13" s="1"/>
  <c r="R197" i="13" s="1"/>
  <c r="M129" i="13"/>
  <c r="M194" i="13"/>
  <c r="N194" i="13" s="1"/>
  <c r="L24" i="16"/>
  <c r="N129" i="13" l="1"/>
  <c r="J57" i="13"/>
  <c r="J58" i="13" s="1"/>
  <c r="I57" i="13"/>
  <c r="I58" i="13" s="1"/>
  <c r="Q129" i="13" l="1"/>
  <c r="Q194" i="13"/>
  <c r="L57" i="13"/>
  <c r="L58" i="13" s="1"/>
  <c r="R129" i="13" l="1"/>
  <c r="R194" i="13"/>
  <c r="M57" i="13"/>
  <c r="M58" i="13" s="1"/>
  <c r="N57" i="13" l="1"/>
  <c r="N58" i="13" s="1"/>
  <c r="Q57" i="13" l="1"/>
  <c r="R57" i="13" l="1"/>
  <c r="G117" i="4"/>
  <c r="J117" i="4" l="1"/>
  <c r="K117" i="4" l="1"/>
  <c r="L117" i="4" l="1"/>
  <c r="O117" i="4" l="1"/>
  <c r="P117" i="4" l="1"/>
  <c r="L111" i="16"/>
  <c r="J112" i="16"/>
  <c r="I112" i="16"/>
  <c r="H112" i="16"/>
  <c r="G112" i="16"/>
  <c r="K72" i="16"/>
  <c r="J73" i="16"/>
  <c r="I73" i="16"/>
  <c r="H73" i="16"/>
  <c r="G73" i="16"/>
  <c r="J255" i="13"/>
  <c r="J257" i="13" s="1"/>
  <c r="I255" i="13"/>
  <c r="I257" i="13" s="1"/>
  <c r="J235" i="13"/>
  <c r="I235" i="13"/>
  <c r="I204" i="13"/>
  <c r="J204" i="13"/>
  <c r="I171" i="13"/>
  <c r="J171" i="13"/>
  <c r="J151" i="13"/>
  <c r="I151" i="13"/>
  <c r="J97" i="13"/>
  <c r="I97" i="13"/>
  <c r="L72" i="16" l="1"/>
  <c r="L255" i="13"/>
  <c r="L257" i="13" s="1"/>
  <c r="L235" i="13"/>
  <c r="L204" i="13"/>
  <c r="M204" i="13" s="1"/>
  <c r="N204" i="13" s="1"/>
  <c r="Q204" i="13" s="1"/>
  <c r="R204" i="13" s="1"/>
  <c r="L171" i="13"/>
  <c r="M171" i="13" s="1"/>
  <c r="L151" i="13"/>
  <c r="L97" i="13"/>
  <c r="G312" i="4"/>
  <c r="H312" i="4"/>
  <c r="H163" i="4"/>
  <c r="H164" i="4" s="1"/>
  <c r="G163" i="4"/>
  <c r="G164" i="4" s="1"/>
  <c r="H23" i="4"/>
  <c r="H24" i="4" s="1"/>
  <c r="G23" i="4"/>
  <c r="A23" i="4"/>
  <c r="A27" i="4" s="1"/>
  <c r="G18" i="4"/>
  <c r="H18" i="4"/>
  <c r="G13" i="4"/>
  <c r="H13" i="4"/>
  <c r="G11" i="4"/>
  <c r="H11" i="4"/>
  <c r="M151" i="13" l="1"/>
  <c r="J312" i="4"/>
  <c r="M255" i="13"/>
  <c r="M257" i="13" s="1"/>
  <c r="M235" i="13"/>
  <c r="N171" i="13"/>
  <c r="Q171" i="13" s="1"/>
  <c r="R171" i="13" s="1"/>
  <c r="M97" i="13"/>
  <c r="J163" i="4"/>
  <c r="J164" i="4" s="1"/>
  <c r="J23" i="4"/>
  <c r="J18" i="4"/>
  <c r="K18" i="4" s="1"/>
  <c r="L18" i="4" s="1"/>
  <c r="O18" i="4" s="1"/>
  <c r="J13" i="4"/>
  <c r="K13" i="4" s="1"/>
  <c r="L13" i="4" s="1"/>
  <c r="O13" i="4" s="1"/>
  <c r="P13" i="4" s="1"/>
  <c r="J11" i="4"/>
  <c r="K11" i="4" s="1"/>
  <c r="L11" i="4" s="1"/>
  <c r="N151" i="13" l="1"/>
  <c r="K312" i="4"/>
  <c r="L312" i="4" s="1"/>
  <c r="K23" i="4"/>
  <c r="P18" i="4"/>
  <c r="N255" i="13"/>
  <c r="N257" i="13" s="1"/>
  <c r="N235" i="13"/>
  <c r="N97" i="13"/>
  <c r="K163" i="4"/>
  <c r="K164" i="4" s="1"/>
  <c r="O11" i="4"/>
  <c r="P11" i="4" s="1"/>
  <c r="Q151" i="13" l="1"/>
  <c r="L23" i="4"/>
  <c r="Q255" i="13"/>
  <c r="Q235" i="13"/>
  <c r="Q97" i="13"/>
  <c r="R97" i="13" s="1"/>
  <c r="O312" i="4"/>
  <c r="L163" i="4"/>
  <c r="L164" i="4" s="1"/>
  <c r="R151" i="13" l="1"/>
  <c r="O23" i="4"/>
  <c r="R255" i="13"/>
  <c r="R235" i="13"/>
  <c r="P312" i="4"/>
  <c r="O163" i="4"/>
  <c r="P23" i="4" l="1"/>
  <c r="P163" i="4"/>
  <c r="K60" i="16" l="1"/>
  <c r="K8" i="16"/>
  <c r="J223" i="13"/>
  <c r="J224" i="13" s="1"/>
  <c r="J175" i="13"/>
  <c r="J176" i="13" s="1"/>
  <c r="I247" i="13"/>
  <c r="J247" i="13"/>
  <c r="J212" i="13"/>
  <c r="J213" i="13" s="1"/>
  <c r="I212" i="13"/>
  <c r="I213" i="13" s="1"/>
  <c r="J191" i="13"/>
  <c r="J152" i="13"/>
  <c r="J153" i="13" s="1"/>
  <c r="I152" i="13"/>
  <c r="I153" i="13" s="1"/>
  <c r="J141" i="13"/>
  <c r="J142" i="13"/>
  <c r="I141" i="13"/>
  <c r="I142" i="13"/>
  <c r="J109" i="13"/>
  <c r="J110" i="13" s="1"/>
  <c r="I109" i="13"/>
  <c r="I110" i="13" s="1"/>
  <c r="J21" i="13"/>
  <c r="J15" i="13"/>
  <c r="H27" i="4"/>
  <c r="H28" i="4" s="1"/>
  <c r="G388" i="4"/>
  <c r="H388" i="4"/>
  <c r="G335" i="4"/>
  <c r="H335" i="4"/>
  <c r="G305" i="4"/>
  <c r="H305" i="4"/>
  <c r="G306" i="4"/>
  <c r="H306" i="4"/>
  <c r="G307" i="4"/>
  <c r="H307" i="4"/>
  <c r="G308" i="4"/>
  <c r="H308" i="4"/>
  <c r="G304" i="4"/>
  <c r="H304" i="4"/>
  <c r="H272" i="4"/>
  <c r="H273" i="4" s="1"/>
  <c r="G272" i="4"/>
  <c r="G273" i="4" s="1"/>
  <c r="J143" i="13" l="1"/>
  <c r="J307" i="4"/>
  <c r="K307" i="4" s="1"/>
  <c r="L307" i="4" s="1"/>
  <c r="J335" i="4"/>
  <c r="K335" i="4" s="1"/>
  <c r="J388" i="4"/>
  <c r="K388" i="4" s="1"/>
  <c r="L388" i="4" s="1"/>
  <c r="L247" i="13"/>
  <c r="M247" i="13" s="1"/>
  <c r="L212" i="13"/>
  <c r="L213" i="13" s="1"/>
  <c r="L141" i="13"/>
  <c r="M141" i="13" s="1"/>
  <c r="N141" i="13" s="1"/>
  <c r="Q141" i="13" s="1"/>
  <c r="R141" i="13" s="1"/>
  <c r="L152" i="13"/>
  <c r="L153" i="13" s="1"/>
  <c r="L142" i="13"/>
  <c r="M142" i="13" s="1"/>
  <c r="N142" i="13" s="1"/>
  <c r="Q142" i="13" s="1"/>
  <c r="R142" i="13" s="1"/>
  <c r="L109" i="13"/>
  <c r="J306" i="4"/>
  <c r="K306" i="4" s="1"/>
  <c r="L306" i="4" s="1"/>
  <c r="O306" i="4" s="1"/>
  <c r="J305" i="4"/>
  <c r="K305" i="4" s="1"/>
  <c r="L305" i="4" s="1"/>
  <c r="O305" i="4" s="1"/>
  <c r="J308" i="4"/>
  <c r="K308" i="4" s="1"/>
  <c r="L308" i="4" s="1"/>
  <c r="J304" i="4"/>
  <c r="K304" i="4" s="1"/>
  <c r="J272" i="4"/>
  <c r="J273" i="4" s="1"/>
  <c r="H182" i="4"/>
  <c r="H104" i="4"/>
  <c r="G17" i="4"/>
  <c r="H17" i="4"/>
  <c r="M109" i="13" l="1"/>
  <c r="M110" i="13" s="1"/>
  <c r="L110" i="13"/>
  <c r="O308" i="4"/>
  <c r="P308" i="4" s="1"/>
  <c r="P305" i="4"/>
  <c r="O307" i="4"/>
  <c r="P307" i="4" s="1"/>
  <c r="P306" i="4"/>
  <c r="N247" i="13"/>
  <c r="M212" i="13"/>
  <c r="M152" i="13"/>
  <c r="M153" i="13" s="1"/>
  <c r="O388" i="4"/>
  <c r="P388" i="4" s="1"/>
  <c r="L335" i="4"/>
  <c r="O335" i="4" s="1"/>
  <c r="L304" i="4"/>
  <c r="O304" i="4" s="1"/>
  <c r="K272" i="4"/>
  <c r="K273" i="4" s="1"/>
  <c r="J17" i="4"/>
  <c r="K17" i="4" s="1"/>
  <c r="O272" i="4" l="1"/>
  <c r="N109" i="13"/>
  <c r="N110" i="13" s="1"/>
  <c r="N212" i="13"/>
  <c r="M213" i="13"/>
  <c r="L17" i="4"/>
  <c r="O17" i="4" s="1"/>
  <c r="P17" i="4" s="1"/>
  <c r="Q247" i="13"/>
  <c r="R247" i="13" s="1"/>
  <c r="N152" i="13"/>
  <c r="N153" i="13" s="1"/>
  <c r="P335" i="4"/>
  <c r="P304" i="4"/>
  <c r="Q109" i="13" l="1"/>
  <c r="Q212" i="13"/>
  <c r="N213" i="13"/>
  <c r="Q152" i="13"/>
  <c r="R109" i="13" l="1"/>
  <c r="R212" i="13"/>
  <c r="R152" i="13"/>
  <c r="P272" i="4"/>
  <c r="K103" i="16" l="1"/>
  <c r="K20" i="16"/>
  <c r="P162" i="13"/>
  <c r="P164" i="13" s="1"/>
  <c r="Q13" i="13"/>
  <c r="L15" i="13"/>
  <c r="G383" i="4"/>
  <c r="H383" i="4"/>
  <c r="J43" i="4"/>
  <c r="J51" i="4"/>
  <c r="J52" i="4" s="1"/>
  <c r="J95" i="4"/>
  <c r="K95" i="4" s="1"/>
  <c r="J104" i="4"/>
  <c r="J132" i="4"/>
  <c r="K132" i="4" s="1"/>
  <c r="L132" i="4" s="1"/>
  <c r="O132" i="4" s="1"/>
  <c r="J150" i="4"/>
  <c r="J158" i="4"/>
  <c r="J182" i="4"/>
  <c r="O1000234" i="4"/>
  <c r="M15" i="13" l="1"/>
  <c r="K158" i="4"/>
  <c r="K150" i="4"/>
  <c r="K104" i="4"/>
  <c r="K43" i="4"/>
  <c r="K182" i="4"/>
  <c r="L95" i="4"/>
  <c r="O95" i="4" s="1"/>
  <c r="J383" i="4"/>
  <c r="K383" i="4" s="1"/>
  <c r="K51" i="4"/>
  <c r="K52" i="4" s="1"/>
  <c r="L150" i="4" l="1"/>
  <c r="O150" i="4" s="1"/>
  <c r="L158" i="4"/>
  <c r="N15" i="13"/>
  <c r="L104" i="4"/>
  <c r="L43" i="4"/>
  <c r="L182" i="4"/>
  <c r="O383" i="4"/>
  <c r="P383" i="4" s="1"/>
  <c r="L51" i="4"/>
  <c r="L52" i="4" s="1"/>
  <c r="O158" i="4" l="1"/>
  <c r="Q15" i="13"/>
  <c r="O43" i="4"/>
  <c r="O104" i="4"/>
  <c r="O182" i="4"/>
  <c r="O51" i="4"/>
  <c r="I223" i="13" l="1"/>
  <c r="I224" i="13" s="1"/>
  <c r="L223" i="13" l="1"/>
  <c r="L224" i="13" s="1"/>
  <c r="H277" i="4"/>
  <c r="N201" i="4"/>
  <c r="M223" i="13" l="1"/>
  <c r="M224" i="13" s="1"/>
  <c r="N223" i="13" l="1"/>
  <c r="N224" i="13" s="1"/>
  <c r="R15" i="13"/>
  <c r="Q223" i="13" l="1"/>
  <c r="N213" i="4"/>
  <c r="N215" i="4" s="1"/>
  <c r="N98" i="4"/>
  <c r="N48" i="4"/>
  <c r="H82" i="4"/>
  <c r="G82" i="4"/>
  <c r="R223" i="13" l="1"/>
  <c r="J82" i="4"/>
  <c r="P91" i="13"/>
  <c r="K82" i="4" l="1"/>
  <c r="P92" i="13"/>
  <c r="N285" i="4"/>
  <c r="N309" i="4" s="1"/>
  <c r="H118" i="4"/>
  <c r="G118" i="4"/>
  <c r="H159" i="4"/>
  <c r="H160" i="4" s="1"/>
  <c r="G159" i="4"/>
  <c r="G160" i="4" s="1"/>
  <c r="G303" i="4"/>
  <c r="H303" i="4"/>
  <c r="G12" i="4"/>
  <c r="H12" i="4"/>
  <c r="L82" i="4" l="1"/>
  <c r="J118" i="4"/>
  <c r="J159" i="4"/>
  <c r="J160" i="4" s="1"/>
  <c r="J303" i="4"/>
  <c r="J12" i="4"/>
  <c r="K12" i="4" s="1"/>
  <c r="L12" i="4" s="1"/>
  <c r="O82" i="4" l="1"/>
  <c r="K118" i="4"/>
  <c r="K303" i="4"/>
  <c r="L303" i="4" s="1"/>
  <c r="O12" i="4"/>
  <c r="K159" i="4"/>
  <c r="K160" i="4" s="1"/>
  <c r="L118" i="4" l="1"/>
  <c r="O118" i="4" s="1"/>
  <c r="P82" i="4"/>
  <c r="L159" i="4"/>
  <c r="L160" i="4" s="1"/>
  <c r="O303" i="4"/>
  <c r="P303" i="4" s="1"/>
  <c r="P12" i="4"/>
  <c r="G88" i="16"/>
  <c r="G83" i="16"/>
  <c r="G78" i="16"/>
  <c r="B8" i="16"/>
  <c r="H88" i="16"/>
  <c r="I88" i="16"/>
  <c r="J88" i="16"/>
  <c r="K87" i="16"/>
  <c r="L87" i="16" s="1"/>
  <c r="H83" i="16"/>
  <c r="I83" i="16"/>
  <c r="J83" i="16"/>
  <c r="K82" i="16"/>
  <c r="L82" i="16" s="1"/>
  <c r="J125" i="16"/>
  <c r="I125" i="16"/>
  <c r="H125" i="16"/>
  <c r="G125" i="16"/>
  <c r="K124" i="16"/>
  <c r="K57" i="16"/>
  <c r="L124" i="16" l="1"/>
  <c r="P118" i="4"/>
  <c r="L57" i="16"/>
  <c r="O159" i="4"/>
  <c r="J96" i="16" l="1"/>
  <c r="J131" i="16" s="1"/>
  <c r="I96" i="16"/>
  <c r="H96" i="16"/>
  <c r="G96" i="16"/>
  <c r="K95" i="16"/>
  <c r="L95" i="16" l="1"/>
  <c r="I21" i="13" l="1"/>
  <c r="J16" i="13"/>
  <c r="J17" i="13"/>
  <c r="I17" i="13"/>
  <c r="N258" i="4" l="1"/>
  <c r="N391" i="4" s="1"/>
  <c r="L21" i="13"/>
  <c r="L16" i="13"/>
  <c r="M16" i="13" s="1"/>
  <c r="L17" i="13"/>
  <c r="M21" i="13" l="1"/>
  <c r="M17" i="13"/>
  <c r="Q16" i="13"/>
  <c r="G200" i="4"/>
  <c r="H200" i="4"/>
  <c r="R16" i="13" l="1"/>
  <c r="N17" i="13"/>
  <c r="Q17" i="13" s="1"/>
  <c r="N21" i="13"/>
  <c r="J200" i="4"/>
  <c r="K200" i="4" s="1"/>
  <c r="Q21" i="13" l="1"/>
  <c r="R17" i="13"/>
  <c r="L200" i="4"/>
  <c r="O200" i="4" s="1"/>
  <c r="P200" i="4" s="1"/>
  <c r="J100" i="13"/>
  <c r="J101" i="13" s="1"/>
  <c r="I100" i="13"/>
  <c r="I101" i="13" s="1"/>
  <c r="I198" i="13"/>
  <c r="J198" i="13"/>
  <c r="I181" i="13"/>
  <c r="J181" i="13"/>
  <c r="I115" i="13"/>
  <c r="J115" i="13"/>
  <c r="L115" i="13" l="1"/>
  <c r="L198" i="13"/>
  <c r="M198" i="13" s="1"/>
  <c r="N198" i="13" s="1"/>
  <c r="L181" i="13"/>
  <c r="M181" i="13" s="1"/>
  <c r="L100" i="13"/>
  <c r="L101" i="13" s="1"/>
  <c r="M115" i="13" l="1"/>
  <c r="Q115" i="13"/>
  <c r="R115" i="13" s="1"/>
  <c r="Q198" i="13"/>
  <c r="R198" i="13" s="1"/>
  <c r="Q181" i="13"/>
  <c r="R181" i="13" s="1"/>
  <c r="M100" i="13"/>
  <c r="M101" i="13" s="1"/>
  <c r="Q100" i="13" l="1"/>
  <c r="L107" i="16"/>
  <c r="R100" i="13" l="1"/>
  <c r="J237" i="13"/>
  <c r="I237" i="13"/>
  <c r="J23" i="13"/>
  <c r="I23" i="13"/>
  <c r="J11" i="13"/>
  <c r="I11" i="13"/>
  <c r="I10" i="13"/>
  <c r="L11" i="13" l="1"/>
  <c r="M11" i="13" s="1"/>
  <c r="L23" i="13"/>
  <c r="M23" i="13" s="1"/>
  <c r="L237" i="13"/>
  <c r="M237" i="13" s="1"/>
  <c r="N237" i="13" s="1"/>
  <c r="Q237" i="13" s="1"/>
  <c r="R237" i="13" s="1"/>
  <c r="Q23" i="13" l="1"/>
  <c r="R23" i="13" s="1"/>
  <c r="Q11" i="13"/>
  <c r="G334" i="4"/>
  <c r="H334" i="4"/>
  <c r="R11" i="13" l="1"/>
  <c r="J334" i="4"/>
  <c r="K334" i="4" s="1"/>
  <c r="H184" i="4"/>
  <c r="G184" i="4"/>
  <c r="H111" i="4"/>
  <c r="G111" i="4"/>
  <c r="H84" i="4"/>
  <c r="G84" i="4"/>
  <c r="H58" i="4"/>
  <c r="G58" i="4"/>
  <c r="G63" i="4"/>
  <c r="H63" i="4"/>
  <c r="G64" i="4"/>
  <c r="H64" i="4"/>
  <c r="P43" i="4"/>
  <c r="P95" i="4"/>
  <c r="L334" i="4" l="1"/>
  <c r="O334" i="4" s="1"/>
  <c r="P334" i="4" s="1"/>
  <c r="J58" i="4"/>
  <c r="K58" i="4" s="1"/>
  <c r="L58" i="4" s="1"/>
  <c r="J184" i="4"/>
  <c r="K184" i="4" s="1"/>
  <c r="J84" i="4"/>
  <c r="K84" i="4" s="1"/>
  <c r="J63" i="4"/>
  <c r="J64" i="4"/>
  <c r="K64" i="4" s="1"/>
  <c r="J111" i="4"/>
  <c r="K111" i="4" s="1"/>
  <c r="K63" i="4" l="1"/>
  <c r="L184" i="4"/>
  <c r="O184" i="4" s="1"/>
  <c r="P184" i="4" s="1"/>
  <c r="L111" i="4"/>
  <c r="O111" i="4" s="1"/>
  <c r="P111" i="4" s="1"/>
  <c r="L64" i="4"/>
  <c r="O64" i="4" s="1"/>
  <c r="P64" i="4" s="1"/>
  <c r="L84" i="4"/>
  <c r="O84" i="4" s="1"/>
  <c r="P84" i="4" s="1"/>
  <c r="O58" i="4"/>
  <c r="P58" i="4" s="1"/>
  <c r="J77" i="13"/>
  <c r="I77" i="13"/>
  <c r="J31" i="13"/>
  <c r="I31" i="13"/>
  <c r="J116" i="16"/>
  <c r="I116" i="16"/>
  <c r="H116" i="16"/>
  <c r="G116" i="16"/>
  <c r="L63" i="4" l="1"/>
  <c r="L31" i="13"/>
  <c r="L77" i="13"/>
  <c r="K81" i="16"/>
  <c r="J61" i="16"/>
  <c r="I61" i="16"/>
  <c r="H61" i="16"/>
  <c r="G61" i="16"/>
  <c r="K64" i="16"/>
  <c r="G65" i="16"/>
  <c r="H65" i="16"/>
  <c r="I65" i="16"/>
  <c r="J65" i="16"/>
  <c r="K68" i="16"/>
  <c r="G69" i="16"/>
  <c r="H69" i="16"/>
  <c r="I69" i="16"/>
  <c r="J69" i="16"/>
  <c r="H190" i="4"/>
  <c r="G190" i="4"/>
  <c r="H188" i="4"/>
  <c r="G188" i="4"/>
  <c r="H136" i="4"/>
  <c r="G136" i="4"/>
  <c r="H90" i="4"/>
  <c r="G90" i="4"/>
  <c r="H40" i="4"/>
  <c r="G40" i="4"/>
  <c r="L64" i="16" l="1"/>
  <c r="O63" i="4"/>
  <c r="M77" i="13"/>
  <c r="J40" i="4"/>
  <c r="K40" i="4" s="1"/>
  <c r="J190" i="4"/>
  <c r="K190" i="4" s="1"/>
  <c r="M31" i="13"/>
  <c r="J136" i="4"/>
  <c r="J90" i="4"/>
  <c r="K90" i="4" s="1"/>
  <c r="J188" i="4"/>
  <c r="L68" i="16"/>
  <c r="L81" i="16"/>
  <c r="L60" i="16"/>
  <c r="P63" i="4" l="1"/>
  <c r="N31" i="13"/>
  <c r="K136" i="4"/>
  <c r="N77" i="13"/>
  <c r="L40" i="4"/>
  <c r="O40" i="4" s="1"/>
  <c r="L190" i="4"/>
  <c r="O190" i="4" s="1"/>
  <c r="P190" i="4" s="1"/>
  <c r="L90" i="4"/>
  <c r="O90" i="4" s="1"/>
  <c r="P90" i="4" s="1"/>
  <c r="K188" i="4"/>
  <c r="P40" i="4" l="1"/>
  <c r="L136" i="4"/>
  <c r="O136" i="4" s="1"/>
  <c r="L188" i="4"/>
  <c r="Q77" i="13"/>
  <c r="Q31" i="13"/>
  <c r="J147" i="13"/>
  <c r="J148" i="13" s="1"/>
  <c r="I147" i="13"/>
  <c r="I146" i="13"/>
  <c r="R31" i="13" l="1"/>
  <c r="I148" i="13"/>
  <c r="L146" i="13"/>
  <c r="R77" i="13"/>
  <c r="L147" i="13"/>
  <c r="M147" i="13" s="1"/>
  <c r="N147" i="13" s="1"/>
  <c r="O188" i="4"/>
  <c r="P136" i="4"/>
  <c r="L148" i="13" l="1"/>
  <c r="Q147" i="13"/>
  <c r="R147" i="13" s="1"/>
  <c r="M146" i="13"/>
  <c r="P188" i="4"/>
  <c r="G317" i="4"/>
  <c r="H317" i="4"/>
  <c r="N146" i="13" l="1"/>
  <c r="N148" i="13" s="1"/>
  <c r="M148" i="13"/>
  <c r="J317" i="4"/>
  <c r="K317" i="4" s="1"/>
  <c r="L317" i="4" s="1"/>
  <c r="O317" i="4" s="1"/>
  <c r="P317" i="4" s="1"/>
  <c r="K77" i="16"/>
  <c r="Q146" i="13" l="1"/>
  <c r="J17" i="16"/>
  <c r="G17" i="16"/>
  <c r="I16" i="16"/>
  <c r="I17" i="16" s="1"/>
  <c r="H16" i="16"/>
  <c r="H17" i="16" s="1"/>
  <c r="K16" i="16" l="1"/>
  <c r="L16" i="16" l="1"/>
  <c r="J162" i="13" l="1"/>
  <c r="I162" i="13"/>
  <c r="J219" i="13"/>
  <c r="I219" i="13"/>
  <c r="L162" i="13" l="1"/>
  <c r="L219" i="13"/>
  <c r="K52" i="16"/>
  <c r="H78" i="16"/>
  <c r="I78" i="16"/>
  <c r="J78" i="16"/>
  <c r="K56" i="16"/>
  <c r="L56" i="16" l="1"/>
  <c r="M162" i="13"/>
  <c r="M219" i="13"/>
  <c r="J120" i="13"/>
  <c r="J122" i="13" s="1"/>
  <c r="I120" i="13"/>
  <c r="I122" i="13" s="1"/>
  <c r="I130" i="13"/>
  <c r="I131" i="13" s="1"/>
  <c r="J130" i="13"/>
  <c r="J131" i="13" s="1"/>
  <c r="I205" i="13"/>
  <c r="J205" i="13"/>
  <c r="G240" i="4"/>
  <c r="H240" i="4"/>
  <c r="Q162" i="13" l="1"/>
  <c r="L205" i="13"/>
  <c r="M205" i="13" s="1"/>
  <c r="L120" i="13"/>
  <c r="L122" i="13" s="1"/>
  <c r="L130" i="13"/>
  <c r="L131" i="13" s="1"/>
  <c r="J240" i="4"/>
  <c r="K240" i="4" l="1"/>
  <c r="L240" i="4" s="1"/>
  <c r="R162" i="13"/>
  <c r="Q219" i="13"/>
  <c r="N205" i="13"/>
  <c r="Q205" i="13" s="1"/>
  <c r="R205" i="13" s="1"/>
  <c r="M130" i="13"/>
  <c r="M131" i="13" s="1"/>
  <c r="M120" i="13"/>
  <c r="M122" i="13" s="1"/>
  <c r="J51" i="13"/>
  <c r="I51" i="13"/>
  <c r="J83" i="13"/>
  <c r="J84" i="13" s="1"/>
  <c r="I83" i="13"/>
  <c r="I84" i="13" s="1"/>
  <c r="J73" i="13"/>
  <c r="I73" i="13"/>
  <c r="J246" i="13"/>
  <c r="J248" i="13" s="1"/>
  <c r="I246" i="13"/>
  <c r="I248" i="13" s="1"/>
  <c r="I241" i="13"/>
  <c r="I243" i="13" s="1"/>
  <c r="J231" i="13"/>
  <c r="J232" i="13" s="1"/>
  <c r="I231" i="13"/>
  <c r="I232" i="13" s="1"/>
  <c r="H372" i="4"/>
  <c r="H373" i="4"/>
  <c r="H374" i="4"/>
  <c r="H375" i="4"/>
  <c r="H376" i="4"/>
  <c r="H377" i="4"/>
  <c r="H378" i="4"/>
  <c r="H379" i="4"/>
  <c r="H380" i="4"/>
  <c r="H381" i="4"/>
  <c r="H384" i="4"/>
  <c r="H382" i="4"/>
  <c r="H386" i="4"/>
  <c r="H387" i="4"/>
  <c r="H385" i="4"/>
  <c r="H371" i="4"/>
  <c r="G361" i="4"/>
  <c r="H361" i="4"/>
  <c r="G362" i="4"/>
  <c r="H362" i="4"/>
  <c r="I195" i="13"/>
  <c r="J195" i="13"/>
  <c r="L195" i="13" s="1"/>
  <c r="J39" i="13"/>
  <c r="I39" i="13"/>
  <c r="I78" i="13"/>
  <c r="I79" i="13" s="1"/>
  <c r="J78" i="13"/>
  <c r="J79" i="13" s="1"/>
  <c r="J66" i="13"/>
  <c r="J67" i="13" s="1"/>
  <c r="I66" i="13"/>
  <c r="I67" i="13" s="1"/>
  <c r="J27" i="13"/>
  <c r="J28" i="13" s="1"/>
  <c r="I27" i="13"/>
  <c r="I28" i="13" s="1"/>
  <c r="J10" i="13"/>
  <c r="J12" i="13" s="1"/>
  <c r="J92" i="16"/>
  <c r="I92" i="16"/>
  <c r="I131" i="16" s="1"/>
  <c r="H92" i="16"/>
  <c r="H131" i="16" s="1"/>
  <c r="G92" i="16"/>
  <c r="G131" i="16" s="1"/>
  <c r="K91" i="16"/>
  <c r="K131" i="16" s="1"/>
  <c r="J28" i="16"/>
  <c r="I28" i="16"/>
  <c r="H28" i="16"/>
  <c r="G28" i="16"/>
  <c r="G9" i="16"/>
  <c r="J9" i="16"/>
  <c r="I9" i="16"/>
  <c r="G285" i="4"/>
  <c r="H285" i="4"/>
  <c r="G286" i="4"/>
  <c r="H286" i="4"/>
  <c r="G287" i="4"/>
  <c r="H287" i="4"/>
  <c r="G288" i="4"/>
  <c r="H288" i="4"/>
  <c r="G289" i="4"/>
  <c r="H289" i="4"/>
  <c r="G290" i="4"/>
  <c r="H290" i="4"/>
  <c r="G291" i="4"/>
  <c r="H291" i="4"/>
  <c r="G292" i="4"/>
  <c r="H292" i="4"/>
  <c r="G293" i="4"/>
  <c r="H293" i="4"/>
  <c r="G294" i="4"/>
  <c r="H294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284" i="4"/>
  <c r="G282" i="4"/>
  <c r="G280" i="4"/>
  <c r="H280" i="4"/>
  <c r="G281" i="4"/>
  <c r="H281" i="4"/>
  <c r="H282" i="4"/>
  <c r="G283" i="4"/>
  <c r="H283" i="4"/>
  <c r="H284" i="4"/>
  <c r="H119" i="4"/>
  <c r="H120" i="4" s="1"/>
  <c r="H113" i="4"/>
  <c r="G110" i="4"/>
  <c r="O240" i="4" l="1"/>
  <c r="G309" i="4"/>
  <c r="H389" i="4"/>
  <c r="H309" i="4"/>
  <c r="O282" i="4"/>
  <c r="N130" i="13"/>
  <c r="N131" i="13" s="1"/>
  <c r="J281" i="4"/>
  <c r="L73" i="13"/>
  <c r="R219" i="13"/>
  <c r="L83" i="13"/>
  <c r="L78" i="13"/>
  <c r="N120" i="13"/>
  <c r="N122" i="13" s="1"/>
  <c r="L231" i="13"/>
  <c r="L232" i="13" s="1"/>
  <c r="L27" i="13"/>
  <c r="L28" i="13" s="1"/>
  <c r="L51" i="13"/>
  <c r="L39" i="13"/>
  <c r="L66" i="13"/>
  <c r="L67" i="13" s="1"/>
  <c r="L246" i="13"/>
  <c r="L248" i="13" s="1"/>
  <c r="L10" i="13"/>
  <c r="J287" i="4"/>
  <c r="J291" i="4"/>
  <c r="J302" i="4"/>
  <c r="J299" i="4"/>
  <c r="J295" i="4"/>
  <c r="J280" i="4"/>
  <c r="J301" i="4"/>
  <c r="J298" i="4"/>
  <c r="J294" i="4"/>
  <c r="J290" i="4"/>
  <c r="J286" i="4"/>
  <c r="J297" i="4"/>
  <c r="J293" i="4"/>
  <c r="J289" i="4"/>
  <c r="J285" i="4"/>
  <c r="J300" i="4"/>
  <c r="J296" i="4"/>
  <c r="J292" i="4"/>
  <c r="J288" i="4"/>
  <c r="J284" i="4"/>
  <c r="K284" i="4" s="1"/>
  <c r="J283" i="4"/>
  <c r="J362" i="4"/>
  <c r="K362" i="4" s="1"/>
  <c r="L362" i="4" s="1"/>
  <c r="O362" i="4" s="1"/>
  <c r="P362" i="4" s="1"/>
  <c r="J282" i="4"/>
  <c r="K282" i="4" s="1"/>
  <c r="J361" i="4"/>
  <c r="K361" i="4" s="1"/>
  <c r="L361" i="4" s="1"/>
  <c r="O361" i="4" s="1"/>
  <c r="P361" i="4" s="1"/>
  <c r="R146" i="13"/>
  <c r="L91" i="16"/>
  <c r="K12" i="16"/>
  <c r="L27" i="16"/>
  <c r="L8" i="16"/>
  <c r="H9" i="16"/>
  <c r="G8" i="4"/>
  <c r="G9" i="4"/>
  <c r="H9" i="4"/>
  <c r="H15" i="4"/>
  <c r="G15" i="4"/>
  <c r="G16" i="4"/>
  <c r="H16" i="4"/>
  <c r="G14" i="4"/>
  <c r="M78" i="13" l="1"/>
  <c r="M79" i="13" s="1"/>
  <c r="L79" i="13"/>
  <c r="P240" i="4"/>
  <c r="M73" i="13"/>
  <c r="J309" i="4"/>
  <c r="M10" i="13"/>
  <c r="M83" i="13"/>
  <c r="M84" i="13" s="1"/>
  <c r="L84" i="13"/>
  <c r="K283" i="4"/>
  <c r="L283" i="4" s="1"/>
  <c r="O283" i="4" s="1"/>
  <c r="K288" i="4"/>
  <c r="L288" i="4" s="1"/>
  <c r="O288" i="4" s="1"/>
  <c r="K295" i="4"/>
  <c r="L295" i="4" s="1"/>
  <c r="O295" i="4" s="1"/>
  <c r="K299" i="4"/>
  <c r="L299" i="4" s="1"/>
  <c r="O299" i="4" s="1"/>
  <c r="K289" i="4"/>
  <c r="L289" i="4" s="1"/>
  <c r="O289" i="4" s="1"/>
  <c r="K293" i="4"/>
  <c r="L293" i="4" s="1"/>
  <c r="O293" i="4" s="1"/>
  <c r="K296" i="4"/>
  <c r="L296" i="4" s="1"/>
  <c r="O296" i="4" s="1"/>
  <c r="K302" i="4"/>
  <c r="L302" i="4" s="1"/>
  <c r="O302" i="4" s="1"/>
  <c r="K281" i="4"/>
  <c r="L281" i="4" s="1"/>
  <c r="O281" i="4" s="1"/>
  <c r="K300" i="4"/>
  <c r="L300" i="4" s="1"/>
  <c r="O300" i="4" s="1"/>
  <c r="K291" i="4"/>
  <c r="L291" i="4" s="1"/>
  <c r="O291" i="4" s="1"/>
  <c r="K301" i="4"/>
  <c r="L301" i="4" s="1"/>
  <c r="O301" i="4" s="1"/>
  <c r="K286" i="4"/>
  <c r="L286" i="4" s="1"/>
  <c r="O286" i="4" s="1"/>
  <c r="K294" i="4"/>
  <c r="L294" i="4" s="1"/>
  <c r="O294" i="4" s="1"/>
  <c r="K297" i="4"/>
  <c r="L297" i="4" s="1"/>
  <c r="O297" i="4" s="1"/>
  <c r="K292" i="4"/>
  <c r="L292" i="4" s="1"/>
  <c r="O292" i="4" s="1"/>
  <c r="K290" i="4"/>
  <c r="L290" i="4" s="1"/>
  <c r="O290" i="4" s="1"/>
  <c r="K287" i="4"/>
  <c r="L287" i="4" s="1"/>
  <c r="O287" i="4" s="1"/>
  <c r="K285" i="4"/>
  <c r="L285" i="4" s="1"/>
  <c r="O285" i="4" s="1"/>
  <c r="K298" i="4"/>
  <c r="L298" i="4" s="1"/>
  <c r="O298" i="4" s="1"/>
  <c r="M39" i="13"/>
  <c r="N39" i="13" s="1"/>
  <c r="Q120" i="13"/>
  <c r="M66" i="13"/>
  <c r="M51" i="13"/>
  <c r="Q130" i="13"/>
  <c r="M231" i="13"/>
  <c r="K280" i="4"/>
  <c r="M246" i="13"/>
  <c r="M248" i="13" s="1"/>
  <c r="M195" i="13"/>
  <c r="N195" i="13" s="1"/>
  <c r="Q195" i="13" s="1"/>
  <c r="M27" i="13"/>
  <c r="M28" i="13" s="1"/>
  <c r="L284" i="4"/>
  <c r="O284" i="4" s="1"/>
  <c r="J8" i="4"/>
  <c r="J15" i="4"/>
  <c r="K15" i="4" s="1"/>
  <c r="L15" i="4" s="1"/>
  <c r="J9" i="4"/>
  <c r="K9" i="4" s="1"/>
  <c r="L9" i="4" s="1"/>
  <c r="J16" i="4"/>
  <c r="K16" i="4" s="1"/>
  <c r="L16" i="4" s="1"/>
  <c r="L12" i="16"/>
  <c r="N73" i="13" l="1"/>
  <c r="N78" i="13"/>
  <c r="Q78" i="13" s="1"/>
  <c r="N10" i="13"/>
  <c r="K309" i="4"/>
  <c r="N83" i="13"/>
  <c r="N84" i="13" s="1"/>
  <c r="N66" i="13"/>
  <c r="N67" i="13" s="1"/>
  <c r="M67" i="13"/>
  <c r="N231" i="13"/>
  <c r="N232" i="13" s="1"/>
  <c r="M232" i="13"/>
  <c r="L280" i="4"/>
  <c r="L309" i="4" s="1"/>
  <c r="N51" i="13"/>
  <c r="N246" i="13"/>
  <c r="N248" i="13" s="1"/>
  <c r="R130" i="13"/>
  <c r="R120" i="13"/>
  <c r="O15" i="4"/>
  <c r="P15" i="4" s="1"/>
  <c r="O16" i="4"/>
  <c r="O9" i="4"/>
  <c r="P9" i="4" s="1"/>
  <c r="N27" i="13"/>
  <c r="N28" i="13" s="1"/>
  <c r="K8" i="4"/>
  <c r="J179" i="13"/>
  <c r="I179" i="13"/>
  <c r="I114" i="13"/>
  <c r="L114" i="13" s="1"/>
  <c r="M114" i="13" s="1"/>
  <c r="N114" i="13" s="1"/>
  <c r="Q73" i="13" l="1"/>
  <c r="N79" i="13"/>
  <c r="R78" i="13"/>
  <c r="Q83" i="13"/>
  <c r="O280" i="4"/>
  <c r="L8" i="4"/>
  <c r="Q66" i="13"/>
  <c r="Q39" i="13"/>
  <c r="Q51" i="13"/>
  <c r="Q231" i="13"/>
  <c r="P16" i="4"/>
  <c r="Q246" i="13"/>
  <c r="L179" i="13"/>
  <c r="Q10" i="13"/>
  <c r="Q27" i="13"/>
  <c r="H121" i="16"/>
  <c r="I121" i="16"/>
  <c r="R195" i="13" l="1"/>
  <c r="R51" i="13"/>
  <c r="R66" i="13"/>
  <c r="R39" i="13"/>
  <c r="M179" i="13"/>
  <c r="R231" i="13"/>
  <c r="R10" i="13"/>
  <c r="O8" i="4"/>
  <c r="K76" i="16"/>
  <c r="J236" i="13"/>
  <c r="J238" i="13" s="1"/>
  <c r="J117" i="13"/>
  <c r="K86" i="16"/>
  <c r="J104" i="16"/>
  <c r="I104" i="16"/>
  <c r="H104" i="16"/>
  <c r="G104" i="16"/>
  <c r="J53" i="16"/>
  <c r="I53" i="16"/>
  <c r="H53" i="16"/>
  <c r="G53" i="16"/>
  <c r="N179" i="13" l="1"/>
  <c r="P8" i="4"/>
  <c r="L76" i="16"/>
  <c r="L86" i="16"/>
  <c r="L77" i="16"/>
  <c r="L103" i="16"/>
  <c r="L52" i="16"/>
  <c r="Q114" i="13" l="1"/>
  <c r="Q179" i="13"/>
  <c r="G367" i="4"/>
  <c r="H367" i="4"/>
  <c r="P282" i="4"/>
  <c r="G333" i="4"/>
  <c r="H333" i="4"/>
  <c r="J134" i="13"/>
  <c r="J135" i="13" s="1"/>
  <c r="I134" i="13"/>
  <c r="I135" i="13" s="1"/>
  <c r="H343" i="4"/>
  <c r="H345" i="4" s="1"/>
  <c r="G343" i="4"/>
  <c r="G345" i="4" s="1"/>
  <c r="H198" i="4"/>
  <c r="G198" i="4"/>
  <c r="I175" i="13"/>
  <c r="I176" i="13" s="1"/>
  <c r="R114" i="13" l="1"/>
  <c r="R179" i="13"/>
  <c r="L134" i="13"/>
  <c r="L135" i="13" s="1"/>
  <c r="L175" i="13"/>
  <c r="L176" i="13" s="1"/>
  <c r="J343" i="4"/>
  <c r="J345" i="4" s="1"/>
  <c r="J333" i="4"/>
  <c r="K333" i="4" s="1"/>
  <c r="J367" i="4"/>
  <c r="K367" i="4" s="1"/>
  <c r="L367" i="4" s="1"/>
  <c r="O367" i="4" s="1"/>
  <c r="P367" i="4" s="1"/>
  <c r="J198" i="4"/>
  <c r="K198" i="4" s="1"/>
  <c r="P301" i="4"/>
  <c r="P302" i="4"/>
  <c r="M175" i="13" l="1"/>
  <c r="M176" i="13" s="1"/>
  <c r="L333" i="4"/>
  <c r="O333" i="4" s="1"/>
  <c r="P333" i="4" s="1"/>
  <c r="L198" i="4"/>
  <c r="O198" i="4" s="1"/>
  <c r="P198" i="4" s="1"/>
  <c r="M134" i="13"/>
  <c r="M135" i="13" s="1"/>
  <c r="K343" i="4"/>
  <c r="K345" i="4" s="1"/>
  <c r="L343" i="4" l="1"/>
  <c r="L345" i="4" s="1"/>
  <c r="N134" i="13"/>
  <c r="N135" i="13" s="1"/>
  <c r="N175" i="13"/>
  <c r="N176" i="13" s="1"/>
  <c r="K39" i="16"/>
  <c r="J62" i="13"/>
  <c r="J63" i="13" s="1"/>
  <c r="I62" i="13"/>
  <c r="I63" i="13" s="1"/>
  <c r="G154" i="4"/>
  <c r="L39" i="16" l="1"/>
  <c r="O343" i="4"/>
  <c r="Q175" i="13"/>
  <c r="Q134" i="13"/>
  <c r="L62" i="13"/>
  <c r="L63" i="13" s="1"/>
  <c r="B12" i="16"/>
  <c r="P159" i="4"/>
  <c r="P343" i="4" l="1"/>
  <c r="M62" i="13"/>
  <c r="M63" i="13" s="1"/>
  <c r="R175" i="13"/>
  <c r="R134" i="13"/>
  <c r="B16" i="16"/>
  <c r="B20" i="16" s="1"/>
  <c r="B24" i="16" l="1"/>
  <c r="B27" i="16" s="1"/>
  <c r="B31" i="16" s="1"/>
  <c r="N62" i="13"/>
  <c r="N63" i="13" s="1"/>
  <c r="I216" i="13"/>
  <c r="I203" i="13"/>
  <c r="J203" i="13"/>
  <c r="G72" i="4"/>
  <c r="H72" i="4"/>
  <c r="H10" i="14"/>
  <c r="G10" i="14"/>
  <c r="H9" i="14"/>
  <c r="G9" i="14"/>
  <c r="M9" i="14" s="1"/>
  <c r="J216" i="13"/>
  <c r="J91" i="13"/>
  <c r="J92" i="13" s="1"/>
  <c r="I91" i="13"/>
  <c r="I92" i="13" s="1"/>
  <c r="I96" i="13"/>
  <c r="J96" i="13"/>
  <c r="I95" i="13"/>
  <c r="G316" i="4"/>
  <c r="H316" i="4"/>
  <c r="I98" i="13" l="1"/>
  <c r="L96" i="13"/>
  <c r="M96" i="13" s="1"/>
  <c r="L216" i="13"/>
  <c r="L203" i="13"/>
  <c r="Q62" i="13"/>
  <c r="L91" i="13"/>
  <c r="L92" i="13" s="1"/>
  <c r="J72" i="4"/>
  <c r="K72" i="4" s="1"/>
  <c r="J316" i="4"/>
  <c r="K316" i="4" s="1"/>
  <c r="L316" i="4" s="1"/>
  <c r="O316" i="4" s="1"/>
  <c r="P316" i="4" s="1"/>
  <c r="N10" i="14"/>
  <c r="N9" i="14"/>
  <c r="N96" i="13" l="1"/>
  <c r="Q96" i="13" s="1"/>
  <c r="R96" i="13" s="1"/>
  <c r="M216" i="13"/>
  <c r="M203" i="13"/>
  <c r="M91" i="13"/>
  <c r="M92" i="13" s="1"/>
  <c r="R62" i="13"/>
  <c r="L72" i="4"/>
  <c r="O72" i="4" s="1"/>
  <c r="A31" i="4"/>
  <c r="A32" i="4" s="1"/>
  <c r="A33" i="4" s="1"/>
  <c r="A37" i="4" s="1"/>
  <c r="P280" i="4"/>
  <c r="N216" i="13" l="1"/>
  <c r="N203" i="13"/>
  <c r="N91" i="13"/>
  <c r="N92" i="13" s="1"/>
  <c r="J217" i="13"/>
  <c r="J220" i="13" s="1"/>
  <c r="I217" i="13"/>
  <c r="I220" i="13" s="1"/>
  <c r="I199" i="13"/>
  <c r="I206" i="13"/>
  <c r="I209" i="13" s="1"/>
  <c r="J206" i="13"/>
  <c r="J209" i="13" s="1"/>
  <c r="J199" i="13"/>
  <c r="J196" i="13"/>
  <c r="I196" i="13"/>
  <c r="I190" i="13"/>
  <c r="J185" i="13"/>
  <c r="I185" i="13"/>
  <c r="I50" i="13"/>
  <c r="I53" i="13" s="1"/>
  <c r="J50" i="13"/>
  <c r="J53" i="13" s="1"/>
  <c r="J38" i="13"/>
  <c r="I38" i="13"/>
  <c r="H321" i="4"/>
  <c r="H322" i="4"/>
  <c r="H323" i="4"/>
  <c r="H324" i="4"/>
  <c r="H325" i="4"/>
  <c r="H326" i="4"/>
  <c r="H331" i="4"/>
  <c r="H327" i="4"/>
  <c r="H330" i="4"/>
  <c r="H332" i="4"/>
  <c r="H328" i="4"/>
  <c r="H329" i="4"/>
  <c r="H336" i="4"/>
  <c r="H338" i="4"/>
  <c r="G321" i="4"/>
  <c r="G322" i="4"/>
  <c r="G323" i="4"/>
  <c r="G324" i="4"/>
  <c r="G325" i="4"/>
  <c r="G326" i="4"/>
  <c r="G331" i="4"/>
  <c r="G327" i="4"/>
  <c r="G330" i="4"/>
  <c r="G332" i="4"/>
  <c r="G328" i="4"/>
  <c r="G329" i="4"/>
  <c r="G336" i="4"/>
  <c r="G338" i="4"/>
  <c r="G320" i="4"/>
  <c r="H320" i="4"/>
  <c r="G315" i="4"/>
  <c r="H315" i="4"/>
  <c r="G77" i="4"/>
  <c r="H77" i="4"/>
  <c r="H69" i="4"/>
  <c r="G69" i="4"/>
  <c r="B35" i="16"/>
  <c r="B39" i="16" s="1"/>
  <c r="B40" i="16" s="1"/>
  <c r="B44" i="16" s="1"/>
  <c r="K999980" i="16"/>
  <c r="C16655" i="16"/>
  <c r="C16657" i="16" s="1"/>
  <c r="J45" i="16"/>
  <c r="G45" i="16"/>
  <c r="K44" i="16"/>
  <c r="J36" i="16"/>
  <c r="G36" i="16"/>
  <c r="I36" i="16"/>
  <c r="K35" i="16"/>
  <c r="J32" i="16"/>
  <c r="G32" i="16"/>
  <c r="K31" i="16"/>
  <c r="J21" i="16"/>
  <c r="G21" i="16"/>
  <c r="I21" i="16"/>
  <c r="H21" i="16"/>
  <c r="L20" i="16"/>
  <c r="J200" i="13" l="1"/>
  <c r="L48" i="16"/>
  <c r="L31" i="16"/>
  <c r="L44" i="16"/>
  <c r="I200" i="13"/>
  <c r="H340" i="4"/>
  <c r="G340" i="4"/>
  <c r="Q203" i="13"/>
  <c r="L190" i="13"/>
  <c r="L191" i="13" s="1"/>
  <c r="I191" i="13"/>
  <c r="Q216" i="13"/>
  <c r="L50" i="13"/>
  <c r="L217" i="13"/>
  <c r="L220" i="13" s="1"/>
  <c r="Q91" i="13"/>
  <c r="L38" i="13"/>
  <c r="M38" i="13" s="1"/>
  <c r="L199" i="13"/>
  <c r="L196" i="13"/>
  <c r="L185" i="13"/>
  <c r="L206" i="13"/>
  <c r="L209" i="13" s="1"/>
  <c r="J329" i="4"/>
  <c r="K329" i="4" s="1"/>
  <c r="J332" i="4"/>
  <c r="K332" i="4" s="1"/>
  <c r="J327" i="4"/>
  <c r="K327" i="4" s="1"/>
  <c r="J321" i="4"/>
  <c r="K321" i="4" s="1"/>
  <c r="J324" i="4"/>
  <c r="K324" i="4" s="1"/>
  <c r="J338" i="4"/>
  <c r="K338" i="4" s="1"/>
  <c r="J77" i="4"/>
  <c r="J326" i="4"/>
  <c r="J328" i="4"/>
  <c r="K328" i="4" s="1"/>
  <c r="J336" i="4"/>
  <c r="K336" i="4" s="1"/>
  <c r="J325" i="4"/>
  <c r="K325" i="4" s="1"/>
  <c r="J323" i="4"/>
  <c r="K323" i="4" s="1"/>
  <c r="J69" i="4"/>
  <c r="J330" i="4"/>
  <c r="K330" i="4" s="1"/>
  <c r="J322" i="4"/>
  <c r="K322" i="4" s="1"/>
  <c r="J320" i="4"/>
  <c r="J331" i="4"/>
  <c r="K331" i="4" s="1"/>
  <c r="J315" i="4"/>
  <c r="K315" i="4" s="1"/>
  <c r="L315" i="4" s="1"/>
  <c r="O315" i="4" s="1"/>
  <c r="P315" i="4" s="1"/>
  <c r="R27" i="13"/>
  <c r="I45" i="16"/>
  <c r="H45" i="16"/>
  <c r="I32" i="16"/>
  <c r="H36" i="16"/>
  <c r="L35" i="16"/>
  <c r="H32" i="16"/>
  <c r="L120" i="16"/>
  <c r="L131" i="16" s="1"/>
  <c r="M50" i="13" l="1"/>
  <c r="M53" i="13" s="1"/>
  <c r="L53" i="13"/>
  <c r="R203" i="13"/>
  <c r="L200" i="13"/>
  <c r="J340" i="4"/>
  <c r="K77" i="4"/>
  <c r="M190" i="13"/>
  <c r="M191" i="13" s="1"/>
  <c r="R216" i="13"/>
  <c r="M217" i="13"/>
  <c r="M220" i="13" s="1"/>
  <c r="M206" i="13"/>
  <c r="M209" i="13" s="1"/>
  <c r="N38" i="13"/>
  <c r="R91" i="13"/>
  <c r="M185" i="13"/>
  <c r="M196" i="13"/>
  <c r="N196" i="13" s="1"/>
  <c r="L330" i="4"/>
  <c r="O330" i="4" s="1"/>
  <c r="P330" i="4" s="1"/>
  <c r="L338" i="4"/>
  <c r="O338" i="4" s="1"/>
  <c r="P338" i="4" s="1"/>
  <c r="L323" i="4"/>
  <c r="O323" i="4" s="1"/>
  <c r="P323" i="4" s="1"/>
  <c r="L328" i="4"/>
  <c r="O328" i="4" s="1"/>
  <c r="P328" i="4" s="1"/>
  <c r="L321" i="4"/>
  <c r="O321" i="4" s="1"/>
  <c r="P321" i="4" s="1"/>
  <c r="L325" i="4"/>
  <c r="O325" i="4" s="1"/>
  <c r="P325" i="4" s="1"/>
  <c r="L327" i="4"/>
  <c r="O327" i="4" s="1"/>
  <c r="L332" i="4"/>
  <c r="O332" i="4" s="1"/>
  <c r="P332" i="4" s="1"/>
  <c r="L329" i="4"/>
  <c r="O329" i="4" s="1"/>
  <c r="P329" i="4" s="1"/>
  <c r="L324" i="4"/>
  <c r="O324" i="4" s="1"/>
  <c r="P324" i="4" s="1"/>
  <c r="L336" i="4"/>
  <c r="O336" i="4" s="1"/>
  <c r="P336" i="4" s="1"/>
  <c r="L331" i="4"/>
  <c r="O331" i="4" s="1"/>
  <c r="P331" i="4" s="1"/>
  <c r="K320" i="4"/>
  <c r="L322" i="4"/>
  <c r="O322" i="4" s="1"/>
  <c r="P322" i="4" s="1"/>
  <c r="M199" i="13"/>
  <c r="N199" i="13" s="1"/>
  <c r="K326" i="4"/>
  <c r="L326" i="4" s="1"/>
  <c r="K69" i="4"/>
  <c r="N50" i="13" l="1"/>
  <c r="Q50" i="13" s="1"/>
  <c r="M200" i="13"/>
  <c r="L77" i="4"/>
  <c r="O77" i="4" s="1"/>
  <c r="K340" i="4"/>
  <c r="N190" i="13"/>
  <c r="N191" i="13" s="1"/>
  <c r="L69" i="4"/>
  <c r="N185" i="13"/>
  <c r="N206" i="13"/>
  <c r="N209" i="13" s="1"/>
  <c r="N217" i="13"/>
  <c r="N220" i="13" s="1"/>
  <c r="Q38" i="13"/>
  <c r="P327" i="4"/>
  <c r="L320" i="4"/>
  <c r="G88" i="4"/>
  <c r="H88" i="4"/>
  <c r="G360" i="4"/>
  <c r="G363" i="4" s="1"/>
  <c r="H360" i="4"/>
  <c r="H363" i="4" s="1"/>
  <c r="G252" i="4"/>
  <c r="G253" i="4" s="1"/>
  <c r="H252" i="4"/>
  <c r="H253" i="4" s="1"/>
  <c r="J125" i="13"/>
  <c r="J126" i="13" s="1"/>
  <c r="I125" i="13"/>
  <c r="I126" i="13" s="1"/>
  <c r="N53" i="13" l="1"/>
  <c r="R50" i="13"/>
  <c r="N200" i="13"/>
  <c r="Q190" i="13"/>
  <c r="Q206" i="13"/>
  <c r="Q217" i="13"/>
  <c r="R38" i="13"/>
  <c r="Q196" i="13"/>
  <c r="Q185" i="13"/>
  <c r="O320" i="4"/>
  <c r="Q199" i="13"/>
  <c r="L125" i="13"/>
  <c r="L126" i="13" s="1"/>
  <c r="O326" i="4"/>
  <c r="J88" i="4"/>
  <c r="O69" i="4"/>
  <c r="J360" i="4"/>
  <c r="J363" i="4" s="1"/>
  <c r="J252" i="4"/>
  <c r="J253" i="4" s="1"/>
  <c r="J241" i="13"/>
  <c r="J243" i="13" s="1"/>
  <c r="I180" i="13"/>
  <c r="I182" i="13" s="1"/>
  <c r="J180" i="13"/>
  <c r="J182" i="13" s="1"/>
  <c r="H268" i="4"/>
  <c r="G268" i="4"/>
  <c r="H267" i="4"/>
  <c r="G267" i="4"/>
  <c r="H266" i="4"/>
  <c r="G266" i="4"/>
  <c r="G247" i="4"/>
  <c r="H247" i="4"/>
  <c r="J161" i="13"/>
  <c r="I161" i="13"/>
  <c r="H269" i="4" l="1"/>
  <c r="G269" i="4"/>
  <c r="R217" i="13"/>
  <c r="M125" i="13"/>
  <c r="R185" i="13"/>
  <c r="P320" i="4"/>
  <c r="J267" i="4"/>
  <c r="K267" i="4" s="1"/>
  <c r="L267" i="4" s="1"/>
  <c r="O267" i="4" s="1"/>
  <c r="P267" i="4" s="1"/>
  <c r="R199" i="13"/>
  <c r="L180" i="13"/>
  <c r="L182" i="13" s="1"/>
  <c r="L241" i="13"/>
  <c r="L243" i="13" s="1"/>
  <c r="L161" i="13"/>
  <c r="K360" i="4"/>
  <c r="K363" i="4" s="1"/>
  <c r="P326" i="4"/>
  <c r="K252" i="4"/>
  <c r="K253" i="4" s="1"/>
  <c r="J266" i="4"/>
  <c r="J268" i="4"/>
  <c r="K268" i="4" s="1"/>
  <c r="K88" i="4"/>
  <c r="J247" i="4"/>
  <c r="K247" i="4" s="1"/>
  <c r="P297" i="4"/>
  <c r="R73" i="13"/>
  <c r="J18" i="13"/>
  <c r="I18" i="13"/>
  <c r="I236" i="13"/>
  <c r="I238" i="13" s="1"/>
  <c r="R206" i="13"/>
  <c r="M161" i="13" l="1"/>
  <c r="N161" i="13" s="1"/>
  <c r="J269" i="4"/>
  <c r="L88" i="4"/>
  <c r="N125" i="13"/>
  <c r="N126" i="13" s="1"/>
  <c r="M126" i="13"/>
  <c r="M180" i="13"/>
  <c r="M241" i="13"/>
  <c r="M243" i="13" s="1"/>
  <c r="L268" i="4"/>
  <c r="O268" i="4" s="1"/>
  <c r="P268" i="4" s="1"/>
  <c r="L247" i="4"/>
  <c r="O247" i="4" s="1"/>
  <c r="P247" i="4" s="1"/>
  <c r="L236" i="13"/>
  <c r="L238" i="13" s="1"/>
  <c r="L18" i="13"/>
  <c r="L360" i="4"/>
  <c r="L363" i="4" s="1"/>
  <c r="K266" i="4"/>
  <c r="K269" i="4" s="1"/>
  <c r="L252" i="4"/>
  <c r="L253" i="4" s="1"/>
  <c r="R83" i="13"/>
  <c r="Q161" i="13" l="1"/>
  <c r="L266" i="4"/>
  <c r="L269" i="4" s="1"/>
  <c r="N180" i="13"/>
  <c r="M182" i="13"/>
  <c r="N241" i="13"/>
  <c r="N243" i="13" s="1"/>
  <c r="M236" i="13"/>
  <c r="M238" i="13" s="1"/>
  <c r="Q125" i="13"/>
  <c r="M18" i="13"/>
  <c r="O360" i="4"/>
  <c r="O252" i="4"/>
  <c r="O88" i="4"/>
  <c r="N18" i="13" l="1"/>
  <c r="Q180" i="13"/>
  <c r="N182" i="13"/>
  <c r="Q241" i="13"/>
  <c r="R125" i="13"/>
  <c r="N236" i="13"/>
  <c r="N238" i="13" s="1"/>
  <c r="P360" i="4"/>
  <c r="O266" i="4"/>
  <c r="P252" i="4"/>
  <c r="P88" i="4"/>
  <c r="J186" i="13"/>
  <c r="J187" i="13" s="1"/>
  <c r="I186" i="13"/>
  <c r="I187" i="13" s="1"/>
  <c r="J167" i="13"/>
  <c r="I167" i="13"/>
  <c r="I105" i="13"/>
  <c r="J105" i="13"/>
  <c r="J95" i="13"/>
  <c r="J98" i="13" s="1"/>
  <c r="J46" i="13"/>
  <c r="I46" i="13"/>
  <c r="I22" i="13"/>
  <c r="I24" i="13" s="1"/>
  <c r="J22" i="13"/>
  <c r="J24" i="13" s="1"/>
  <c r="L105" i="13" l="1"/>
  <c r="M105" i="13" s="1"/>
  <c r="N105" i="13" s="1"/>
  <c r="R180" i="13"/>
  <c r="L46" i="13"/>
  <c r="Q236" i="13"/>
  <c r="R241" i="13"/>
  <c r="L22" i="13"/>
  <c r="L24" i="13" s="1"/>
  <c r="L167" i="13"/>
  <c r="L95" i="13"/>
  <c r="L98" i="13" s="1"/>
  <c r="L186" i="13"/>
  <c r="L187" i="13" s="1"/>
  <c r="P266" i="4"/>
  <c r="M46" i="13" l="1"/>
  <c r="M167" i="13"/>
  <c r="Q105" i="13"/>
  <c r="R105" i="13" s="1"/>
  <c r="R236" i="13"/>
  <c r="M186" i="13"/>
  <c r="M95" i="13"/>
  <c r="M98" i="13" s="1"/>
  <c r="M22" i="13"/>
  <c r="M24" i="13" s="1"/>
  <c r="R161" i="13"/>
  <c r="N46" i="13" l="1"/>
  <c r="N186" i="13"/>
  <c r="N187" i="13" s="1"/>
  <c r="M187" i="13"/>
  <c r="N22" i="13"/>
  <c r="N24" i="13" s="1"/>
  <c r="N167" i="13"/>
  <c r="N95" i="13"/>
  <c r="N98" i="13" s="1"/>
  <c r="H8" i="14"/>
  <c r="G385" i="4"/>
  <c r="G387" i="4"/>
  <c r="J387" i="4" s="1"/>
  <c r="K387" i="4" s="1"/>
  <c r="L387" i="4" s="1"/>
  <c r="G386" i="4"/>
  <c r="G381" i="4"/>
  <c r="G380" i="4"/>
  <c r="G376" i="4"/>
  <c r="J376" i="4" s="1"/>
  <c r="K376" i="4" s="1"/>
  <c r="L376" i="4" s="1"/>
  <c r="G382" i="4"/>
  <c r="G379" i="4"/>
  <c r="G378" i="4"/>
  <c r="G375" i="4"/>
  <c r="G384" i="4"/>
  <c r="G377" i="4"/>
  <c r="J377" i="4" s="1"/>
  <c r="K377" i="4" s="1"/>
  <c r="L377" i="4" s="1"/>
  <c r="G374" i="4"/>
  <c r="G373" i="4"/>
  <c r="G214" i="4"/>
  <c r="G372" i="4"/>
  <c r="J372" i="4" s="1"/>
  <c r="G371" i="4"/>
  <c r="G10" i="4"/>
  <c r="G19" i="4" s="1"/>
  <c r="Q46" i="13" l="1"/>
  <c r="Q167" i="13"/>
  <c r="G389" i="4"/>
  <c r="Q186" i="13"/>
  <c r="Q95" i="13"/>
  <c r="O387" i="4"/>
  <c r="P387" i="4" s="1"/>
  <c r="O377" i="4"/>
  <c r="P377" i="4" s="1"/>
  <c r="Q22" i="13"/>
  <c r="K372" i="4"/>
  <c r="J375" i="4"/>
  <c r="J386" i="4"/>
  <c r="K386" i="4" s="1"/>
  <c r="L386" i="4" s="1"/>
  <c r="J380" i="4"/>
  <c r="K380" i="4" s="1"/>
  <c r="J384" i="4"/>
  <c r="K384" i="4" s="1"/>
  <c r="L384" i="4" s="1"/>
  <c r="J371" i="4"/>
  <c r="J379" i="4"/>
  <c r="K379" i="4" s="1"/>
  <c r="J378" i="4"/>
  <c r="K378" i="4" s="1"/>
  <c r="J381" i="4"/>
  <c r="K381" i="4" s="1"/>
  <c r="L381" i="4" s="1"/>
  <c r="J385" i="4"/>
  <c r="K385" i="4" s="1"/>
  <c r="L385" i="4" s="1"/>
  <c r="J373" i="4"/>
  <c r="J382" i="4"/>
  <c r="K382" i="4" s="1"/>
  <c r="J374" i="4"/>
  <c r="P281" i="4"/>
  <c r="P299" i="4"/>
  <c r="P296" i="4"/>
  <c r="P300" i="4"/>
  <c r="R167" i="13" l="1"/>
  <c r="R46" i="13"/>
  <c r="J389" i="4"/>
  <c r="R95" i="13"/>
  <c r="R186" i="13"/>
  <c r="O385" i="4"/>
  <c r="P385" i="4" s="1"/>
  <c r="O381" i="4"/>
  <c r="P381" i="4" s="1"/>
  <c r="O379" i="4"/>
  <c r="P379" i="4" s="1"/>
  <c r="O376" i="4"/>
  <c r="P376" i="4" s="1"/>
  <c r="O386" i="4"/>
  <c r="P386" i="4" s="1"/>
  <c r="O384" i="4"/>
  <c r="P384" i="4" s="1"/>
  <c r="L372" i="4"/>
  <c r="O372" i="4" s="1"/>
  <c r="O378" i="4"/>
  <c r="P378" i="4" s="1"/>
  <c r="O380" i="4"/>
  <c r="R22" i="13"/>
  <c r="K371" i="4"/>
  <c r="K375" i="4"/>
  <c r="L375" i="4" s="1"/>
  <c r="K374" i="4"/>
  <c r="L374" i="4" s="1"/>
  <c r="K373" i="4"/>
  <c r="L373" i="4" s="1"/>
  <c r="G227" i="4"/>
  <c r="G228" i="4" s="1"/>
  <c r="H366" i="4"/>
  <c r="H368" i="4" s="1"/>
  <c r="G366" i="4"/>
  <c r="G368" i="4" s="1"/>
  <c r="H356" i="4"/>
  <c r="H357" i="4" s="1"/>
  <c r="G356" i="4"/>
  <c r="G357" i="4" s="1"/>
  <c r="H352" i="4"/>
  <c r="H353" i="4" s="1"/>
  <c r="G352" i="4"/>
  <c r="G353" i="4" s="1"/>
  <c r="H314" i="4"/>
  <c r="G314" i="4"/>
  <c r="H313" i="4"/>
  <c r="G313" i="4"/>
  <c r="H231" i="4"/>
  <c r="H233" i="4" s="1"/>
  <c r="G231" i="4"/>
  <c r="G233" i="4" s="1"/>
  <c r="P380" i="4" l="1"/>
  <c r="K389" i="4"/>
  <c r="G318" i="4"/>
  <c r="H318" i="4"/>
  <c r="O375" i="4"/>
  <c r="L371" i="4"/>
  <c r="L389" i="4" s="1"/>
  <c r="O373" i="4"/>
  <c r="O374" i="4"/>
  <c r="O382" i="4"/>
  <c r="P382" i="4" s="1"/>
  <c r="J231" i="4"/>
  <c r="J233" i="4" s="1"/>
  <c r="J313" i="4"/>
  <c r="J356" i="4"/>
  <c r="J352" i="4"/>
  <c r="J353" i="4" s="1"/>
  <c r="J366" i="4"/>
  <c r="J368" i="4" s="1"/>
  <c r="J314" i="4"/>
  <c r="J318" i="4" l="1"/>
  <c r="K356" i="4"/>
  <c r="J357" i="4"/>
  <c r="K313" i="4"/>
  <c r="K231" i="4"/>
  <c r="K233" i="4" s="1"/>
  <c r="O371" i="4"/>
  <c r="K366" i="4"/>
  <c r="K368" i="4" s="1"/>
  <c r="K352" i="4"/>
  <c r="K314" i="4"/>
  <c r="K318" i="4" l="1"/>
  <c r="L352" i="4"/>
  <c r="L353" i="4" s="1"/>
  <c r="K353" i="4"/>
  <c r="L356" i="4"/>
  <c r="L357" i="4" s="1"/>
  <c r="K357" i="4"/>
  <c r="L231" i="4"/>
  <c r="L233" i="4" s="1"/>
  <c r="L313" i="4"/>
  <c r="L366" i="4"/>
  <c r="L368" i="4" s="1"/>
  <c r="L314" i="4"/>
  <c r="H37" i="4"/>
  <c r="H105" i="4"/>
  <c r="H106" i="4" s="1"/>
  <c r="G105" i="4"/>
  <c r="G106" i="4" s="1"/>
  <c r="H138" i="4"/>
  <c r="G138" i="4"/>
  <c r="O356" i="4" l="1"/>
  <c r="L318" i="4"/>
  <c r="O231" i="4"/>
  <c r="O313" i="4"/>
  <c r="J105" i="4"/>
  <c r="J106" i="4" s="1"/>
  <c r="O366" i="4"/>
  <c r="O352" i="4"/>
  <c r="O314" i="4"/>
  <c r="J138" i="4"/>
  <c r="K138" i="4" s="1"/>
  <c r="P231" i="4" l="1"/>
  <c r="P356" i="4"/>
  <c r="P313" i="4"/>
  <c r="K105" i="4"/>
  <c r="K106" i="4" s="1"/>
  <c r="L138" i="4"/>
  <c r="O138" i="4" s="1"/>
  <c r="P138" i="4" s="1"/>
  <c r="P366" i="4"/>
  <c r="P352" i="4"/>
  <c r="P314" i="4"/>
  <c r="J104" i="13"/>
  <c r="J106" i="13" s="1"/>
  <c r="I104" i="13"/>
  <c r="I106" i="13" s="1"/>
  <c r="I71" i="13"/>
  <c r="I74" i="13" s="1"/>
  <c r="J71" i="13"/>
  <c r="J74" i="13" s="1"/>
  <c r="P51" i="4"/>
  <c r="L105" i="4" l="1"/>
  <c r="L106" i="4" s="1"/>
  <c r="L71" i="13"/>
  <c r="L104" i="13"/>
  <c r="L106" i="13" s="1"/>
  <c r="M71" i="13" l="1"/>
  <c r="M74" i="13" s="1"/>
  <c r="L74" i="13"/>
  <c r="O105" i="4"/>
  <c r="M104" i="13"/>
  <c r="M106" i="13" s="1"/>
  <c r="N71" i="13" l="1"/>
  <c r="P105" i="4"/>
  <c r="N104" i="13"/>
  <c r="N106" i="13" s="1"/>
  <c r="P132" i="4"/>
  <c r="Q71" i="13" l="1"/>
  <c r="N74" i="13"/>
  <c r="Q104" i="13"/>
  <c r="G153" i="4"/>
  <c r="H153" i="4"/>
  <c r="G199" i="4"/>
  <c r="H199" i="4"/>
  <c r="G189" i="4"/>
  <c r="H189" i="4"/>
  <c r="R71" i="13" l="1"/>
  <c r="R104" i="13"/>
  <c r="J189" i="4"/>
  <c r="J199" i="4"/>
  <c r="K199" i="4" s="1"/>
  <c r="J153" i="4"/>
  <c r="K153" i="4" s="1"/>
  <c r="P293" i="4"/>
  <c r="G126" i="4"/>
  <c r="H126" i="4"/>
  <c r="G146" i="4"/>
  <c r="H146" i="4"/>
  <c r="K189" i="4" l="1"/>
  <c r="L199" i="4"/>
  <c r="O199" i="4" s="1"/>
  <c r="P199" i="4" s="1"/>
  <c r="L153" i="4"/>
  <c r="O153" i="4" s="1"/>
  <c r="P153" i="4" s="1"/>
  <c r="J146" i="4"/>
  <c r="K146" i="4" s="1"/>
  <c r="J126" i="4"/>
  <c r="K126" i="4" s="1"/>
  <c r="G131" i="4"/>
  <c r="G59" i="4"/>
  <c r="L189" i="4" l="1"/>
  <c r="L126" i="4"/>
  <c r="O126" i="4" s="1"/>
  <c r="P126" i="4" s="1"/>
  <c r="L146" i="4"/>
  <c r="O146" i="4" s="1"/>
  <c r="P146" i="4" s="1"/>
  <c r="I168" i="13"/>
  <c r="J168" i="13"/>
  <c r="O189" i="4" l="1"/>
  <c r="L168" i="13"/>
  <c r="M168" i="13" s="1"/>
  <c r="N168" i="13" s="1"/>
  <c r="R190" i="13"/>
  <c r="H168" i="4"/>
  <c r="P189" i="4" l="1"/>
  <c r="Q168" i="13"/>
  <c r="G129" i="4"/>
  <c r="G133" i="4" s="1"/>
  <c r="H129" i="4"/>
  <c r="G124" i="4"/>
  <c r="H124" i="4"/>
  <c r="J124" i="4" l="1"/>
  <c r="K124" i="4" s="1"/>
  <c r="J129" i="4"/>
  <c r="K129" i="4" l="1"/>
  <c r="L124" i="4"/>
  <c r="O124" i="4" s="1"/>
  <c r="P124" i="4" s="1"/>
  <c r="J170" i="13"/>
  <c r="I170" i="13"/>
  <c r="J169" i="13"/>
  <c r="I169" i="13"/>
  <c r="H110" i="4"/>
  <c r="J110" i="4" s="1"/>
  <c r="K110" i="4" s="1"/>
  <c r="H109" i="4"/>
  <c r="G109" i="4"/>
  <c r="G112" i="4"/>
  <c r="H137" i="4"/>
  <c r="G169" i="4"/>
  <c r="G137" i="4"/>
  <c r="G71" i="4"/>
  <c r="H71" i="4"/>
  <c r="G170" i="4"/>
  <c r="G38" i="4"/>
  <c r="H38" i="4"/>
  <c r="G37" i="4"/>
  <c r="G204" i="4"/>
  <c r="G205" i="4" s="1"/>
  <c r="H204" i="4"/>
  <c r="H205" i="4" s="1"/>
  <c r="H59" i="4"/>
  <c r="J59" i="4" s="1"/>
  <c r="H170" i="4"/>
  <c r="G32" i="4"/>
  <c r="H32" i="4"/>
  <c r="G33" i="4"/>
  <c r="H33" i="4"/>
  <c r="G46" i="4"/>
  <c r="H46" i="4"/>
  <c r="G97" i="4"/>
  <c r="H97" i="4"/>
  <c r="L129" i="4" l="1"/>
  <c r="L169" i="13"/>
  <c r="M169" i="13" s="1"/>
  <c r="L110" i="4"/>
  <c r="O110" i="4" s="1"/>
  <c r="P110" i="4" s="1"/>
  <c r="L170" i="13"/>
  <c r="M170" i="13" s="1"/>
  <c r="J109" i="4"/>
  <c r="J137" i="4"/>
  <c r="J71" i="4"/>
  <c r="K71" i="4" s="1"/>
  <c r="J169" i="4"/>
  <c r="K169" i="4" s="1"/>
  <c r="J32" i="4"/>
  <c r="K32" i="4" s="1"/>
  <c r="L32" i="4" s="1"/>
  <c r="J33" i="4"/>
  <c r="J37" i="4"/>
  <c r="J97" i="4"/>
  <c r="K97" i="4" s="1"/>
  <c r="J38" i="4"/>
  <c r="K59" i="4"/>
  <c r="L59" i="4" s="1"/>
  <c r="J170" i="4"/>
  <c r="K170" i="4" s="1"/>
  <c r="J46" i="4"/>
  <c r="K46" i="4" s="1"/>
  <c r="L46" i="4" s="1"/>
  <c r="J204" i="4"/>
  <c r="J205" i="4" s="1"/>
  <c r="R246" i="13"/>
  <c r="K109" i="4" l="1"/>
  <c r="K137" i="4"/>
  <c r="O129" i="4"/>
  <c r="K38" i="4"/>
  <c r="L38" i="4" s="1"/>
  <c r="O38" i="4" s="1"/>
  <c r="N169" i="13"/>
  <c r="Q169" i="13" s="1"/>
  <c r="R169" i="13" s="1"/>
  <c r="N170" i="13"/>
  <c r="Q170" i="13" s="1"/>
  <c r="L170" i="4"/>
  <c r="O170" i="4" s="1"/>
  <c r="L169" i="4"/>
  <c r="O169" i="4" s="1"/>
  <c r="L109" i="4"/>
  <c r="L97" i="4"/>
  <c r="O97" i="4" s="1"/>
  <c r="L71" i="4"/>
  <c r="O71" i="4" s="1"/>
  <c r="O46" i="4"/>
  <c r="P46" i="4" s="1"/>
  <c r="O32" i="4"/>
  <c r="K204" i="4"/>
  <c r="K205" i="4" s="1"/>
  <c r="K33" i="4"/>
  <c r="K37" i="4"/>
  <c r="L137" i="4" l="1"/>
  <c r="O137" i="4" s="1"/>
  <c r="O109" i="4"/>
  <c r="P129" i="4"/>
  <c r="L33" i="4"/>
  <c r="L37" i="4"/>
  <c r="R170" i="13"/>
  <c r="L204" i="4"/>
  <c r="L205" i="4" s="1"/>
  <c r="O59" i="4"/>
  <c r="P109" i="4" l="1"/>
  <c r="O204" i="4"/>
  <c r="O37" i="4"/>
  <c r="O33" i="4"/>
  <c r="P204" i="4" l="1"/>
  <c r="P182" i="4"/>
  <c r="R196" i="13" l="1"/>
  <c r="P71" i="4" l="1"/>
  <c r="P72" i="4"/>
  <c r="P38" i="4"/>
  <c r="P37" i="4" l="1"/>
  <c r="I32" i="13"/>
  <c r="I34" i="13" s="1"/>
  <c r="J32" i="13"/>
  <c r="J34" i="13" s="1"/>
  <c r="I163" i="13"/>
  <c r="I164" i="13" s="1"/>
  <c r="J163" i="13"/>
  <c r="J164" i="13" s="1"/>
  <c r="L163" i="13" l="1"/>
  <c r="L164" i="13" s="1"/>
  <c r="L32" i="13"/>
  <c r="L34" i="13" s="1"/>
  <c r="J251" i="13"/>
  <c r="J252" i="13" s="1"/>
  <c r="I251" i="13"/>
  <c r="I252" i="13" s="1"/>
  <c r="M163" i="13" l="1"/>
  <c r="M164" i="13" s="1"/>
  <c r="L251" i="13"/>
  <c r="L252" i="13" s="1"/>
  <c r="M32" i="13"/>
  <c r="M34" i="13" s="1"/>
  <c r="R21" i="13"/>
  <c r="H65" i="4"/>
  <c r="H66" i="4" s="1"/>
  <c r="H195" i="4"/>
  <c r="H197" i="4"/>
  <c r="H196" i="4"/>
  <c r="G65" i="4"/>
  <c r="G66" i="4" s="1"/>
  <c r="G195" i="4"/>
  <c r="G197" i="4"/>
  <c r="G196" i="4"/>
  <c r="G201" i="4" l="1"/>
  <c r="H201" i="4"/>
  <c r="N32" i="13"/>
  <c r="N34" i="13" s="1"/>
  <c r="N163" i="13"/>
  <c r="N164" i="13" s="1"/>
  <c r="J65" i="4"/>
  <c r="J66" i="4" s="1"/>
  <c r="M251" i="13"/>
  <c r="J196" i="4"/>
  <c r="K196" i="4" s="1"/>
  <c r="J197" i="4"/>
  <c r="J195" i="4"/>
  <c r="H179" i="4"/>
  <c r="H180" i="4" s="1"/>
  <c r="G179" i="4"/>
  <c r="G180" i="4" s="1"/>
  <c r="J201" i="4" l="1"/>
  <c r="K195" i="4"/>
  <c r="K65" i="4"/>
  <c r="K66" i="4" s="1"/>
  <c r="N251" i="13"/>
  <c r="N252" i="13" s="1"/>
  <c r="M252" i="13"/>
  <c r="L196" i="4"/>
  <c r="O196" i="4" s="1"/>
  <c r="P196" i="4" s="1"/>
  <c r="Q163" i="13"/>
  <c r="Q32" i="13"/>
  <c r="K197" i="4"/>
  <c r="L197" i="4" s="1"/>
  <c r="J179" i="4"/>
  <c r="J180" i="4" s="1"/>
  <c r="P97" i="4"/>
  <c r="K201" i="4" l="1"/>
  <c r="L195" i="4"/>
  <c r="L201" i="4" s="1"/>
  <c r="L65" i="4"/>
  <c r="L66" i="4" s="1"/>
  <c r="Q251" i="13"/>
  <c r="R163" i="13"/>
  <c r="R32" i="13"/>
  <c r="K179" i="4"/>
  <c r="K180" i="4" s="1"/>
  <c r="O195" i="4" l="1"/>
  <c r="O65" i="4"/>
  <c r="L179" i="4"/>
  <c r="L180" i="4" s="1"/>
  <c r="R251" i="13"/>
  <c r="O197" i="4"/>
  <c r="J227" i="13"/>
  <c r="J228" i="13" s="1"/>
  <c r="I227" i="13"/>
  <c r="I228" i="13" s="1"/>
  <c r="J260" i="13"/>
  <c r="I260" i="13"/>
  <c r="I138" i="13"/>
  <c r="I143" i="13" s="1"/>
  <c r="J45" i="13"/>
  <c r="J47" i="13" s="1"/>
  <c r="I45" i="13"/>
  <c r="I47" i="13" s="1"/>
  <c r="J37" i="13"/>
  <c r="J42" i="13" s="1"/>
  <c r="I37" i="13"/>
  <c r="I42" i="13" s="1"/>
  <c r="H10" i="4"/>
  <c r="H348" i="4"/>
  <c r="H349" i="4" s="1"/>
  <c r="G348" i="4"/>
  <c r="G349" i="4" s="1"/>
  <c r="J172" i="13" l="1"/>
  <c r="J261" i="13"/>
  <c r="I172" i="13"/>
  <c r="I261" i="13"/>
  <c r="P65" i="4"/>
  <c r="J10" i="4"/>
  <c r="P195" i="4"/>
  <c r="L138" i="13"/>
  <c r="L143" i="13" s="1"/>
  <c r="L227" i="13"/>
  <c r="L228" i="13" s="1"/>
  <c r="L45" i="13"/>
  <c r="L47" i="13" s="1"/>
  <c r="L260" i="13"/>
  <c r="L37" i="13"/>
  <c r="L42" i="13" s="1"/>
  <c r="J348" i="4"/>
  <c r="J349" i="4" s="1"/>
  <c r="O179" i="4"/>
  <c r="P197" i="4"/>
  <c r="P373" i="4"/>
  <c r="P372" i="4"/>
  <c r="P371" i="4"/>
  <c r="G276" i="4"/>
  <c r="H276" i="4"/>
  <c r="H278" i="4" s="1"/>
  <c r="G277" i="4"/>
  <c r="H209" i="4"/>
  <c r="H210" i="4" s="1"/>
  <c r="G209" i="4"/>
  <c r="G256" i="4"/>
  <c r="H256" i="4"/>
  <c r="G261" i="4"/>
  <c r="H261" i="4"/>
  <c r="G262" i="4"/>
  <c r="H262" i="4"/>
  <c r="G257" i="4"/>
  <c r="H257" i="4"/>
  <c r="H14" i="4"/>
  <c r="H19" i="4" s="1"/>
  <c r="G246" i="4"/>
  <c r="G249" i="4" s="1"/>
  <c r="H246" i="4"/>
  <c r="H249" i="4" s="1"/>
  <c r="H242" i="4"/>
  <c r="G242" i="4"/>
  <c r="H241" i="4"/>
  <c r="G241" i="4"/>
  <c r="H227" i="4"/>
  <c r="H228" i="4" s="1"/>
  <c r="H223" i="4"/>
  <c r="G223" i="4"/>
  <c r="H222" i="4"/>
  <c r="G222" i="4"/>
  <c r="H218" i="4"/>
  <c r="H219" i="4" s="1"/>
  <c r="G218" i="4"/>
  <c r="G219" i="4" s="1"/>
  <c r="H183" i="4"/>
  <c r="H185" i="4" s="1"/>
  <c r="G183" i="4"/>
  <c r="G185" i="4" s="1"/>
  <c r="H213" i="4"/>
  <c r="G213" i="4"/>
  <c r="G215" i="4" s="1"/>
  <c r="H212" i="4"/>
  <c r="H214" i="4"/>
  <c r="G208" i="4"/>
  <c r="H191" i="4"/>
  <c r="H192" i="4" s="1"/>
  <c r="G191" i="4"/>
  <c r="G192" i="4" s="1"/>
  <c r="H175" i="4"/>
  <c r="H176" i="4" s="1"/>
  <c r="G175" i="4"/>
  <c r="G176" i="4" s="1"/>
  <c r="H140" i="4"/>
  <c r="G140" i="4"/>
  <c r="H151" i="4"/>
  <c r="G151" i="4"/>
  <c r="H125" i="4"/>
  <c r="G125" i="4"/>
  <c r="H141" i="4"/>
  <c r="G141" i="4"/>
  <c r="H154" i="4"/>
  <c r="H139" i="4"/>
  <c r="G139" i="4"/>
  <c r="H123" i="4"/>
  <c r="G123" i="4"/>
  <c r="H131" i="4"/>
  <c r="H133" i="4" s="1"/>
  <c r="H145" i="4"/>
  <c r="H147" i="4" s="1"/>
  <c r="G145" i="4"/>
  <c r="G147" i="4" s="1"/>
  <c r="G113" i="4"/>
  <c r="G114" i="4" s="1"/>
  <c r="H94" i="4"/>
  <c r="G94" i="4"/>
  <c r="H45" i="4"/>
  <c r="G45" i="4"/>
  <c r="H112" i="4"/>
  <c r="H114" i="4" s="1"/>
  <c r="H73" i="4"/>
  <c r="G73" i="4"/>
  <c r="H152" i="4"/>
  <c r="G152" i="4"/>
  <c r="H167" i="4"/>
  <c r="H171" i="4" s="1"/>
  <c r="G167" i="4"/>
  <c r="G119" i="4"/>
  <c r="G120" i="4" s="1"/>
  <c r="G31" i="4"/>
  <c r="G34" i="4" s="1"/>
  <c r="H31" i="4"/>
  <c r="H34" i="4" s="1"/>
  <c r="G55" i="4"/>
  <c r="H55" i="4"/>
  <c r="G89" i="4"/>
  <c r="G91" i="4" s="1"/>
  <c r="H89" i="4"/>
  <c r="H91" i="4" s="1"/>
  <c r="G44" i="4"/>
  <c r="H44" i="4"/>
  <c r="G22" i="4"/>
  <c r="G24" i="4" s="1"/>
  <c r="G27" i="4"/>
  <c r="G28" i="4" s="1"/>
  <c r="G83" i="4"/>
  <c r="G85" i="4" s="1"/>
  <c r="H83" i="4"/>
  <c r="H85" i="4" s="1"/>
  <c r="G78" i="4"/>
  <c r="G79" i="4" s="1"/>
  <c r="H78" i="4"/>
  <c r="H79" i="4" s="1"/>
  <c r="G47" i="4"/>
  <c r="H47" i="4"/>
  <c r="G39" i="4"/>
  <c r="G41" i="4" s="1"/>
  <c r="H39" i="4"/>
  <c r="H41" i="4" s="1"/>
  <c r="G70" i="4"/>
  <c r="H70" i="4"/>
  <c r="G101" i="4"/>
  <c r="G102" i="4" s="1"/>
  <c r="H101" i="4"/>
  <c r="H102" i="4" s="1"/>
  <c r="G168" i="4"/>
  <c r="H96" i="4"/>
  <c r="G96" i="4"/>
  <c r="H74" i="4"/>
  <c r="G74" i="4"/>
  <c r="H57" i="4"/>
  <c r="G57" i="4"/>
  <c r="H56" i="4"/>
  <c r="G56" i="4"/>
  <c r="J263" i="13" l="1"/>
  <c r="L172" i="13"/>
  <c r="L261" i="13"/>
  <c r="H142" i="4"/>
  <c r="G210" i="4"/>
  <c r="H127" i="4"/>
  <c r="G224" i="4"/>
  <c r="G127" i="4"/>
  <c r="G155" i="4"/>
  <c r="G258" i="4"/>
  <c r="G278" i="4"/>
  <c r="G171" i="4"/>
  <c r="G98" i="4"/>
  <c r="G142" i="4"/>
  <c r="H155" i="4"/>
  <c r="H263" i="4"/>
  <c r="G75" i="4"/>
  <c r="G48" i="4"/>
  <c r="H98" i="4"/>
  <c r="H215" i="4"/>
  <c r="H224" i="4"/>
  <c r="G263" i="4"/>
  <c r="G60" i="4"/>
  <c r="H75" i="4"/>
  <c r="H48" i="4"/>
  <c r="H60" i="4"/>
  <c r="H258" i="4"/>
  <c r="K10" i="4"/>
  <c r="G243" i="4"/>
  <c r="H243" i="4"/>
  <c r="J112" i="4"/>
  <c r="J113" i="4"/>
  <c r="K113" i="4" s="1"/>
  <c r="L113" i="4" s="1"/>
  <c r="O113" i="4" s="1"/>
  <c r="P113" i="4" s="1"/>
  <c r="J131" i="4"/>
  <c r="J133" i="4" s="1"/>
  <c r="J119" i="4"/>
  <c r="J120" i="4" s="1"/>
  <c r="J27" i="4"/>
  <c r="J28" i="4" s="1"/>
  <c r="M227" i="13"/>
  <c r="M228" i="13" s="1"/>
  <c r="M138" i="13"/>
  <c r="M143" i="13" s="1"/>
  <c r="M260" i="13"/>
  <c r="M45" i="13"/>
  <c r="M47" i="13" s="1"/>
  <c r="M37" i="13"/>
  <c r="M42" i="13" s="1"/>
  <c r="K348" i="4"/>
  <c r="J241" i="4"/>
  <c r="J45" i="4"/>
  <c r="K45" i="4" s="1"/>
  <c r="L45" i="4" s="1"/>
  <c r="J242" i="4"/>
  <c r="K242" i="4" s="1"/>
  <c r="J257" i="4"/>
  <c r="K257" i="4" s="1"/>
  <c r="J57" i="4"/>
  <c r="K57" i="4" s="1"/>
  <c r="L57" i="4" s="1"/>
  <c r="J94" i="4"/>
  <c r="J139" i="4"/>
  <c r="J262" i="4"/>
  <c r="K262" i="4" s="1"/>
  <c r="J74" i="4"/>
  <c r="K74" i="4" s="1"/>
  <c r="P179" i="4"/>
  <c r="J152" i="4"/>
  <c r="K152" i="4" s="1"/>
  <c r="J151" i="4"/>
  <c r="J218" i="4"/>
  <c r="J219" i="4" s="1"/>
  <c r="J123" i="4"/>
  <c r="J101" i="4"/>
  <c r="J102" i="4" s="1"/>
  <c r="J47" i="4"/>
  <c r="K47" i="4" s="1"/>
  <c r="L47" i="4" s="1"/>
  <c r="J44" i="4"/>
  <c r="J167" i="4"/>
  <c r="J125" i="4"/>
  <c r="K125" i="4" s="1"/>
  <c r="J191" i="4"/>
  <c r="J192" i="4" s="1"/>
  <c r="J183" i="4"/>
  <c r="J185" i="4" s="1"/>
  <c r="J223" i="4"/>
  <c r="K223" i="4" s="1"/>
  <c r="J277" i="4"/>
  <c r="J208" i="4"/>
  <c r="J227" i="4"/>
  <c r="J228" i="4" s="1"/>
  <c r="J246" i="4"/>
  <c r="J249" i="4" s="1"/>
  <c r="J276" i="4"/>
  <c r="J70" i="4"/>
  <c r="J89" i="4"/>
  <c r="J91" i="4" s="1"/>
  <c r="J214" i="4"/>
  <c r="K214" i="4" s="1"/>
  <c r="J261" i="4"/>
  <c r="J78" i="4"/>
  <c r="J79" i="4" s="1"/>
  <c r="J96" i="4"/>
  <c r="K96" i="4" s="1"/>
  <c r="J83" i="4"/>
  <c r="J85" i="4" s="1"/>
  <c r="J55" i="4"/>
  <c r="J73" i="4"/>
  <c r="K73" i="4" s="1"/>
  <c r="J140" i="4"/>
  <c r="K140" i="4" s="1"/>
  <c r="J212" i="4"/>
  <c r="J154" i="4"/>
  <c r="J256" i="4"/>
  <c r="J258" i="4" s="1"/>
  <c r="J56" i="4"/>
  <c r="K56" i="4" s="1"/>
  <c r="L56" i="4" s="1"/>
  <c r="J168" i="4"/>
  <c r="K168" i="4" s="1"/>
  <c r="J39" i="4"/>
  <c r="J41" i="4" s="1"/>
  <c r="J22" i="4"/>
  <c r="J24" i="4" s="1"/>
  <c r="J31" i="4"/>
  <c r="J34" i="4" s="1"/>
  <c r="J145" i="4"/>
  <c r="J147" i="4" s="1"/>
  <c r="J141" i="4"/>
  <c r="K141" i="4" s="1"/>
  <c r="J175" i="4"/>
  <c r="J176" i="4" s="1"/>
  <c r="J213" i="4"/>
  <c r="K213" i="4" s="1"/>
  <c r="J222" i="4"/>
  <c r="J224" i="4" s="1"/>
  <c r="J209" i="4"/>
  <c r="J14" i="4"/>
  <c r="J19" i="4" s="1"/>
  <c r="P284" i="4"/>
  <c r="P294" i="4"/>
  <c r="P295" i="4"/>
  <c r="P291" i="4"/>
  <c r="P285" i="4"/>
  <c r="P292" i="4"/>
  <c r="P290" i="4"/>
  <c r="P288" i="4"/>
  <c r="P289" i="4"/>
  <c r="P287" i="4"/>
  <c r="P286" i="4"/>
  <c r="P169" i="4"/>
  <c r="P170" i="4"/>
  <c r="P104" i="4"/>
  <c r="P374" i="4"/>
  <c r="P375" i="4"/>
  <c r="G11" i="14"/>
  <c r="H11" i="14"/>
  <c r="G8" i="14"/>
  <c r="M172" i="13" l="1"/>
  <c r="M261" i="13"/>
  <c r="J278" i="4"/>
  <c r="J60" i="4"/>
  <c r="J263" i="4"/>
  <c r="J215" i="4"/>
  <c r="J142" i="4"/>
  <c r="J171" i="4"/>
  <c r="J127" i="4"/>
  <c r="J98" i="4"/>
  <c r="J48" i="4"/>
  <c r="K112" i="4"/>
  <c r="K114" i="4" s="1"/>
  <c r="J114" i="4"/>
  <c r="L10" i="4"/>
  <c r="J75" i="4"/>
  <c r="J210" i="4"/>
  <c r="J155" i="4"/>
  <c r="J243" i="4"/>
  <c r="M8" i="14"/>
  <c r="K218" i="4"/>
  <c r="K219" i="4" s="1"/>
  <c r="K276" i="4"/>
  <c r="K151" i="4"/>
  <c r="L348" i="4"/>
  <c r="L349" i="4" s="1"/>
  <c r="K349" i="4"/>
  <c r="K241" i="4"/>
  <c r="K243" i="4" s="1"/>
  <c r="K167" i="4"/>
  <c r="K171" i="4" s="1"/>
  <c r="L112" i="4"/>
  <c r="L114" i="4" s="1"/>
  <c r="K139" i="4"/>
  <c r="K227" i="4"/>
  <c r="K228" i="4" s="1"/>
  <c r="K94" i="4"/>
  <c r="K98" i="4" s="1"/>
  <c r="N45" i="13"/>
  <c r="N47" i="13" s="1"/>
  <c r="K131" i="4"/>
  <c r="K133" i="4" s="1"/>
  <c r="K119" i="4"/>
  <c r="K120" i="4" s="1"/>
  <c r="K27" i="4"/>
  <c r="K28" i="4" s="1"/>
  <c r="N260" i="13"/>
  <c r="N37" i="13"/>
  <c r="N42" i="13" s="1"/>
  <c r="K22" i="4"/>
  <c r="K24" i="4" s="1"/>
  <c r="N138" i="13"/>
  <c r="N143" i="13" s="1"/>
  <c r="N227" i="13"/>
  <c r="N228" i="13" s="1"/>
  <c r="L262" i="4"/>
  <c r="O262" i="4" s="1"/>
  <c r="P262" i="4" s="1"/>
  <c r="L242" i="4"/>
  <c r="O242" i="4" s="1"/>
  <c r="P242" i="4" s="1"/>
  <c r="L168" i="4"/>
  <c r="L214" i="4"/>
  <c r="O214" i="4" s="1"/>
  <c r="P214" i="4" s="1"/>
  <c r="L213" i="4"/>
  <c r="O213" i="4" s="1"/>
  <c r="P213" i="4" s="1"/>
  <c r="L223" i="4"/>
  <c r="O223" i="4" s="1"/>
  <c r="P223" i="4" s="1"/>
  <c r="L257" i="4"/>
  <c r="O257" i="4" s="1"/>
  <c r="P257" i="4" s="1"/>
  <c r="L140" i="4"/>
  <c r="L152" i="4"/>
  <c r="O152" i="4" s="1"/>
  <c r="P152" i="4" s="1"/>
  <c r="L141" i="4"/>
  <c r="O141" i="4" s="1"/>
  <c r="L125" i="4"/>
  <c r="O125" i="4" s="1"/>
  <c r="P125" i="4" s="1"/>
  <c r="L73" i="4"/>
  <c r="O73" i="4" s="1"/>
  <c r="P73" i="4" s="1"/>
  <c r="O57" i="4"/>
  <c r="L96" i="4"/>
  <c r="O96" i="4" s="1"/>
  <c r="L74" i="4"/>
  <c r="O74" i="4" s="1"/>
  <c r="P74" i="4" s="1"/>
  <c r="O56" i="4"/>
  <c r="O45" i="4"/>
  <c r="P45" i="4" s="1"/>
  <c r="O47" i="4"/>
  <c r="P47" i="4" s="1"/>
  <c r="K209" i="4"/>
  <c r="K277" i="4"/>
  <c r="L277" i="4" s="1"/>
  <c r="K256" i="4"/>
  <c r="K258" i="4" s="1"/>
  <c r="K246" i="4"/>
  <c r="K249" i="4" s="1"/>
  <c r="K261" i="4"/>
  <c r="K263" i="4" s="1"/>
  <c r="K175" i="4"/>
  <c r="K176" i="4" s="1"/>
  <c r="K183" i="4"/>
  <c r="K185" i="4" s="1"/>
  <c r="K222" i="4"/>
  <c r="K224" i="4" s="1"/>
  <c r="K212" i="4"/>
  <c r="K215" i="4" s="1"/>
  <c r="K208" i="4"/>
  <c r="K191" i="4"/>
  <c r="K192" i="4" s="1"/>
  <c r="K154" i="4"/>
  <c r="L154" i="4" s="1"/>
  <c r="K145" i="4"/>
  <c r="K147" i="4" s="1"/>
  <c r="K123" i="4"/>
  <c r="K127" i="4" s="1"/>
  <c r="K70" i="4"/>
  <c r="K75" i="4" s="1"/>
  <c r="K31" i="4"/>
  <c r="K34" i="4" s="1"/>
  <c r="K39" i="4"/>
  <c r="K41" i="4" s="1"/>
  <c r="K55" i="4"/>
  <c r="K60" i="4" s="1"/>
  <c r="K83" i="4"/>
  <c r="K85" i="4" s="1"/>
  <c r="K44" i="4"/>
  <c r="K48" i="4" s="1"/>
  <c r="K78" i="4"/>
  <c r="K79" i="4" s="1"/>
  <c r="K89" i="4"/>
  <c r="K91" i="4" s="1"/>
  <c r="K14" i="4"/>
  <c r="K19" i="4" s="1"/>
  <c r="K101" i="4"/>
  <c r="K102" i="4" s="1"/>
  <c r="N11" i="14"/>
  <c r="P77" i="4"/>
  <c r="P158" i="4"/>
  <c r="P298" i="4"/>
  <c r="P283" i="4"/>
  <c r="P59" i="4"/>
  <c r="P32" i="4"/>
  <c r="P137" i="4"/>
  <c r="P33" i="4"/>
  <c r="P150" i="4"/>
  <c r="P69" i="4"/>
  <c r="N172" i="13" l="1"/>
  <c r="N261" i="13"/>
  <c r="P141" i="4"/>
  <c r="P96" i="4"/>
  <c r="P56" i="4"/>
  <c r="K210" i="4"/>
  <c r="L139" i="4"/>
  <c r="L142" i="4" s="1"/>
  <c r="K142" i="4"/>
  <c r="L151" i="4"/>
  <c r="L155" i="4" s="1"/>
  <c r="K155" i="4"/>
  <c r="L276" i="4"/>
  <c r="L278" i="4" s="1"/>
  <c r="K278" i="4"/>
  <c r="O10" i="4"/>
  <c r="L227" i="4"/>
  <c r="L228" i="4" s="1"/>
  <c r="L241" i="4"/>
  <c r="L83" i="4"/>
  <c r="L85" i="4" s="1"/>
  <c r="L70" i="4"/>
  <c r="L75" i="4" s="1"/>
  <c r="L167" i="4"/>
  <c r="L171" i="4" s="1"/>
  <c r="L212" i="4"/>
  <c r="L215" i="4" s="1"/>
  <c r="L261" i="4"/>
  <c r="L263" i="4" s="1"/>
  <c r="L119" i="4"/>
  <c r="L120" i="4" s="1"/>
  <c r="L27" i="4"/>
  <c r="L28" i="4" s="1"/>
  <c r="L89" i="4"/>
  <c r="L123" i="4"/>
  <c r="L127" i="4" s="1"/>
  <c r="L222" i="4"/>
  <c r="L224" i="4" s="1"/>
  <c r="L246" i="4"/>
  <c r="L249" i="4" s="1"/>
  <c r="O276" i="4"/>
  <c r="L101" i="4"/>
  <c r="L102" i="4" s="1"/>
  <c r="L78" i="4"/>
  <c r="L79" i="4" s="1"/>
  <c r="L256" i="4"/>
  <c r="L258" i="4" s="1"/>
  <c r="L94" i="4"/>
  <c r="L98" i="4" s="1"/>
  <c r="O151" i="4"/>
  <c r="O168" i="4"/>
  <c r="O140" i="4"/>
  <c r="L145" i="4"/>
  <c r="L147" i="4" s="1"/>
  <c r="L131" i="4"/>
  <c r="L133" i="4" s="1"/>
  <c r="L55" i="4"/>
  <c r="L60" i="4" s="1"/>
  <c r="P57" i="4"/>
  <c r="L31" i="4"/>
  <c r="L34" i="4" s="1"/>
  <c r="L44" i="4"/>
  <c r="L48" i="4" s="1"/>
  <c r="L191" i="4"/>
  <c r="L192" i="4" s="1"/>
  <c r="L39" i="4"/>
  <c r="L41" i="4" s="1"/>
  <c r="L175" i="4"/>
  <c r="L176" i="4" s="1"/>
  <c r="Q391" i="4"/>
  <c r="L183" i="4"/>
  <c r="L185" i="4" s="1"/>
  <c r="L22" i="4"/>
  <c r="L24" i="4" s="1"/>
  <c r="L14" i="4"/>
  <c r="L19" i="4" s="1"/>
  <c r="Q138" i="13"/>
  <c r="Q260" i="13"/>
  <c r="Q227" i="13"/>
  <c r="L209" i="4"/>
  <c r="Q45" i="13"/>
  <c r="Q37" i="13"/>
  <c r="O348" i="4"/>
  <c r="L218" i="4"/>
  <c r="L219" i="4" s="1"/>
  <c r="L208" i="4"/>
  <c r="O112" i="4"/>
  <c r="N8" i="14"/>
  <c r="O139" i="4" l="1"/>
  <c r="L91" i="4"/>
  <c r="O89" i="4"/>
  <c r="L210" i="4"/>
  <c r="P10" i="4"/>
  <c r="O241" i="4"/>
  <c r="L243" i="4"/>
  <c r="O94" i="4"/>
  <c r="P276" i="4"/>
  <c r="O27" i="4"/>
  <c r="O119" i="4"/>
  <c r="P168" i="4"/>
  <c r="P140" i="4"/>
  <c r="P151" i="4"/>
  <c r="O131" i="4"/>
  <c r="R260" i="13"/>
  <c r="R227" i="13"/>
  <c r="R138" i="13"/>
  <c r="R37" i="13"/>
  <c r="R45" i="13"/>
  <c r="P348" i="4"/>
  <c r="O209" i="4"/>
  <c r="O277" i="4"/>
  <c r="O256" i="4"/>
  <c r="O246" i="4"/>
  <c r="O261" i="4"/>
  <c r="O175" i="4"/>
  <c r="O183" i="4"/>
  <c r="O208" i="4"/>
  <c r="O212" i="4"/>
  <c r="O218" i="4"/>
  <c r="O222" i="4"/>
  <c r="O227" i="4"/>
  <c r="O191" i="4"/>
  <c r="O167" i="4"/>
  <c r="O154" i="4"/>
  <c r="O145" i="4"/>
  <c r="O123" i="4"/>
  <c r="P139" i="4"/>
  <c r="P112" i="4"/>
  <c r="O55" i="4"/>
  <c r="O101" i="4"/>
  <c r="O44" i="4"/>
  <c r="O31" i="4"/>
  <c r="O78" i="4"/>
  <c r="O14" i="4"/>
  <c r="O83" i="4"/>
  <c r="O70" i="4"/>
  <c r="O39" i="4"/>
  <c r="O22" i="4"/>
  <c r="I9" i="13"/>
  <c r="I12" i="13" s="1"/>
  <c r="P89" i="4" l="1"/>
  <c r="P241" i="4"/>
  <c r="P94" i="4"/>
  <c r="I117" i="13"/>
  <c r="I263" i="13" s="1"/>
  <c r="P119" i="4"/>
  <c r="P27" i="4"/>
  <c r="P131" i="4"/>
  <c r="L9" i="13"/>
  <c r="L12" i="13" s="1"/>
  <c r="P209" i="4"/>
  <c r="P277" i="4"/>
  <c r="P246" i="4"/>
  <c r="P256" i="4"/>
  <c r="P261" i="4"/>
  <c r="P183" i="4"/>
  <c r="P175" i="4"/>
  <c r="P218" i="4"/>
  <c r="P222" i="4"/>
  <c r="P212" i="4"/>
  <c r="P227" i="4"/>
  <c r="P208" i="4"/>
  <c r="P191" i="4"/>
  <c r="P167" i="4"/>
  <c r="P154" i="4"/>
  <c r="P145" i="4"/>
  <c r="P123" i="4"/>
  <c r="P31" i="4"/>
  <c r="P39" i="4"/>
  <c r="P78" i="4"/>
  <c r="P83" i="4"/>
  <c r="P14" i="4"/>
  <c r="P22" i="4"/>
  <c r="P44" i="4"/>
  <c r="P101" i="4"/>
  <c r="P70" i="4"/>
  <c r="P55" i="4"/>
  <c r="L263" i="13" l="1"/>
  <c r="L117" i="13"/>
  <c r="M9" i="13"/>
  <c r="M12" i="13" s="1"/>
  <c r="M117" i="13" l="1"/>
  <c r="M263" i="13" s="1"/>
  <c r="N9" i="13"/>
  <c r="N12" i="13" s="1"/>
  <c r="Q1048204" i="13"/>
  <c r="B64876" i="13"/>
  <c r="B64878" i="13" s="1"/>
  <c r="N117" i="13" l="1"/>
  <c r="N263" i="13" s="1"/>
  <c r="Q9" i="13"/>
  <c r="Q263" i="13" l="1"/>
  <c r="R9" i="13"/>
  <c r="R168" i="13"/>
  <c r="B16909" i="4"/>
  <c r="B16911" i="4" s="1"/>
  <c r="H236" i="4"/>
  <c r="G236" i="4"/>
  <c r="R263" i="13" l="1"/>
  <c r="G237" i="4"/>
  <c r="G391" i="4" s="1"/>
  <c r="H237" i="4"/>
  <c r="H391" i="4" s="1"/>
  <c r="J236" i="4"/>
  <c r="J237" i="4" s="1"/>
  <c r="J391" i="4" s="1"/>
  <c r="K236" i="4" l="1"/>
  <c r="K237" i="4" s="1"/>
  <c r="K391" i="4" s="1"/>
  <c r="L236" i="4" l="1"/>
  <c r="L237" i="4" s="1"/>
  <c r="M877140" i="14"/>
  <c r="O236" i="4" l="1"/>
  <c r="P236" i="4" l="1"/>
  <c r="B48" i="16" l="1"/>
  <c r="B49" i="16" l="1"/>
  <c r="B52" i="16" s="1"/>
  <c r="B56" i="16" s="1"/>
  <c r="B57" i="16" s="1"/>
  <c r="B60" i="16" s="1"/>
  <c r="B64" i="16" l="1"/>
  <c r="B68" i="16" s="1"/>
  <c r="B72" i="16" s="1"/>
  <c r="B76" i="16" s="1"/>
  <c r="B77" i="16" l="1"/>
  <c r="B81" i="16" s="1"/>
  <c r="B82" i="16" s="1"/>
  <c r="B86" i="16" s="1"/>
  <c r="B87" i="16" s="1"/>
  <c r="B91" i="16" s="1"/>
  <c r="B95" i="16" s="1"/>
  <c r="B111" i="16" l="1"/>
  <c r="B115" i="16" s="1"/>
  <c r="B119" i="16" s="1"/>
  <c r="B120" i="16" s="1"/>
  <c r="B124" i="16" s="1"/>
  <c r="B128" i="16" s="1"/>
  <c r="A38" i="4" l="1"/>
  <c r="A39" i="4" s="1"/>
  <c r="A40" i="4" s="1"/>
  <c r="A43" i="4" s="1"/>
  <c r="A44" i="4" l="1"/>
  <c r="A45" i="4" s="1"/>
  <c r="A46" i="4" s="1"/>
  <c r="A47" i="4" s="1"/>
  <c r="A51" i="4" s="1"/>
  <c r="A55" i="4" s="1"/>
  <c r="A56" i="4" s="1"/>
  <c r="A57" i="4" s="1"/>
  <c r="A58" i="4" s="1"/>
  <c r="A59" i="4" l="1"/>
  <c r="A63" i="4" s="1"/>
  <c r="A64" i="4" s="1"/>
  <c r="A65" i="4" s="1"/>
  <c r="A69" i="4" s="1"/>
  <c r="A70" i="4" s="1"/>
  <c r="A71" i="4" s="1"/>
  <c r="A72" i="4" s="1"/>
  <c r="A73" i="4" s="1"/>
  <c r="A74" i="4" s="1"/>
  <c r="A77" i="4" s="1"/>
  <c r="A78" i="4" s="1"/>
  <c r="A82" i="4" l="1"/>
  <c r="A83" i="4" s="1"/>
  <c r="A84" i="4" s="1"/>
  <c r="A88" i="4" s="1"/>
  <c r="A89" i="4" s="1"/>
  <c r="A90" i="4" s="1"/>
  <c r="A94" i="4" s="1"/>
  <c r="A95" i="4" s="1"/>
  <c r="A96" i="4" s="1"/>
  <c r="A97" i="4" s="1"/>
  <c r="A101" i="4" s="1"/>
  <c r="A104" i="4" s="1"/>
  <c r="A105" i="4" s="1"/>
  <c r="A109" i="4" s="1"/>
  <c r="A110" i="4" s="1"/>
  <c r="A111" i="4" s="1"/>
  <c r="A112" i="4" s="1"/>
  <c r="A113" i="4" s="1"/>
  <c r="A117" i="4" s="1"/>
  <c r="A118" i="4" l="1"/>
  <c r="A119" i="4" s="1"/>
  <c r="A123" i="4" s="1"/>
  <c r="A124" i="4" s="1"/>
  <c r="A125" i="4" s="1"/>
  <c r="A126" i="4" s="1"/>
  <c r="A129" i="4" s="1"/>
  <c r="A130" i="4" l="1"/>
  <c r="A131" i="4" s="1"/>
  <c r="A132" i="4" s="1"/>
  <c r="A136" i="4" s="1"/>
  <c r="A137" i="4" s="1"/>
  <c r="A138" i="4" s="1"/>
  <c r="A139" i="4" s="1"/>
  <c r="A140" i="4" s="1"/>
  <c r="A141" i="4" s="1"/>
  <c r="A145" i="4" s="1"/>
  <c r="A146" i="4" s="1"/>
  <c r="A150" i="4" s="1"/>
  <c r="A151" i="4" s="1"/>
  <c r="A152" i="4" s="1"/>
  <c r="A153" i="4" s="1"/>
  <c r="A154" i="4" s="1"/>
  <c r="A158" i="4" s="1"/>
  <c r="A159" i="4" s="1"/>
  <c r="A163" i="4" s="1"/>
  <c r="A167" i="4" s="1"/>
  <c r="A168" i="4" s="1"/>
  <c r="A169" i="4" s="1"/>
  <c r="A170" i="4" s="1"/>
  <c r="A175" i="4" s="1"/>
  <c r="A179" i="4" l="1"/>
  <c r="A182" i="4" s="1"/>
  <c r="A183" i="4" s="1"/>
  <c r="A184" i="4" s="1"/>
  <c r="A188" i="4" s="1"/>
  <c r="A189" i="4" s="1"/>
  <c r="A190" i="4" s="1"/>
  <c r="A191" i="4" s="1"/>
  <c r="A195" i="4" s="1"/>
  <c r="A196" i="4" s="1"/>
  <c r="A197" i="4" s="1"/>
  <c r="A198" i="4" s="1"/>
  <c r="A199" i="4" s="1"/>
  <c r="A200" i="4" s="1"/>
  <c r="A204" i="4" s="1"/>
  <c r="A208" i="4" s="1"/>
  <c r="A209" i="4" s="1"/>
  <c r="A212" i="4" s="1"/>
  <c r="A213" i="4" s="1"/>
  <c r="A214" i="4" s="1"/>
  <c r="A218" i="4" s="1"/>
  <c r="A222" i="4" l="1"/>
  <c r="A223" i="4" s="1"/>
  <c r="A227" i="4" s="1"/>
  <c r="A231" i="4" s="1"/>
  <c r="A232" i="4" s="1"/>
  <c r="A236" i="4" s="1"/>
  <c r="A240" i="4" l="1"/>
  <c r="A241" i="4" s="1"/>
  <c r="A242" i="4" s="1"/>
  <c r="A246" i="4" s="1"/>
  <c r="A247" i="4" s="1"/>
  <c r="O256" i="13"/>
  <c r="A248" i="4" l="1"/>
  <c r="A252" i="4" s="1"/>
  <c r="A256" i="4" s="1"/>
  <c r="A257" i="4" s="1"/>
  <c r="A261" i="4" s="1"/>
  <c r="A262" i="4" s="1"/>
  <c r="A266" i="4" s="1"/>
  <c r="A267" i="4" s="1"/>
  <c r="A268" i="4" s="1"/>
  <c r="A272" i="4" s="1"/>
  <c r="A276" i="4" s="1"/>
  <c r="A277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O257" i="13"/>
  <c r="O263" i="13" s="1"/>
  <c r="A303" i="4" l="1"/>
  <c r="A304" i="4" s="1"/>
  <c r="A305" i="4" s="1"/>
  <c r="A306" i="4" s="1"/>
  <c r="A307" i="4" s="1"/>
  <c r="A308" i="4" s="1"/>
  <c r="A312" i="4" s="1"/>
  <c r="A313" i="4" s="1"/>
  <c r="A314" i="4" s="1"/>
  <c r="A315" i="4" s="1"/>
  <c r="A316" i="4" s="1"/>
  <c r="A317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3" i="4" s="1"/>
  <c r="A344" i="4" s="1"/>
  <c r="A348" i="4" s="1"/>
  <c r="A352" i="4" s="1"/>
  <c r="A356" i="4" s="1"/>
  <c r="A360" i="4" s="1"/>
  <c r="A361" i="4" s="1"/>
  <c r="A362" i="4" s="1"/>
  <c r="A366" i="4" s="1"/>
  <c r="A367" i="4" s="1"/>
  <c r="A371" i="4" s="1"/>
  <c r="A372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P257" i="13"/>
  <c r="P263" i="13" s="1"/>
  <c r="L339" i="4" l="1"/>
  <c r="L340" i="4" l="1"/>
  <c r="L391" i="4" s="1"/>
  <c r="O339" i="4"/>
  <c r="O391" i="4" l="1"/>
  <c r="P339" i="4"/>
  <c r="P391" i="4" l="1"/>
  <c r="A21" i="13"/>
  <c r="A22" i="13" s="1"/>
  <c r="A23" i="13" s="1"/>
  <c r="A27" i="13" s="1"/>
  <c r="A31" i="13" s="1"/>
  <c r="A32" i="13" l="1"/>
  <c r="A33" i="13" l="1"/>
  <c r="A37" i="13" s="1"/>
  <c r="A38" i="13" s="1"/>
  <c r="A39" i="13" s="1"/>
  <c r="A40" i="13" s="1"/>
  <c r="A41" i="13" s="1"/>
  <c r="A45" i="13" s="1"/>
  <c r="A46" i="13" s="1"/>
  <c r="A50" i="13" s="1"/>
  <c r="A51" i="13" s="1"/>
  <c r="A52" i="13" l="1"/>
  <c r="A57" i="13" s="1"/>
  <c r="A62" i="13" s="1"/>
  <c r="A66" i="13" s="1"/>
  <c r="A71" i="13" l="1"/>
  <c r="A72" i="13" s="1"/>
  <c r="A73" i="13" l="1"/>
  <c r="A77" i="13" s="1"/>
  <c r="A78" i="13" s="1"/>
  <c r="A83" i="13" s="1"/>
  <c r="A86" i="13" s="1"/>
  <c r="A91" i="13" s="1"/>
  <c r="A95" i="13" s="1"/>
  <c r="A96" i="13" s="1"/>
  <c r="A97" i="13" s="1"/>
  <c r="A100" i="13" s="1"/>
  <c r="A104" i="13" s="1"/>
  <c r="A105" i="13" s="1"/>
  <c r="A109" i="13" s="1"/>
  <c r="A114" i="13" s="1"/>
  <c r="A115" i="13" s="1"/>
  <c r="A116" i="13" s="1"/>
  <c r="A120" i="13" s="1"/>
  <c r="A121" i="13" s="1"/>
  <c r="A125" i="13" s="1"/>
  <c r="A129" i="13" s="1"/>
  <c r="A130" i="13" s="1"/>
  <c r="A134" i="13" s="1"/>
  <c r="A138" i="13" s="1"/>
  <c r="A139" i="13" s="1"/>
  <c r="A140" i="13" l="1"/>
  <c r="A141" i="13" s="1"/>
  <c r="A142" i="13" s="1"/>
  <c r="A146" i="13" s="1"/>
  <c r="A147" i="13" s="1"/>
  <c r="A151" i="13" s="1"/>
  <c r="A152" i="13" s="1"/>
  <c r="A156" i="13" s="1"/>
  <c r="A157" i="13" s="1"/>
  <c r="A161" i="13" s="1"/>
  <c r="A162" i="13" s="1"/>
  <c r="A163" i="13" s="1"/>
  <c r="A167" i="13" s="1"/>
  <c r="A168" i="13" s="1"/>
  <c r="A216" i="13" l="1"/>
  <c r="A217" i="13" s="1"/>
  <c r="A218" i="13" s="1"/>
  <c r="A219" i="13" s="1"/>
  <c r="A223" i="13" s="1"/>
  <c r="A227" i="13" s="1"/>
  <c r="A231" i="13" s="1"/>
  <c r="A235" i="13" s="1"/>
  <c r="A236" i="13" s="1"/>
  <c r="A237" i="13" s="1"/>
  <c r="A241" i="13" s="1"/>
  <c r="A242" i="13" s="1"/>
  <c r="A246" i="13" s="1"/>
  <c r="A247" i="13" s="1"/>
  <c r="A251" i="13" s="1"/>
  <c r="A255" i="13" s="1"/>
  <c r="A256" i="13" s="1"/>
  <c r="A260" i="13" s="1"/>
  <c r="A169" i="13"/>
  <c r="A170" i="13" s="1"/>
  <c r="A171" i="13" s="1"/>
  <c r="A175" i="13" s="1"/>
  <c r="A179" i="13" s="1"/>
  <c r="A180" i="13" s="1"/>
  <c r="A181" i="13" s="1"/>
  <c r="A185" i="13" s="1"/>
  <c r="A186" i="13" s="1"/>
  <c r="A190" i="13" s="1"/>
  <c r="A194" i="13" s="1"/>
  <c r="A195" i="13" s="1"/>
  <c r="A196" i="13" s="1"/>
  <c r="A197" i="13" s="1"/>
  <c r="A198" i="13" s="1"/>
  <c r="A199" i="13" s="1"/>
  <c r="A203" i="13" s="1"/>
  <c r="A204" i="13" s="1"/>
  <c r="A205" i="13" s="1"/>
</calcChain>
</file>

<file path=xl/sharedStrings.xml><?xml version="1.0" encoding="utf-8"?>
<sst xmlns="http://schemas.openxmlformats.org/spreadsheetml/2006/main" count="2055" uniqueCount="715">
  <si>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</si>
  <si>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</si>
  <si>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</si>
  <si>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</si>
  <si>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</si>
  <si>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</si>
  <si>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</si>
  <si>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</si>
  <si>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</si>
  <si>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</si>
  <si>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</si>
  <si>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</si>
  <si>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</si>
  <si>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</si>
  <si>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</si>
  <si>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</si>
  <si>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</si>
  <si>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</si>
  <si>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</si>
  <si>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</si>
  <si>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</si>
  <si>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</si>
  <si>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</si>
  <si>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</si>
  <si>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</si>
  <si>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</si>
  <si>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</si>
  <si>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</si>
  <si>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</si>
  <si>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</si>
  <si>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</si>
  <si>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</si>
  <si>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</si>
  <si>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</si>
  <si>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</si>
  <si>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</si>
  <si>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</si>
  <si>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</si>
  <si>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</si>
  <si>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</si>
  <si>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</si>
  <si>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</si>
  <si>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</si>
  <si>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</si>
  <si>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</si>
  <si>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</si>
  <si>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</si>
  <si>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</si>
  <si>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</si>
  <si>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</si>
  <si>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</si>
  <si>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</si>
  <si>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</si>
  <si>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</si>
  <si>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</si>
  <si>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</si>
  <si>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</si>
  <si>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</si>
  <si>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</si>
  <si>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</si>
  <si>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</si>
  <si>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</si>
  <si>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</si>
  <si>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</si>
  <si>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</si>
  <si>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</si>
  <si>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</si>
  <si>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</si>
  <si>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</si>
  <si>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</si>
  <si>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</si>
  <si>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</si>
  <si>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</si>
  <si>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</si>
  <si>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</si>
  <si>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</si>
  <si>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</si>
  <si>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</si>
  <si>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</si>
  <si>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</si>
  <si>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</si>
  <si>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</si>
  <si>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</si>
  <si>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</si>
  <si>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</si>
  <si>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</si>
  <si>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</si>
  <si>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</si>
  <si>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</si>
  <si>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</si>
  <si>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</si>
  <si>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</si>
  <si>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</si>
  <si>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</si>
  <si>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</si>
  <si>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</si>
  <si>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</si>
  <si>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</si>
  <si>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</si>
  <si>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</si>
  <si>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</si>
  <si>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</si>
  <si>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</si>
  <si>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</si>
  <si>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</si>
  <si>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</si>
  <si>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</si>
  <si>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</si>
  <si>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</si>
  <si>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</si>
  <si>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</si>
  <si>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</si>
  <si>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</si>
  <si>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</si>
  <si>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</si>
  <si>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</si>
  <si>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</si>
  <si>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</si>
  <si>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</si>
  <si>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</si>
  <si>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</si>
  <si>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</si>
  <si>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</si>
  <si>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</si>
  <si>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</si>
  <si>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</si>
  <si>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</si>
  <si>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</si>
  <si>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</si>
  <si>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</si>
  <si>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</si>
  <si>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</si>
  <si>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</si>
  <si>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</si>
  <si>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</si>
  <si>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</si>
  <si>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</si>
  <si>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</si>
  <si>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</si>
  <si>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</si>
  <si>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</si>
  <si>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</si>
  <si>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</si>
  <si>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</si>
  <si>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</si>
  <si>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</si>
  <si>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 xml:space="preserve">COORDINADORA DE COMEDOR 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</si>
  <si>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</si>
  <si>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</si>
  <si>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</si>
  <si>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</si>
  <si>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</si>
  <si>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</si>
  <si>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</si>
  <si>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</si>
  <si>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</si>
  <si>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</si>
  <si>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</si>
  <si>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</si>
  <si>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</si>
  <si>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</si>
  <si>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</si>
  <si>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</si>
  <si>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</si>
  <si>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</si>
  <si>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</si>
  <si>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</si>
  <si>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</si>
  <si>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</si>
  <si>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</si>
  <si>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</si>
  <si>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</si>
  <si>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</si>
  <si>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</si>
  <si>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</si>
  <si>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</si>
  <si>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</si>
  <si>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</si>
  <si>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</si>
  <si>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</si>
  <si>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</si>
  <si>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</si>
  <si>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</si>
  <si>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</si>
  <si>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</si>
  <si>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</si>
  <si>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</si>
  <si>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</si>
  <si>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</si>
  <si>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</si>
  <si>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</si>
  <si>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</si>
  <si>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</si>
  <si>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</si>
  <si>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</si>
  <si>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</si>
  <si>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</si>
  <si>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</si>
  <si>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</si>
  <si>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</si>
  <si>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</si>
  <si>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</si>
  <si>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</si>
  <si>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</si>
  <si>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</si>
  <si>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</si>
  <si>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</si>
  <si>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</si>
  <si>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</si>
  <si>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</si>
  <si>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</si>
  <si>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</si>
  <si>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</si>
  <si>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</si>
  <si>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</si>
  <si>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</si>
  <si>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</si>
  <si>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</si>
  <si>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</si>
  <si>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</si>
  <si>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</si>
  <si>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</si>
  <si>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</si>
  <si>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</si>
  <si>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</si>
  <si>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</si>
  <si>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</si>
  <si>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</si>
  <si>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</si>
  <si>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</si>
  <si>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</si>
  <si>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</si>
  <si>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</si>
  <si>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</si>
  <si>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</si>
  <si>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</si>
  <si>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</si>
  <si>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</si>
  <si>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</si>
  <si>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</si>
  <si>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</si>
  <si>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</si>
  <si>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</si>
  <si>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</si>
  <si>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</si>
  <si>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</si>
  <si>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</si>
  <si>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</si>
  <si>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</si>
  <si>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</si>
  <si>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</si>
  <si>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</si>
  <si>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</si>
  <si>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</si>
  <si>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</si>
  <si>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</si>
  <si>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</si>
  <si>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</si>
  <si>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</si>
  <si>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</si>
  <si>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</si>
  <si>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</si>
  <si>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</si>
  <si>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</si>
  <si>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</si>
  <si>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</si>
  <si>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</si>
  <si>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</si>
  <si>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</si>
  <si>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</si>
  <si>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</si>
  <si>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</si>
  <si>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</si>
  <si>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</si>
  <si>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</si>
  <si>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</si>
  <si>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</si>
  <si>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</si>
  <si>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</si>
  <si>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</si>
  <si>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</si>
  <si>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</si>
  <si>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</si>
  <si>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</si>
  <si>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</si>
  <si>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</si>
  <si>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</si>
  <si>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</si>
  <si>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</si>
  <si>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</si>
  <si>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</si>
  <si>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</si>
  <si>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</si>
  <si>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</si>
  <si>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</si>
  <si>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</si>
  <si>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</si>
  <si>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</si>
  <si>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</si>
  <si>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</si>
  <si>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</si>
  <si>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</si>
  <si>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</si>
  <si>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</si>
  <si>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</si>
  <si>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</si>
  <si>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</si>
  <si>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</si>
  <si>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</si>
  <si>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</si>
  <si>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</si>
  <si>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</si>
  <si>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</si>
  <si>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</si>
  <si>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</si>
  <si>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</si>
  <si>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</si>
  <si>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</si>
  <si>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</si>
  <si>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</si>
  <si>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</si>
  <si>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</si>
  <si>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</si>
  <si>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</si>
  <si>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</si>
  <si>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</si>
  <si>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</si>
  <si>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</si>
  <si>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</si>
  <si>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</si>
  <si>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</si>
  <si>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</si>
  <si>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</si>
  <si>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</si>
  <si>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</si>
  <si>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</si>
  <si>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</si>
  <si>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</si>
  <si>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</si>
  <si>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</si>
  <si>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</si>
  <si>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</si>
  <si>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</si>
  <si>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</si>
  <si>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</si>
  <si>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</si>
  <si>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</si>
  <si>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</si>
  <si>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</si>
  <si>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</si>
  <si>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</si>
  <si>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</si>
  <si>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</si>
  <si>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</si>
  <si>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</si>
  <si>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</si>
  <si>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</si>
  <si>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</si>
  <si>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</si>
  <si>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</si>
  <si>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</si>
  <si>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</si>
  <si>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</si>
  <si>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</si>
  <si>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</si>
  <si>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</si>
  <si>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</si>
  <si>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</si>
  <si>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</si>
  <si>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</si>
  <si>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</si>
  <si>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</si>
  <si>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</si>
  <si>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</si>
  <si>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</si>
  <si>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</si>
  <si>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</si>
  <si>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</si>
  <si>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</si>
  <si>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</si>
  <si>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</si>
  <si>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</si>
  <si>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</si>
  <si>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</si>
  <si>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</si>
  <si>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</si>
  <si>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</si>
  <si>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</si>
  <si>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</si>
  <si>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</si>
  <si>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</si>
  <si>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</si>
  <si>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</si>
  <si>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</si>
  <si>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</si>
  <si>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</si>
  <si>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</si>
  <si>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</si>
  <si>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</si>
  <si>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</si>
  <si>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</si>
  <si>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</si>
  <si>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</si>
  <si>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</si>
  <si>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</si>
  <si>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</si>
  <si>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</si>
  <si>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</si>
  <si>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</si>
  <si>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</si>
  <si>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</si>
  <si>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</si>
  <si>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</si>
  <si>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</si>
  <si>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</si>
  <si>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</si>
  <si>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</si>
  <si>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</si>
  <si>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</si>
  <si>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</si>
  <si>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</si>
  <si>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</si>
  <si>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</si>
  <si>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</si>
  <si>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</si>
  <si>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</si>
  <si>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</si>
  <si>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</si>
  <si>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</si>
  <si>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</si>
  <si>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</si>
  <si>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</si>
  <si>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</si>
  <si>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</si>
  <si>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</si>
  <si>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</si>
  <si>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</si>
  <si>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</si>
  <si>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</si>
  <si>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</si>
  <si>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</si>
  <si>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</si>
  <si>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</si>
  <si>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</si>
  <si>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</si>
  <si>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</si>
  <si>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</si>
  <si>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</si>
  <si>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</si>
  <si>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</si>
  <si>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</si>
  <si>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</si>
  <si>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</si>
  <si>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</si>
  <si>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</si>
  <si>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</si>
  <si>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</si>
  <si>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</si>
  <si>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</si>
  <si>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</si>
  <si>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</si>
  <si>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</si>
  <si>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</si>
  <si>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</si>
  <si>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</si>
  <si>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</si>
  <si>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</si>
  <si>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</si>
  <si>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</si>
  <si>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</si>
  <si>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</si>
  <si>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</si>
  <si>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</si>
  <si>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</si>
  <si>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</si>
  <si>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</si>
  <si>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</si>
  <si>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</si>
  <si>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</si>
  <si>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</si>
  <si>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</si>
  <si>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</si>
  <si>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</si>
  <si>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</si>
  <si>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</si>
  <si>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</si>
  <si>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</si>
  <si>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</si>
  <si>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</si>
  <si>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</si>
  <si>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</si>
  <si>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</si>
  <si>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</si>
  <si>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</si>
  <si>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</si>
  <si>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</si>
  <si>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</si>
  <si>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</si>
  <si>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</si>
  <si>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</si>
  <si>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</si>
  <si>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</si>
  <si>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</si>
  <si>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</si>
  <si>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</si>
  <si>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</si>
  <si>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PARALEGAL </t>
  </si>
  <si>
    <t>ENCARGADA DIVISIÓN DE MINISTERIOS DE LA MUJER, JUVENTUD, CULTURA, DEPORTES Y RECREACIÓN</t>
  </si>
  <si>
    <t>ANALISTA DE ANÁLISIS Y ESTUDIOS ECONÓMICOS II</t>
  </si>
  <si>
    <t xml:space="preserve">MÉDICO </t>
  </si>
  <si>
    <t>IVÁN GÁLVEZ DE LA CRUZ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</si>
  <si>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</si>
  <si>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</si>
  <si>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</si>
  <si>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</si>
  <si>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</si>
  <si>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</si>
  <si>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</si>
  <si>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</si>
  <si>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</si>
  <si>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</si>
  <si>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</si>
  <si>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</si>
  <si>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</si>
  <si>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</si>
  <si>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</si>
  <si>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</si>
  <si>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</si>
  <si>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>KEVIN JOSÉ RODRÍGUEZ ACOSTA</t>
  </si>
  <si>
    <t>FERNANDO LUIS SAN MIGUEL ÁLVAREZ</t>
  </si>
  <si>
    <t>JOERAH EDMÉE ALFAU LARACUENTE</t>
  </si>
  <si>
    <t>ANALISTA SECTORIAL DE PRESUPUESTO I</t>
  </si>
  <si>
    <t>VIRMARYS ANDREINA CANELA TORRES</t>
  </si>
  <si>
    <t>TÉCNICO DE COMUNICACIONES</t>
  </si>
  <si>
    <t>ERICK RAMÓN SANTANA REYES</t>
  </si>
  <si>
    <t>RAFAEL VITERBO DE LA ROSA CABA</t>
  </si>
  <si>
    <t xml:space="preserve">JUAN ALFONSO PAULINO RODRIGUEZ </t>
  </si>
  <si>
    <t>ANALISTA DE ANÁLISIS DE ESTUDIOS ECONÓMICOS I</t>
  </si>
  <si>
    <t xml:space="preserve">JEREMY ELIAM BISONO SENA 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</si>
  <si>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</si>
  <si>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</si>
  <si>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</si>
  <si>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</si>
  <si>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</si>
  <si>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</si>
  <si>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</si>
  <si>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</si>
  <si>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</si>
  <si>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</si>
  <si>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</si>
  <si>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</si>
  <si>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</si>
  <si>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</si>
  <si>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</si>
  <si>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</si>
  <si>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ENCARGADO ADMINISTRATIVO Y FINANCIERO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</si>
  <si>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</si>
  <si>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</si>
  <si>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</si>
  <si>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</si>
  <si>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</si>
  <si>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Saldo a favor 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</si>
  <si>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</si>
  <si>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</si>
  <si>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</si>
  <si>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</si>
  <si>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</si>
  <si>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</si>
  <si>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</si>
  <si>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</si>
  <si>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</si>
  <si>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</si>
  <si>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</si>
  <si>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>15 DE OCTUBRE DEL 2023</t>
  </si>
  <si>
    <t>18 DE OCTUBRE DEL 2023</t>
  </si>
  <si>
    <t>01 DE OCTUBRE DEL 2023</t>
  </si>
  <si>
    <t xml:space="preserve">Saldo a Fvaor </t>
  </si>
  <si>
    <t xml:space="preserve">ANGELLI FRANCHESKA ECHAVARRIA ZABALA </t>
  </si>
  <si>
    <t>01 DE OCTUBRE DE 2023</t>
  </si>
  <si>
    <t xml:space="preserve">CAMILA YAMEL GUZMAN RAPOZO </t>
  </si>
  <si>
    <t xml:space="preserve">LYANNA MICHELLE FERNANDEZ MARTINEZ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</si>
  <si>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</si>
  <si>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</si>
  <si>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</si>
  <si>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</si>
  <si>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</si>
  <si>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</si>
  <si>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</si>
  <si>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</si>
  <si>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</si>
  <si>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</si>
  <si>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</si>
  <si>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</si>
  <si>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</si>
  <si>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</si>
  <si>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</si>
  <si>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</si>
  <si>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ALCY LOPEZ SEGURA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</si>
  <si>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</si>
  <si>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</si>
  <si>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</si>
  <si>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</si>
  <si>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</si>
  <si>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</si>
  <si>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</si>
  <si>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</si>
  <si>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</si>
  <si>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</si>
  <si>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</si>
  <si>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01 DE DICIEMBRE DEL 2023</t>
  </si>
  <si>
    <t>04 DE DICIEMBRE DEL 2023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</si>
  <si>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</si>
  <si>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</si>
  <si>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</si>
  <si>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</si>
  <si>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</si>
  <si>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</si>
  <si>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</si>
  <si>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</si>
  <si>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</si>
  <si>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</si>
  <si>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</si>
  <si>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</si>
  <si>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</si>
  <si>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</si>
  <si>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</si>
  <si>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</si>
  <si>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</si>
  <si>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</si>
  <si>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>TÉCNICO REGISTRO, CONTROL Y NÓMINA</t>
  </si>
  <si>
    <t>01 DE FEBRERO DEL 2024</t>
  </si>
  <si>
    <t xml:space="preserve">GLENNY CONCEPCION CRUZ  </t>
  </si>
  <si>
    <t xml:space="preserve">ANALISTA DE NORMAS Y METODOLOGÍAS </t>
  </si>
  <si>
    <t xml:space="preserve"> TÉCNICO DE PRESUPUESTO </t>
  </si>
  <si>
    <t xml:space="preserve">ENCARGADA DE DOCUMENTACIÓN </t>
  </si>
  <si>
    <t>02 DE FEBRERO DEL 2024</t>
  </si>
  <si>
    <t>02 DE ENERO DEL 2024</t>
  </si>
  <si>
    <t>03 DE ENERO DEL 2024</t>
  </si>
  <si>
    <t>TÉCNICO DE TESORERIA</t>
  </si>
  <si>
    <t xml:space="preserve">TÉCNICO EN PRESUPUESTO Y TESORERIA </t>
  </si>
  <si>
    <t>26 DE ENERO DEL 2024</t>
  </si>
  <si>
    <t xml:space="preserve">ENCARGADA DE ANÁLISIS Y ESTUDIOS ECONOMICOS </t>
  </si>
  <si>
    <t>01 DE ENERO DEL 2024</t>
  </si>
  <si>
    <t>21 DE FEBRERO DEL 2024</t>
  </si>
  <si>
    <t>25 DE FEBRERO DEL 2024</t>
  </si>
  <si>
    <t>25 DE FEBRERO  DEL 2024</t>
  </si>
  <si>
    <t>18 DE FEBRERO DEL 2024</t>
  </si>
  <si>
    <t>14 DE FEBRERO DEL 2024</t>
  </si>
  <si>
    <t>10 DE FEBRERO DEL 2024</t>
  </si>
  <si>
    <t>22 DE FEBRERO DEL 2024</t>
  </si>
  <si>
    <t>DESARROLLADOR DE SISTEMA</t>
  </si>
  <si>
    <t xml:space="preserve">ANALISTA DE CLASIFICACIÓN, VALORACIÓN Y REMUNERACIÓN DE CARGOS </t>
  </si>
  <si>
    <t>SANDRA CAROLINA REYES CRUZ</t>
  </si>
  <si>
    <t>LEWIS KAROLINE ROSA VILLAR</t>
  </si>
  <si>
    <t>01 DE MARZO DEL 2024</t>
  </si>
  <si>
    <t>04 DE MARZO DEL 2024</t>
  </si>
  <si>
    <t>LUIS ANDRÉS HILARIO SALAS</t>
  </si>
  <si>
    <t>AUXILIAR DE DOCUMENTACIÓN</t>
  </si>
  <si>
    <t>LUDOVINO CEBALLOS JIMÉNEZ</t>
  </si>
  <si>
    <t>15 DE MARZO DEL 2024</t>
  </si>
  <si>
    <t>02 DE MARZO DEL 2024</t>
  </si>
  <si>
    <t>02 DE  MARZO DEL 2024</t>
  </si>
  <si>
    <t>21 DE MARZO DEL 2024</t>
  </si>
  <si>
    <t>03 DE MARZO DEL 2024</t>
  </si>
  <si>
    <t>DIRECTOR DIRECCIÓN DE ESTUDIOS ECONOMICOS Y SEGUIMIENTO FINANCIERO</t>
  </si>
  <si>
    <t>ELISON BIENVENIDO ARIAS GARCIA</t>
  </si>
  <si>
    <t>11 DE MARZO DEL 2024</t>
  </si>
  <si>
    <t>15 DE ABRIL DEL 2024</t>
  </si>
  <si>
    <t>18 DE ABRIL DEL 2024</t>
  </si>
  <si>
    <t>01 DE ABRIL DEL 2024</t>
  </si>
  <si>
    <t>05 DE ABRIL DEL 2024</t>
  </si>
  <si>
    <t>05 DE OCTUBRE DEL 2023</t>
  </si>
  <si>
    <t>01 DE MAYO DEL 2024</t>
  </si>
  <si>
    <t>01 DE NOVIEMBRE DEL 2023</t>
  </si>
  <si>
    <t>ENCARGADO DIVISIÓN DE REGISTRO, CONTROL Y NÓMINA</t>
  </si>
  <si>
    <t>01  DE DICIEMBRE DEL 2023</t>
  </si>
  <si>
    <t>01 DE JUNIO DEL 2024</t>
  </si>
  <si>
    <t>CARLOS EDUARDO TERRERO DE JESÚS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</si>
  <si>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</si>
  <si>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</si>
  <si>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</si>
  <si>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</si>
  <si>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</si>
  <si>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</si>
  <si>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04 DE JUNIO DEL 2024</t>
  </si>
  <si>
    <t>ADRIANA LOPEZ CASTILLO</t>
  </si>
  <si>
    <t>02 DE JULIO DEL 2024</t>
  </si>
  <si>
    <t>03 DE JULIO DEL 2024</t>
  </si>
  <si>
    <t>26 DE JULIO DEL 2024</t>
  </si>
  <si>
    <t>01 DE JULIO DEL 2024</t>
  </si>
  <si>
    <t xml:space="preserve">01 DE ENERO DEL 2024 </t>
  </si>
  <si>
    <t>JOSÉ ALEJANDRO GUTIÉRREZ LORENZO</t>
  </si>
  <si>
    <t>ANALISTA DE NORMAS Y METODOLOGÍAS PRESUPUESTARIAS</t>
  </si>
  <si>
    <t>01  DE FEBRERO DEL 2024</t>
  </si>
  <si>
    <t>01 DE AGOSTO DEL 2024</t>
  </si>
  <si>
    <t xml:space="preserve">RESPONSABLE DE OFICINA DE LIBRE ACCESO </t>
  </si>
  <si>
    <t xml:space="preserve"> 25 DE AGOSTO DEL 2024</t>
  </si>
  <si>
    <t xml:space="preserve">02 DE AGOSTO DEL 2024 </t>
  </si>
  <si>
    <t>21 DE AGOSTO DEL 2024</t>
  </si>
  <si>
    <t xml:space="preserve">01 DE AGOSTO DEL 2024 </t>
  </si>
  <si>
    <t>25 DE AGOSTO DEL 2024</t>
  </si>
  <si>
    <t>18 DE AGOSTO DEL 2024</t>
  </si>
  <si>
    <t>14 DE AGOSTO DEL 2024</t>
  </si>
  <si>
    <t xml:space="preserve">10 DE AGOSTO DEL 2024 </t>
  </si>
  <si>
    <t>22 DE AGOSTO DEL 2024</t>
  </si>
  <si>
    <t xml:space="preserve">   </t>
  </si>
  <si>
    <t>ASISTENTE  ADMINISTRATIVA I</t>
  </si>
  <si>
    <t>Correspondiente al mes de marzo del año 2024</t>
  </si>
  <si>
    <t>01 DE SEPTIEMBRE DEL 2024</t>
  </si>
  <si>
    <t>15 DE SEPTIEMBRE DEL 2024</t>
  </si>
  <si>
    <t>02 DE SEPTIEMBRE DEL 2024</t>
  </si>
  <si>
    <t>11 DE SEPTIEMBRE DEL 2024</t>
  </si>
  <si>
    <t>04 DE SEPTIEMBRE DEL 2024</t>
  </si>
  <si>
    <t>21 DE SEPTIEMBRE DEL 2024</t>
  </si>
  <si>
    <t>03 DE SEPTIEMBRE DEL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</si>
</sst>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1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35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7" fillId="2" borderId="0" xfId="0" applyFont="1" applyFill="1"/>
    <xf numFmtId="0" fontId="4" fillId="2" borderId="0" xfId="0" applyFont="1" applyFill="1" applyAlignment="1">
      <alignment horizontal="center"/>
    </xf>
    <xf numFmtId="43" fontId="4" fillId="2" borderId="1" xfId="1" applyFont="1" applyFill="1" applyBorder="1"/>
    <xf numFmtId="43" fontId="7" fillId="2" borderId="0" xfId="1" applyFont="1" applyFill="1" applyBorder="1"/>
    <xf numFmtId="43" fontId="4" fillId="2" borderId="0" xfId="0" applyNumberFormat="1" applyFont="1" applyFill="1"/>
    <xf numFmtId="43" fontId="4" fillId="2" borderId="2" xfId="1" applyFont="1" applyFill="1" applyBorder="1"/>
    <xf numFmtId="43" fontId="4" fillId="2" borderId="2" xfId="0" applyNumberFormat="1" applyFont="1" applyFill="1" applyBorder="1"/>
    <xf numFmtId="164" fontId="4" fillId="2" borderId="1" xfId="0" applyNumberFormat="1" applyFont="1" applyFill="1" applyBorder="1"/>
    <xf numFmtId="164" fontId="4" fillId="2" borderId="0" xfId="0" applyNumberFormat="1" applyFont="1" applyFill="1"/>
    <xf numFmtId="0" fontId="4" fillId="2" borderId="2" xfId="0" applyFont="1" applyFill="1" applyBorder="1" applyAlignment="1">
      <alignment horizontal="center"/>
    </xf>
    <xf numFmtId="43" fontId="7" fillId="3" borderId="6" xfId="0" applyNumberFormat="1" applyFont="1" applyFill="1" applyBorder="1"/>
    <xf numFmtId="43" fontId="7" fillId="4" borderId="1" xfId="1" applyFont="1" applyFill="1" applyBorder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2" fillId="0" borderId="0" xfId="0" applyFont="1" applyAlignment="1">
      <alignment horizontal="right"/>
    </xf>
    <xf numFmtId="0" fontId="13" fillId="0" borderId="13" xfId="0" applyFont="1" applyBorder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2" xfId="0" applyFont="1" applyFill="1" applyBorder="1" applyAlignment="1">
      <alignment horizontal="left"/>
    </xf>
    <xf numFmtId="165" fontId="9" fillId="2" borderId="0" xfId="0" applyNumberFormat="1" applyFont="1" applyFill="1" applyAlignment="1">
      <alignment horizontal="left" wrapText="1"/>
    </xf>
    <xf numFmtId="43" fontId="4" fillId="2" borderId="0" xfId="1" applyFont="1" applyFill="1" applyBorder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0" fontId="17" fillId="2" borderId="0" xfId="0" applyFont="1" applyFill="1" applyAlignment="1">
      <alignment horizontal="left"/>
    </xf>
    <xf numFmtId="0" fontId="15" fillId="2" borderId="1" xfId="0" applyFont="1" applyFill="1" applyBorder="1" applyAlignment="1">
      <alignment horizontal="left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7" fillId="2" borderId="0" xfId="1" applyFont="1" applyFill="1" applyBorder="1" applyAlignment="1">
      <alignment horizontal="center"/>
    </xf>
    <xf numFmtId="165" fontId="12" fillId="2" borderId="0" xfId="0" applyNumberFormat="1" applyFont="1" applyFill="1" applyAlignment="1">
      <alignment horizontal="left" wrapText="1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43" fontId="17" fillId="3" borderId="6" xfId="0" applyNumberFormat="1" applyFont="1" applyFill="1" applyBorder="1"/>
    <xf numFmtId="43" fontId="4" fillId="2" borderId="2" xfId="1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43" fontId="4" fillId="0" borderId="1" xfId="1" applyFont="1" applyFill="1" applyBorder="1"/>
    <xf numFmtId="0" fontId="7" fillId="2" borderId="0" xfId="0" applyFont="1" applyFill="1" applyAlignment="1">
      <alignment horizontal="center" wrapText="1"/>
    </xf>
    <xf numFmtId="43" fontId="0" fillId="0" borderId="0" xfId="0" applyNumberFormat="1"/>
    <xf numFmtId="43" fontId="4" fillId="0" borderId="0" xfId="0" applyNumberFormat="1" applyFont="1"/>
    <xf numFmtId="0" fontId="4" fillId="0" borderId="1" xfId="0" applyFont="1" applyBorder="1" applyAlignment="1">
      <alignment horizontal="center"/>
    </xf>
    <xf numFmtId="43" fontId="4" fillId="0" borderId="1" xfId="0" applyNumberFormat="1" applyFont="1" applyBorder="1"/>
    <xf numFmtId="43" fontId="4" fillId="0" borderId="0" xfId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43" fontId="7" fillId="2" borderId="3" xfId="1" applyFont="1" applyFill="1" applyBorder="1"/>
    <xf numFmtId="43" fontId="7" fillId="4" borderId="15" xfId="1" applyFont="1" applyFill="1" applyBorder="1"/>
    <xf numFmtId="43" fontId="4" fillId="0" borderId="0" xfId="1" applyFont="1" applyFill="1" applyBorder="1" applyAlignment="1">
      <alignment horizontal="left"/>
    </xf>
    <xf numFmtId="43" fontId="7" fillId="0" borderId="0" xfId="1" applyFont="1" applyFill="1" applyBorder="1"/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165" fontId="13" fillId="0" borderId="2" xfId="0" applyNumberFormat="1" applyFont="1" applyBorder="1" applyAlignment="1">
      <alignment horizontal="left" wrapText="1"/>
    </xf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165" fontId="13" fillId="0" borderId="1" xfId="0" applyNumberFormat="1" applyFont="1" applyBorder="1" applyAlignment="1">
      <alignment wrapText="1"/>
    </xf>
    <xf numFmtId="43" fontId="16" fillId="0" borderId="2" xfId="1" applyFont="1" applyFill="1" applyBorder="1" applyAlignment="1"/>
    <xf numFmtId="43" fontId="16" fillId="0" borderId="0" xfId="1" applyFont="1" applyFill="1" applyBorder="1" applyAlignment="1"/>
    <xf numFmtId="43" fontId="17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 wrapText="1"/>
    </xf>
    <xf numFmtId="0" fontId="4" fillId="0" borderId="2" xfId="0" applyFont="1" applyBorder="1" applyAlignment="1">
      <alignment horizontal="left"/>
    </xf>
    <xf numFmtId="43" fontId="4" fillId="0" borderId="2" xfId="0" applyNumberFormat="1" applyFont="1" applyBorder="1"/>
    <xf numFmtId="43" fontId="4" fillId="0" borderId="2" xfId="1" applyFont="1" applyFill="1" applyBorder="1"/>
    <xf numFmtId="0" fontId="4" fillId="0" borderId="14" xfId="0" applyFont="1" applyBorder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left" wrapText="1"/>
    </xf>
    <xf numFmtId="164" fontId="4" fillId="0" borderId="1" xfId="0" applyNumberFormat="1" applyFont="1" applyBorder="1"/>
    <xf numFmtId="0" fontId="4" fillId="0" borderId="1" xfId="0" applyFont="1" applyBorder="1" applyAlignment="1">
      <alignment horizontal="center" wrapText="1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43" fontId="16" fillId="2" borderId="2" xfId="0" applyNumberFormat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12" xfId="0" applyFont="1" applyFill="1" applyBorder="1" applyAlignment="1">
      <alignment horizontal="left"/>
    </xf>
    <xf numFmtId="43" fontId="4" fillId="2" borderId="1" xfId="0" applyNumberFormat="1" applyFont="1" applyFill="1" applyBorder="1"/>
    <xf numFmtId="0" fontId="4" fillId="2" borderId="2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4" fillId="2" borderId="0" xfId="0" applyFont="1" applyFill="1"/>
    <xf numFmtId="0" fontId="16" fillId="2" borderId="1" xfId="0" applyFont="1" applyFill="1" applyBorder="1" applyAlignment="1">
      <alignment horizontal="left" wrapText="1"/>
    </xf>
    <xf numFmtId="43" fontId="16" fillId="2" borderId="1" xfId="1" applyFont="1" applyFill="1" applyBorder="1" applyAlignment="1"/>
    <xf numFmtId="0" fontId="4" fillId="0" borderId="0" xfId="0" applyFont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horizontal="left" wrapText="1"/>
    </xf>
    <xf numFmtId="164" fontId="4" fillId="0" borderId="0" xfId="0" applyNumberFormat="1" applyFont="1"/>
    <xf numFmtId="43" fontId="7" fillId="2" borderId="19" xfId="1" applyFont="1" applyFill="1" applyBorder="1"/>
    <xf numFmtId="0" fontId="4" fillId="2" borderId="2" xfId="0" applyFont="1" applyFill="1" applyBorder="1"/>
    <xf numFmtId="43" fontId="16" fillId="2" borderId="14" xfId="1" applyFont="1" applyFill="1" applyBorder="1"/>
    <xf numFmtId="43" fontId="16" fillId="0" borderId="14" xfId="1" applyFont="1" applyFill="1" applyBorder="1"/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 wrapText="1"/>
    </xf>
    <xf numFmtId="0" fontId="15" fillId="2" borderId="10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43" fontId="4" fillId="2" borderId="1" xfId="1" applyFont="1" applyFill="1" applyBorder="1" applyAlignment="1">
      <alignment horizontal="center"/>
    </xf>
    <xf numFmtId="43" fontId="4" fillId="2" borderId="2" xfId="1" applyFont="1" applyFill="1" applyBorder="1" applyAlignment="1">
      <alignment horizontal="center"/>
    </xf>
    <xf numFmtId="43" fontId="4" fillId="2" borderId="0" xfId="1" applyFont="1" applyFill="1" applyBorder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4" fillId="0" borderId="20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2" borderId="1" xfId="1" applyFont="1" applyFill="1" applyBorder="1" applyAlignment="1">
      <alignment horizontal="center"/>
    </xf>
    <xf numFmtId="0" fontId="16" fillId="2" borderId="1" xfId="0" applyFont="1" applyFill="1" applyBorder="1"/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7" fillId="2" borderId="0" xfId="0" applyNumberFormat="1" applyFont="1" applyFill="1"/>
    <xf numFmtId="0" fontId="16" fillId="0" borderId="10" xfId="0" applyFont="1" applyBorder="1" applyAlignment="1">
      <alignment horizont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8" fillId="2" borderId="2" xfId="0" applyFont="1" applyFill="1" applyBorder="1" applyAlignment="1">
      <alignment horizontal="left"/>
    </xf>
    <xf numFmtId="0" fontId="18" fillId="2" borderId="2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left" wrapText="1"/>
    </xf>
    <xf numFmtId="164" fontId="4" fillId="2" borderId="2" xfId="0" applyNumberFormat="1" applyFont="1" applyFill="1" applyBorder="1"/>
    <xf numFmtId="0" fontId="18" fillId="2" borderId="1" xfId="0" applyFont="1" applyFill="1" applyBorder="1" applyAlignment="1">
      <alignment horizontal="left"/>
    </xf>
    <xf numFmtId="0" fontId="18" fillId="2" borderId="1" xfId="0" applyFont="1" applyFill="1" applyBorder="1" applyAlignment="1">
      <alignment horizontal="center"/>
    </xf>
    <xf numFmtId="43" fontId="18" fillId="2" borderId="1" xfId="1" applyFont="1" applyFill="1" applyBorder="1" applyAlignment="1">
      <alignment horizontal="center"/>
    </xf>
    <xf numFmtId="0" fontId="13" fillId="2" borderId="1" xfId="0" applyFont="1" applyFill="1" applyBorder="1" applyAlignment="1">
      <alignment horizontal="left"/>
    </xf>
    <xf numFmtId="0" fontId="13" fillId="2" borderId="1" xfId="0" applyFont="1" applyFill="1" applyBorder="1" applyAlignment="1">
      <alignment horizontal="center"/>
    </xf>
    <xf numFmtId="0" fontId="13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left"/>
    </xf>
    <xf numFmtId="43" fontId="16" fillId="2" borderId="2" xfId="1" applyFont="1" applyFill="1" applyBorder="1" applyAlignment="1"/>
    <xf numFmtId="0" fontId="16" fillId="2" borderId="12" xfId="0" applyFont="1" applyFill="1" applyBorder="1" applyAlignment="1">
      <alignment horizontal="center"/>
    </xf>
    <xf numFmtId="0" fontId="16" fillId="2" borderId="10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4" fillId="2" borderId="14" xfId="0" applyFont="1" applyFill="1" applyBorder="1" applyAlignment="1">
      <alignment horizontal="left"/>
    </xf>
    <xf numFmtId="0" fontId="4" fillId="2" borderId="14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left" wrapText="1"/>
    </xf>
    <xf numFmtId="43" fontId="10" fillId="2" borderId="1" xfId="1" applyFont="1" applyFill="1" applyBorder="1" applyAlignment="1">
      <alignment horizontal="center"/>
    </xf>
    <xf numFmtId="0" fontId="16" fillId="0" borderId="1" xfId="0" applyFont="1" applyBorder="1" applyAlignment="1">
      <alignment horizontal="left" wrapText="1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43" fontId="4" fillId="0" borderId="2" xfId="1" applyFont="1" applyFill="1" applyBorder="1" applyAlignment="1">
      <alignment wrapText="1"/>
    </xf>
    <xf numFmtId="43" fontId="4" fillId="0" borderId="2" xfId="1" applyFont="1" applyFill="1" applyBorder="1" applyAlignment="1">
      <alignment horizontal="center"/>
    </xf>
    <xf numFmtId="43" fontId="4" fillId="2" borderId="1" xfId="1" applyFont="1" applyFill="1" applyBorder="1" applyAlignment="1">
      <alignment horizontal="left"/>
    </xf>
    <xf numFmtId="43" fontId="13" fillId="2" borderId="1" xfId="1" applyFont="1" applyFill="1" applyBorder="1"/>
    <xf numFmtId="0" fontId="7" fillId="2" borderId="22" xfId="0" applyFont="1" applyFill="1" applyBorder="1" applyAlignment="1">
      <alignment horizontal="center" wrapText="1"/>
    </xf>
    <xf numFmtId="0" fontId="4" fillId="0" borderId="2" xfId="0" applyFont="1" applyBorder="1"/>
    <xf numFmtId="43" fontId="4" fillId="2" borderId="14" xfId="1" applyFont="1" applyFill="1" applyBorder="1" applyAlignment="1">
      <alignment horizontal="center"/>
    </xf>
    <xf numFmtId="43" fontId="4" fillId="0" borderId="14" xfId="1" applyFont="1" applyFill="1" applyBorder="1"/>
    <xf numFmtId="43" fontId="4" fillId="0" borderId="14" xfId="0" applyNumberFormat="1" applyFont="1" applyBorder="1"/>
    <xf numFmtId="43" fontId="4" fillId="2" borderId="14" xfId="1" applyFont="1" applyFill="1" applyBorder="1"/>
    <xf numFmtId="0" fontId="7" fillId="0" borderId="0" xfId="0" applyFont="1" applyAlignment="1">
      <alignment horizontal="center" wrapText="1"/>
    </xf>
    <xf numFmtId="43" fontId="7" fillId="0" borderId="19" xfId="1" applyFont="1" applyFill="1" applyBorder="1"/>
    <xf numFmtId="0" fontId="5" fillId="0" borderId="0" xfId="0" applyFont="1"/>
    <xf numFmtId="0" fontId="5" fillId="2" borderId="0" xfId="0" applyFont="1" applyFill="1"/>
    <xf numFmtId="0" fontId="0" fillId="2" borderId="0" xfId="0" applyFill="1"/>
    <xf numFmtId="165" fontId="13" fillId="2" borderId="12" xfId="0" applyNumberFormat="1" applyFont="1" applyFill="1" applyBorder="1" applyAlignment="1">
      <alignment horizontal="left" wrapText="1"/>
    </xf>
    <xf numFmtId="43" fontId="7" fillId="2" borderId="4" xfId="1" applyFont="1" applyFill="1" applyBorder="1" applyAlignment="1"/>
    <xf numFmtId="43" fontId="7" fillId="2" borderId="3" xfId="1" applyFont="1" applyFill="1" applyBorder="1" applyAlignment="1"/>
    <xf numFmtId="0" fontId="15" fillId="3" borderId="16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15" fillId="3" borderId="24" xfId="0" applyFont="1" applyFill="1" applyBorder="1" applyAlignment="1">
      <alignment horizontal="center" vertical="center"/>
    </xf>
    <xf numFmtId="0" fontId="17" fillId="2" borderId="10" xfId="0" applyFont="1" applyFill="1" applyBorder="1"/>
    <xf numFmtId="0" fontId="17" fillId="2" borderId="12" xfId="0" applyFont="1" applyFill="1" applyBorder="1"/>
    <xf numFmtId="0" fontId="17" fillId="2" borderId="11" xfId="0" applyFont="1" applyFill="1" applyBorder="1"/>
    <xf numFmtId="0" fontId="15" fillId="2" borderId="4" xfId="0" applyFont="1" applyFill="1" applyBorder="1"/>
    <xf numFmtId="0" fontId="15" fillId="2" borderId="3" xfId="0" applyFont="1" applyFill="1" applyBorder="1"/>
    <xf numFmtId="0" fontId="15" fillId="2" borderId="5" xfId="0" applyFont="1" applyFill="1" applyBorder="1"/>
    <xf numFmtId="0" fontId="15" fillId="2" borderId="3" xfId="0" applyFont="1" applyFill="1" applyBorder="1" applyAlignment="1">
      <alignment wrapText="1"/>
    </xf>
    <xf numFmtId="0" fontId="15" fillId="2" borderId="5" xfId="0" applyFont="1" applyFill="1" applyBorder="1" applyAlignment="1">
      <alignment wrapText="1"/>
    </xf>
    <xf numFmtId="0" fontId="17" fillId="2" borderId="4" xfId="0" applyFont="1" applyFill="1" applyBorder="1"/>
    <xf numFmtId="0" fontId="17" fillId="2" borderId="3" xfId="0" applyFont="1" applyFill="1" applyBorder="1"/>
    <xf numFmtId="0" fontId="17" fillId="2" borderId="5" xfId="0" applyFont="1" applyFill="1" applyBorder="1"/>
    <xf numFmtId="0" fontId="17" fillId="2" borderId="19" xfId="0" applyFont="1" applyFill="1" applyBorder="1"/>
    <xf numFmtId="0" fontId="15" fillId="2" borderId="17" xfId="0" applyFont="1" applyFill="1" applyBorder="1"/>
    <xf numFmtId="0" fontId="15" fillId="2" borderId="18" xfId="0" applyFont="1" applyFill="1" applyBorder="1"/>
    <xf numFmtId="0" fontId="17" fillId="2" borderId="0" xfId="0" applyFont="1" applyFill="1"/>
    <xf numFmtId="0" fontId="7" fillId="2" borderId="4" xfId="0" applyFont="1" applyFill="1" applyBorder="1"/>
    <xf numFmtId="0" fontId="7" fillId="2" borderId="3" xfId="0" applyFont="1" applyFill="1" applyBorder="1"/>
    <xf numFmtId="0" fontId="7" fillId="2" borderId="1" xfId="0" applyFont="1" applyFill="1" applyBorder="1" applyAlignment="1">
      <alignment wrapText="1"/>
    </xf>
    <xf numFmtId="0" fontId="7" fillId="2" borderId="2" xfId="0" applyFont="1" applyFill="1" applyBorder="1" applyAlignment="1">
      <alignment wrapText="1"/>
    </xf>
    <xf numFmtId="0" fontId="7" fillId="2" borderId="10" xfId="0" applyFont="1" applyFill="1" applyBorder="1" applyAlignment="1">
      <alignment wrapText="1"/>
    </xf>
    <xf numFmtId="0" fontId="7" fillId="2" borderId="12" xfId="0" applyFont="1" applyFill="1" applyBorder="1" applyAlignment="1">
      <alignment wrapText="1"/>
    </xf>
    <xf numFmtId="0" fontId="7" fillId="2" borderId="11" xfId="0" applyFont="1" applyFill="1" applyBorder="1" applyAlignment="1">
      <alignment wrapText="1"/>
    </xf>
    <xf numFmtId="0" fontId="7" fillId="2" borderId="20" xfId="0" applyFont="1" applyFill="1" applyBorder="1" applyAlignment="1">
      <alignment wrapText="1"/>
    </xf>
    <xf numFmtId="0" fontId="8" fillId="2" borderId="4" xfId="0" applyFont="1" applyFill="1" applyBorder="1"/>
    <xf numFmtId="0" fontId="8" fillId="2" borderId="3" xfId="0" applyFont="1" applyFill="1" applyBorder="1"/>
    <xf numFmtId="0" fontId="7" fillId="2" borderId="16" xfId="0" applyFont="1" applyFill="1" applyBorder="1"/>
    <xf numFmtId="0" fontId="7" fillId="2" borderId="21" xfId="0" applyFont="1" applyFill="1" applyBorder="1"/>
    <xf numFmtId="0" fontId="7" fillId="2" borderId="0" xfId="0" applyFont="1" applyFill="1" applyAlignment="1">
      <alignment wrapText="1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5" xfId="0" applyFont="1" applyFill="1" applyBorder="1" applyAlignment="1">
      <alignment horizontal="center" vertical="center" wrapText="1"/>
    </xf>
    <xf numFmtId="0" fontId="15" fillId="3" borderId="27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2" borderId="0" xfId="1" applyFont="1" applyFill="1" applyBorder="1" applyAlignment="1"/>
    <xf numFmtId="43" fontId="17" fillId="2" borderId="0" xfId="1" applyFont="1" applyFill="1" applyBorder="1" applyAlignment="1">
      <alignment horizontal="left"/>
    </xf>
    <xf numFmtId="0" fontId="4" fillId="0" borderId="10" xfId="0" applyFont="1" applyBorder="1" applyAlignment="1">
      <alignment horizontal="center"/>
    </xf>
    <xf numFmtId="43" fontId="16" fillId="2" borderId="1" xfId="0" applyNumberFormat="1" applyFont="1" applyFill="1" applyBorder="1"/>
    <xf numFmtId="0" fontId="13" fillId="2" borderId="12" xfId="0" applyFont="1" applyFill="1" applyBorder="1" applyAlignment="1">
      <alignment horizontal="left"/>
    </xf>
    <xf numFmtId="0" fontId="15" fillId="0" borderId="3" xfId="0" applyFont="1" applyBorder="1" applyAlignment="1">
      <alignment wrapText="1"/>
    </xf>
    <xf numFmtId="0" fontId="4" fillId="2" borderId="1" xfId="0" applyFont="1" applyFill="1" applyBorder="1" applyAlignment="1">
      <alignment horizontal="center" wrapText="1"/>
    </xf>
    <xf numFmtId="43" fontId="6" fillId="3" borderId="6" xfId="0" applyNumberFormat="1" applyFont="1" applyFill="1" applyBorder="1"/>
    <xf numFmtId="0" fontId="8" fillId="3" borderId="27" xfId="0" applyFont="1" applyFill="1" applyBorder="1" applyAlignment="1">
      <alignment horizontal="center" vertical="center" wrapText="1"/>
    </xf>
    <xf numFmtId="43" fontId="16" fillId="0" borderId="2" xfId="0" applyNumberFormat="1" applyFont="1" applyBorder="1" applyAlignment="1">
      <alignment vertical="center"/>
    </xf>
    <xf numFmtId="0" fontId="4" fillId="0" borderId="1" xfId="0" applyFont="1" applyBorder="1" applyAlignment="1">
      <alignment wrapText="1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8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3" fillId="0" borderId="13" xfId="0" applyFont="1" applyBorder="1" applyAlignment="1">
      <alignment horizontal="left" wrapText="1"/>
    </xf>
    <xf numFmtId="0" fontId="15" fillId="0" borderId="0" xfId="0" applyFont="1" applyAlignment="1">
      <alignment horizontal="center" vertical="center"/>
    </xf>
    <xf numFmtId="43" fontId="17" fillId="2" borderId="0" xfId="0" applyNumberFormat="1" applyFont="1" applyFill="1"/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43" fontId="16" fillId="0" borderId="0" xfId="0" applyNumberFormat="1" applyFont="1"/>
    <xf numFmtId="0" fontId="25" fillId="0" borderId="0" xfId="0" applyFont="1"/>
    <xf numFmtId="0" fontId="25" fillId="0" borderId="0" xfId="0" applyFont="1" applyAlignment="1">
      <alignment horizontal="center"/>
    </xf>
    <xf numFmtId="0" fontId="9" fillId="0" borderId="0" xfId="0" applyFont="1"/>
    <xf numFmtId="0" fontId="4" fillId="2" borderId="11" xfId="0" applyFont="1" applyFill="1" applyBorder="1" applyAlignment="1">
      <alignment horizontal="left" wrapText="1"/>
    </xf>
    <xf numFmtId="43" fontId="4" fillId="0" borderId="31" xfId="1" applyFont="1" applyFill="1" applyBorder="1"/>
    <xf numFmtId="0" fontId="6" fillId="0" borderId="0" xfId="0" applyFont="1" applyAlignment="1">
      <alignment horizontal="center"/>
    </xf>
    <xf numFmtId="0" fontId="6" fillId="0" borderId="0" xfId="0" applyFont="1"/>
    <xf numFmtId="164" fontId="4" fillId="0" borderId="2" xfId="0" applyNumberFormat="1" applyFont="1" applyBorder="1"/>
    <xf numFmtId="43" fontId="10" fillId="0" borderId="1" xfId="1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4" fillId="0" borderId="32" xfId="0" applyFont="1" applyBorder="1" applyAlignment="1">
      <alignment horizontal="center"/>
    </xf>
    <xf numFmtId="0" fontId="4" fillId="0" borderId="31" xfId="0" applyFont="1" applyBorder="1" applyAlignment="1">
      <alignment horizontal="left" wrapText="1"/>
    </xf>
    <xf numFmtId="0" fontId="4" fillId="2" borderId="31" xfId="0" applyFont="1" applyFill="1" applyBorder="1" applyAlignment="1">
      <alignment horizontal="center"/>
    </xf>
    <xf numFmtId="165" fontId="9" fillId="2" borderId="31" xfId="0" applyNumberFormat="1" applyFont="1" applyFill="1" applyBorder="1" applyAlignment="1">
      <alignment horizontal="left" wrapText="1"/>
    </xf>
    <xf numFmtId="0" fontId="4" fillId="2" borderId="31" xfId="0" applyFont="1" applyFill="1" applyBorder="1" applyAlignment="1">
      <alignment horizontal="left"/>
    </xf>
    <xf numFmtId="43" fontId="4" fillId="0" borderId="30" xfId="0" applyNumberFormat="1" applyFont="1" applyBorder="1"/>
    <xf numFmtId="0" fontId="4" fillId="0" borderId="29" xfId="0" applyFont="1" applyBorder="1" applyAlignment="1">
      <alignment horizontal="center"/>
    </xf>
    <xf numFmtId="165" fontId="9" fillId="2" borderId="1" xfId="0" applyNumberFormat="1" applyFont="1" applyFill="1" applyBorder="1" applyAlignment="1">
      <alignment horizontal="left" wrapText="1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center" vertical="center"/>
    </xf>
    <xf numFmtId="0" fontId="4" fillId="0" borderId="24" xfId="0" applyFont="1" applyBorder="1" applyAlignment="1">
      <alignment horizontal="left" vertical="center"/>
    </xf>
    <xf numFmtId="43" fontId="4" fillId="0" borderId="1" xfId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17" fillId="0" borderId="27" xfId="0" applyFont="1" applyBorder="1"/>
    <xf numFmtId="0" fontId="16" fillId="0" borderId="20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7" fillId="0" borderId="3" xfId="0" applyFont="1" applyBorder="1"/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16" fillId="0" borderId="2" xfId="0" applyFont="1" applyBorder="1" applyAlignment="1">
      <alignment horizontal="left" wrapText="1"/>
    </xf>
    <xf numFmtId="0" fontId="16" fillId="0" borderId="11" xfId="0" applyFont="1" applyBorder="1" applyAlignment="1">
      <alignment horizontal="left"/>
    </xf>
    <xf numFmtId="0" fontId="16" fillId="0" borderId="12" xfId="0" applyFont="1" applyBorder="1" applyAlignment="1">
      <alignment horizontal="left"/>
    </xf>
    <xf numFmtId="43" fontId="16" fillId="0" borderId="7" xfId="1" applyFont="1" applyFill="1" applyBorder="1"/>
    <xf numFmtId="43" fontId="4" fillId="0" borderId="1" xfId="1" applyFont="1" applyFill="1" applyBorder="1" applyAlignment="1">
      <alignment horizontal="center"/>
    </xf>
    <xf numFmtId="0" fontId="4" fillId="0" borderId="11" xfId="0" applyFont="1" applyBorder="1"/>
    <xf numFmtId="43" fontId="4" fillId="0" borderId="1" xfId="1" applyFont="1" applyFill="1" applyBorder="1" applyAlignment="1">
      <alignment horizontal="left"/>
    </xf>
    <xf numFmtId="0" fontId="15" fillId="2" borderId="4" xfId="0" applyFont="1" applyFill="1" applyBorder="1" applyAlignment="1">
      <alignment horizontal="center" wrapText="1"/>
    </xf>
    <xf numFmtId="0" fontId="15" fillId="2" borderId="3" xfId="0" applyFont="1" applyFill="1" applyBorder="1" applyAlignment="1">
      <alignment horizontal="center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15" fillId="3" borderId="17" xfId="0" applyFont="1" applyFill="1" applyBorder="1" applyAlignment="1">
      <alignment horizontal="center" vertical="center"/>
    </xf>
    <xf numFmtId="0" fontId="15" fillId="3" borderId="18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wrapText="1"/>
    </xf>
    <xf numFmtId="0" fontId="7" fillId="2" borderId="11" xfId="0" applyFont="1" applyFill="1" applyBorder="1" applyAlignment="1">
      <alignment horizontal="center" wrapText="1"/>
    </xf>
    <xf numFmtId="0" fontId="7" fillId="2" borderId="25" xfId="0" applyFont="1" applyFill="1" applyBorder="1" applyAlignment="1">
      <alignment horizontal="center" wrapText="1"/>
    </xf>
    <xf numFmtId="0" fontId="7" fillId="2" borderId="26" xfId="0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wrapText="1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7" fillId="2" borderId="1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5" fillId="2" borderId="0" xfId="0" applyFont="1" applyFill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vertical="center"/>
    </xf>
  </cellXfs>
  <cellStyles count="31"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299671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282174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3</xdr:row>
      <xdr:rowOff>1058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34"/>
  <sheetViews>
    <sheetView showGridLines="0" view="pageBreakPreview" zoomScale="40" zoomScaleNormal="63" zoomScaleSheetLayoutView="40" workbookViewId="0">
      <pane xSplit="2" ySplit="7" topLeftCell="C365" activePane="bottomRight" state="frozen"/>
      <selection pane="topRight" activeCell="C1" sqref="C1"/>
      <selection pane="bottomLeft" activeCell="A9" sqref="A9"/>
      <selection pane="bottomRight" activeCell="N16" sqref="N16"/>
    </sheetView>
  </sheetViews>
  <sheetFormatPr baseColWidth="10" defaultColWidth="11.42578125" defaultRowHeight="30" customHeight="1" x14ac:dyDescent="0.2"/>
  <cols>
    <col min="1" max="1" width="6.85546875" style="4" customWidth="1"/>
    <col min="2" max="2" width="41.140625" style="23" customWidth="1"/>
    <col min="3" max="3" width="9.140625" style="4" customWidth="1"/>
    <col min="4" max="4" width="37.7109375" style="23" customWidth="1"/>
    <col min="5" max="5" width="29.28515625" style="23" customWidth="1"/>
    <col min="6" max="6" width="22.7109375" style="2" bestFit="1" customWidth="1"/>
    <col min="7" max="7" width="20.28515625" style="1" customWidth="1"/>
    <col min="8" max="8" width="24" style="1" customWidth="1"/>
    <col min="9" max="9" width="29.85546875" style="1" bestFit="1" customWidth="1"/>
    <col min="10" max="10" width="21.5703125" style="1" bestFit="1" customWidth="1"/>
    <col min="11" max="11" width="24" style="1" customWidth="1"/>
    <col min="12" max="13" width="22.28515625" style="1" customWidth="1"/>
    <col min="14" max="14" width="19" style="1" customWidth="1"/>
    <col min="15" max="16" width="22.85546875" style="1" customWidth="1"/>
    <col min="17" max="17" width="17" style="1" customWidth="1"/>
    <col min="18" max="16384" width="11.42578125" style="1"/>
  </cols>
  <sheetData>
    <row r="1" spans="1:60" ht="30" customHeight="1" x14ac:dyDescent="0.35">
      <c r="A1" s="299" t="s">
        <v>399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</row>
    <row r="2" spans="1:60" ht="30" customHeight="1" x14ac:dyDescent="0.35">
      <c r="A2" s="300" t="s">
        <v>403</v>
      </c>
      <c r="B2" s="300"/>
      <c r="C2" s="300"/>
      <c r="D2" s="300"/>
      <c r="E2" s="300"/>
      <c r="F2" s="300"/>
      <c r="G2" s="300"/>
      <c r="H2" s="300"/>
      <c r="I2" s="300"/>
      <c r="J2" s="300"/>
      <c r="K2" s="300"/>
      <c r="L2" s="300"/>
      <c r="M2" s="300"/>
      <c r="N2" s="300"/>
      <c r="O2" s="300"/>
      <c r="P2" s="300"/>
    </row>
    <row r="3" spans="1:60" ht="30" customHeight="1" x14ac:dyDescent="0.2">
      <c r="A3" s="301" t="s">
        <v>707</v>
      </c>
      <c r="B3" s="301"/>
      <c r="C3" s="301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1"/>
      <c r="O3" s="301"/>
      <c r="P3" s="301"/>
    </row>
    <row r="4" spans="1:60" ht="30" customHeight="1" thickBot="1" x14ac:dyDescent="0.35">
      <c r="A4" s="190"/>
      <c r="B4" s="190"/>
      <c r="C4" s="15"/>
      <c r="D4" s="22"/>
      <c r="E4" s="22"/>
      <c r="F4" s="15"/>
    </row>
    <row r="5" spans="1:60" ht="30" customHeight="1" thickBot="1" x14ac:dyDescent="0.3">
      <c r="A5" s="29" t="s">
        <v>549</v>
      </c>
      <c r="B5" s="30"/>
      <c r="C5" s="29"/>
      <c r="D5" s="30"/>
      <c r="E5" s="30"/>
      <c r="F5" s="31"/>
      <c r="G5" s="302" t="s">
        <v>119</v>
      </c>
      <c r="H5" s="303"/>
      <c r="I5" s="303"/>
      <c r="J5" s="304"/>
      <c r="K5" s="253"/>
      <c r="L5" s="32"/>
      <c r="M5" s="32"/>
      <c r="N5" s="32"/>
      <c r="O5" s="32"/>
      <c r="P5" s="32"/>
    </row>
    <row r="6" spans="1:60" s="16" customFormat="1" ht="30" customHeight="1" thickBot="1" x14ac:dyDescent="0.3">
      <c r="A6" s="33" t="s">
        <v>0</v>
      </c>
      <c r="B6" s="33" t="s">
        <v>354</v>
      </c>
      <c r="C6" s="33" t="s">
        <v>412</v>
      </c>
      <c r="D6" s="33" t="s">
        <v>432</v>
      </c>
      <c r="E6" s="33" t="s">
        <v>113</v>
      </c>
      <c r="F6" s="195" t="s">
        <v>123</v>
      </c>
      <c r="G6" s="196" t="s">
        <v>1</v>
      </c>
      <c r="H6" s="197" t="s">
        <v>2</v>
      </c>
      <c r="I6" s="228" t="s">
        <v>556</v>
      </c>
      <c r="J6" s="229" t="s">
        <v>557</v>
      </c>
      <c r="K6" s="226" t="s">
        <v>558</v>
      </c>
      <c r="L6" s="35" t="s">
        <v>114</v>
      </c>
      <c r="M6" s="35" t="s">
        <v>561</v>
      </c>
      <c r="N6" s="35" t="s">
        <v>116</v>
      </c>
      <c r="O6" s="35" t="s">
        <v>3</v>
      </c>
      <c r="P6" s="35" t="s">
        <v>115</v>
      </c>
    </row>
    <row r="7" spans="1:60" s="30" customFormat="1" ht="30" customHeight="1" thickBot="1" x14ac:dyDescent="0.3">
      <c r="A7" s="206" t="s">
        <v>233</v>
      </c>
      <c r="B7" s="207"/>
      <c r="C7" s="207"/>
      <c r="D7" s="207"/>
      <c r="E7" s="207"/>
      <c r="F7" s="207"/>
      <c r="G7" s="209"/>
      <c r="H7" s="209"/>
      <c r="I7" s="209"/>
      <c r="J7" s="209"/>
      <c r="K7" s="207"/>
      <c r="L7" s="207"/>
      <c r="M7" s="207"/>
      <c r="N7" s="207"/>
      <c r="O7" s="207"/>
      <c r="P7" s="208"/>
      <c r="Q7" s="42"/>
      <c r="R7" s="255"/>
      <c r="S7" s="255"/>
      <c r="T7" s="255"/>
      <c r="U7" s="255"/>
      <c r="V7" s="255"/>
      <c r="W7" s="255"/>
      <c r="X7" s="255"/>
      <c r="Y7" s="255"/>
      <c r="Z7" s="255"/>
      <c r="AA7" s="255"/>
      <c r="AB7" s="255"/>
      <c r="AC7" s="255"/>
      <c r="AD7" s="255"/>
      <c r="AE7" s="255"/>
      <c r="AF7" s="255"/>
      <c r="AG7" s="255"/>
      <c r="AH7" s="255"/>
      <c r="AI7" s="255"/>
      <c r="AJ7" s="255"/>
      <c r="AK7" s="255"/>
      <c r="AL7" s="255"/>
      <c r="AM7" s="255"/>
      <c r="AN7" s="255"/>
      <c r="AO7" s="255"/>
      <c r="AP7" s="255"/>
      <c r="AQ7" s="255"/>
      <c r="AR7" s="255"/>
      <c r="AS7" s="255"/>
      <c r="AT7" s="255"/>
      <c r="AU7" s="255"/>
      <c r="AV7" s="255"/>
      <c r="AW7" s="255"/>
      <c r="AX7" s="255"/>
      <c r="AY7" s="255"/>
      <c r="AZ7" s="255"/>
      <c r="BA7" s="255"/>
      <c r="BB7" s="255"/>
      <c r="BC7" s="255"/>
      <c r="BD7" s="255"/>
      <c r="BE7" s="255"/>
      <c r="BF7" s="255"/>
      <c r="BG7" s="255"/>
      <c r="BH7" s="255"/>
    </row>
    <row r="8" spans="1:60" s="78" customFormat="1" ht="30" customHeight="1" x14ac:dyDescent="0.25">
      <c r="A8" s="74">
        <v>1</v>
      </c>
      <c r="B8" s="75" t="s">
        <v>232</v>
      </c>
      <c r="C8" s="74" t="s">
        <v>410</v>
      </c>
      <c r="D8" s="75" t="s">
        <v>228</v>
      </c>
      <c r="E8" s="174" t="s">
        <v>433</v>
      </c>
      <c r="F8" s="76">
        <v>245000</v>
      </c>
      <c r="G8" s="76">
        <f t="shared" ref="G8:G18" si="0">F8*2.87%</f>
        <v>7031.5</v>
      </c>
      <c r="H8" s="81">
        <v>5883.16</v>
      </c>
      <c r="I8" s="76"/>
      <c r="J8" s="76">
        <f t="shared" ref="J8:J18" si="1">+G8+H8+I8</f>
        <v>12914.66</v>
      </c>
      <c r="K8" s="76">
        <f t="shared" ref="K8:K18" si="2">+F8-J8</f>
        <v>232085.34</v>
      </c>
      <c r="L8" s="76">
        <f t="shared" ref="L8:L18" si="3">+IF(K8*12&lt;=416220.01,0,IF(K8*12&lt;=624329.01,(((K8*12-416220.01)*0.15)/12),IF((K8*12&lt;=867123.01),(31216+0.2*(K8*12-624329.01))/12,((79776+0.25*(K8*12-867123.01))/12))))</f>
        <v>46604.272291666675</v>
      </c>
      <c r="M8" s="76"/>
      <c r="N8" s="77">
        <v>25</v>
      </c>
      <c r="O8" s="76">
        <f t="shared" ref="O8:O18" si="4">+N8+I8+H8+G8+L8</f>
        <v>59543.932291666672</v>
      </c>
      <c r="P8" s="77">
        <f t="shared" ref="P8:P18" si="5">+F8-O8</f>
        <v>185456.06770833331</v>
      </c>
    </row>
    <row r="9" spans="1:60" s="53" customFormat="1" ht="30" customHeight="1" x14ac:dyDescent="0.25">
      <c r="A9" s="79">
        <v>2</v>
      </c>
      <c r="B9" s="80" t="s">
        <v>229</v>
      </c>
      <c r="C9" s="79" t="s">
        <v>411</v>
      </c>
      <c r="D9" s="80" t="s">
        <v>103</v>
      </c>
      <c r="E9" s="174" t="s">
        <v>121</v>
      </c>
      <c r="F9" s="81">
        <v>140000</v>
      </c>
      <c r="G9" s="81">
        <f t="shared" si="0"/>
        <v>4018</v>
      </c>
      <c r="H9" s="81">
        <f t="shared" ref="H9:H18" si="6">+F9*3.04%</f>
        <v>4256</v>
      </c>
      <c r="I9" s="81"/>
      <c r="J9" s="76">
        <f t="shared" si="1"/>
        <v>8274</v>
      </c>
      <c r="K9" s="76">
        <f t="shared" si="2"/>
        <v>131726</v>
      </c>
      <c r="L9" s="76">
        <f t="shared" si="3"/>
        <v>21514.437291666665</v>
      </c>
      <c r="M9" s="76"/>
      <c r="N9" s="77">
        <v>25</v>
      </c>
      <c r="O9" s="76">
        <f t="shared" si="4"/>
        <v>29813.437291666665</v>
      </c>
      <c r="P9" s="77">
        <f t="shared" si="5"/>
        <v>110186.56270833334</v>
      </c>
    </row>
    <row r="10" spans="1:60" s="53" customFormat="1" ht="30" customHeight="1" x14ac:dyDescent="0.25">
      <c r="A10" s="74">
        <v>3</v>
      </c>
      <c r="B10" s="75" t="s">
        <v>40</v>
      </c>
      <c r="C10" s="74" t="s">
        <v>411</v>
      </c>
      <c r="D10" s="290" t="s">
        <v>496</v>
      </c>
      <c r="E10" s="75" t="s">
        <v>120</v>
      </c>
      <c r="F10" s="76">
        <v>135000</v>
      </c>
      <c r="G10" s="76">
        <f>F10*2.87%</f>
        <v>3874.5</v>
      </c>
      <c r="H10" s="76">
        <f>+F10*3.04%</f>
        <v>4104</v>
      </c>
      <c r="I10" s="76"/>
      <c r="J10" s="76">
        <f>+G10+H10+I10</f>
        <v>7978.5</v>
      </c>
      <c r="K10" s="76">
        <f>+F10-J10</f>
        <v>127021.5</v>
      </c>
      <c r="L10" s="76">
        <f>+IF(K10*12&lt;=416220.01,0,IF(K10*12&lt;=624329.01,(((K10*12-416220.01)*0.15)/12),IF((K10*12&lt;=867123.01),(31216+0.2*(K10*12-624329.01))/12,((79776+0.25*(K10*12-867123.01))/12))))</f>
        <v>20338.312291666665</v>
      </c>
      <c r="M10" s="76"/>
      <c r="N10" s="83">
        <v>125</v>
      </c>
      <c r="O10" s="76">
        <f>+N10+I10+H10+G10+L10</f>
        <v>28441.812291666665</v>
      </c>
      <c r="P10" s="83">
        <f>+F10-O10</f>
        <v>106558.18770833334</v>
      </c>
    </row>
    <row r="11" spans="1:60" s="53" customFormat="1" ht="30" customHeight="1" x14ac:dyDescent="0.25">
      <c r="A11" s="79">
        <v>4</v>
      </c>
      <c r="B11" s="75" t="s">
        <v>75</v>
      </c>
      <c r="C11" s="74" t="s">
        <v>411</v>
      </c>
      <c r="D11" s="290" t="s">
        <v>358</v>
      </c>
      <c r="E11" s="75" t="s">
        <v>120</v>
      </c>
      <c r="F11" s="76">
        <v>90000</v>
      </c>
      <c r="G11" s="76">
        <f>F11*2.87%</f>
        <v>2583</v>
      </c>
      <c r="H11" s="76">
        <f>+F11*3.04%</f>
        <v>2736</v>
      </c>
      <c r="I11" s="76"/>
      <c r="J11" s="76">
        <f>+G11+H11+I11</f>
        <v>5319</v>
      </c>
      <c r="K11" s="76">
        <f>+F11-J11</f>
        <v>84681</v>
      </c>
      <c r="L11" s="76">
        <f>+IF(K11*12&lt;=416220.01,0,IF(K11*12&lt;=624329.01,(((K11*12-416220.01)*0.15)/12),IF((K11*12&lt;=867123.01),(31216+0.2*(K11*12-624329.01))/12,((79776+0.25*(K11*12-867123.01))/12))))</f>
        <v>9753.1872916666671</v>
      </c>
      <c r="M11" s="76"/>
      <c r="N11" s="83">
        <v>25</v>
      </c>
      <c r="O11" s="76">
        <f>+N11+I11+H11+G11+L11</f>
        <v>15097.187291666667</v>
      </c>
      <c r="P11" s="83">
        <f>+F11-O11</f>
        <v>74902.812708333338</v>
      </c>
    </row>
    <row r="12" spans="1:60" s="53" customFormat="1" ht="30" customHeight="1" x14ac:dyDescent="0.25">
      <c r="A12" s="74">
        <v>5</v>
      </c>
      <c r="B12" s="75" t="s">
        <v>543</v>
      </c>
      <c r="C12" s="74" t="s">
        <v>411</v>
      </c>
      <c r="D12" s="82" t="s">
        <v>103</v>
      </c>
      <c r="E12" s="80" t="s">
        <v>120</v>
      </c>
      <c r="F12" s="76">
        <v>80000</v>
      </c>
      <c r="G12" s="76">
        <f>F12*2.87%</f>
        <v>2296</v>
      </c>
      <c r="H12" s="76">
        <f>+F12*3.04%</f>
        <v>2432</v>
      </c>
      <c r="I12" s="76"/>
      <c r="J12" s="76">
        <f>+G12+H12+I12</f>
        <v>4728</v>
      </c>
      <c r="K12" s="76">
        <f>+F12-J12</f>
        <v>75272</v>
      </c>
      <c r="L12" s="76">
        <f>+IF(K12*12&lt;=416220.01,0,IF(K12*12&lt;=624329.01,(((K12*12-416220.01)*0.15)/12),IF((K12*12&lt;=867123.01),(31216+0.2*(K12*12-624329.01))/12,((79776+0.25*(K12*12-867123.01))/12))))</f>
        <v>7400.9372916666662</v>
      </c>
      <c r="M12" s="76"/>
      <c r="N12" s="83">
        <v>25</v>
      </c>
      <c r="O12" s="76">
        <f>+N12+I12+H12+G12+L12</f>
        <v>12153.937291666665</v>
      </c>
      <c r="P12" s="77">
        <f>+F12-O12</f>
        <v>67846.062708333338</v>
      </c>
    </row>
    <row r="13" spans="1:60" s="53" customFormat="1" ht="30" customHeight="1" x14ac:dyDescent="0.25">
      <c r="A13" s="79">
        <v>6</v>
      </c>
      <c r="B13" s="75" t="s">
        <v>588</v>
      </c>
      <c r="C13" s="74" t="s">
        <v>411</v>
      </c>
      <c r="D13" s="290" t="s">
        <v>706</v>
      </c>
      <c r="E13" s="75" t="s">
        <v>120</v>
      </c>
      <c r="F13" s="76">
        <v>40000</v>
      </c>
      <c r="G13" s="76">
        <f>F13*2.87%</f>
        <v>1148</v>
      </c>
      <c r="H13" s="76">
        <f>+F13*3.04%</f>
        <v>1216</v>
      </c>
      <c r="I13" s="76"/>
      <c r="J13" s="76">
        <f>+G13+H13+I13</f>
        <v>2364</v>
      </c>
      <c r="K13" s="76">
        <f>+F13-J13</f>
        <v>37636</v>
      </c>
      <c r="L13" s="76">
        <f>+IF(K13*12&lt;=416220.01,0,IF(K13*12&lt;=624329.01,(((K13*12-416220.01)*0.15)/12),IF((K13*12&lt;=867123.01),(31216+0.2*(K13*12-624329.01))/12,((79776+0.25*(K13*12-867123.01))/12))))</f>
        <v>442.64987499999984</v>
      </c>
      <c r="M13" s="76"/>
      <c r="N13" s="83">
        <v>25</v>
      </c>
      <c r="O13" s="76">
        <f>+N13+I13+H13+G13+L13</f>
        <v>2831.6498750000001</v>
      </c>
      <c r="P13" s="83">
        <f>+F13-O13</f>
        <v>37168.350124999997</v>
      </c>
    </row>
    <row r="14" spans="1:60" s="53" customFormat="1" ht="30" customHeight="1" x14ac:dyDescent="0.25">
      <c r="A14" s="74">
        <v>7</v>
      </c>
      <c r="B14" s="80" t="s">
        <v>23</v>
      </c>
      <c r="C14" s="79" t="s">
        <v>411</v>
      </c>
      <c r="D14" s="80" t="s">
        <v>87</v>
      </c>
      <c r="E14" s="174" t="s">
        <v>121</v>
      </c>
      <c r="F14" s="81">
        <v>35000</v>
      </c>
      <c r="G14" s="81">
        <f t="shared" si="0"/>
        <v>1004.5</v>
      </c>
      <c r="H14" s="81">
        <f t="shared" si="6"/>
        <v>1064</v>
      </c>
      <c r="I14" s="81"/>
      <c r="J14" s="76">
        <f t="shared" si="1"/>
        <v>2068.5</v>
      </c>
      <c r="K14" s="76">
        <f t="shared" si="2"/>
        <v>32931.5</v>
      </c>
      <c r="L14" s="76">
        <f t="shared" si="3"/>
        <v>0</v>
      </c>
      <c r="M14" s="76"/>
      <c r="N14" s="77">
        <v>11533.65</v>
      </c>
      <c r="O14" s="76">
        <f t="shared" si="4"/>
        <v>13602.15</v>
      </c>
      <c r="P14" s="77">
        <f t="shared" si="5"/>
        <v>21397.85</v>
      </c>
    </row>
    <row r="15" spans="1:60" s="53" customFormat="1" ht="30" customHeight="1" x14ac:dyDescent="0.25">
      <c r="A15" s="79">
        <v>8</v>
      </c>
      <c r="B15" s="80" t="s">
        <v>230</v>
      </c>
      <c r="C15" s="79" t="s">
        <v>411</v>
      </c>
      <c r="D15" s="80" t="s">
        <v>87</v>
      </c>
      <c r="E15" s="174" t="s">
        <v>121</v>
      </c>
      <c r="F15" s="81">
        <v>35000</v>
      </c>
      <c r="G15" s="81">
        <f t="shared" si="0"/>
        <v>1004.5</v>
      </c>
      <c r="H15" s="81">
        <f t="shared" si="6"/>
        <v>1064</v>
      </c>
      <c r="I15" s="81"/>
      <c r="J15" s="76">
        <f t="shared" si="1"/>
        <v>2068.5</v>
      </c>
      <c r="K15" s="76">
        <f t="shared" si="2"/>
        <v>32931.5</v>
      </c>
      <c r="L15" s="76">
        <f t="shared" si="3"/>
        <v>0</v>
      </c>
      <c r="M15" s="76"/>
      <c r="N15" s="77">
        <v>3416.01</v>
      </c>
      <c r="O15" s="76">
        <f t="shared" si="4"/>
        <v>5484.51</v>
      </c>
      <c r="P15" s="77">
        <f t="shared" si="5"/>
        <v>29515.489999999998</v>
      </c>
    </row>
    <row r="16" spans="1:60" s="53" customFormat="1" ht="30" customHeight="1" x14ac:dyDescent="0.25">
      <c r="A16" s="74">
        <v>9</v>
      </c>
      <c r="B16" s="80" t="s">
        <v>231</v>
      </c>
      <c r="C16" s="79" t="s">
        <v>411</v>
      </c>
      <c r="D16" s="80" t="s">
        <v>87</v>
      </c>
      <c r="E16" s="174" t="s">
        <v>121</v>
      </c>
      <c r="F16" s="81">
        <v>35000</v>
      </c>
      <c r="G16" s="81">
        <f t="shared" si="0"/>
        <v>1004.5</v>
      </c>
      <c r="H16" s="81">
        <f t="shared" si="6"/>
        <v>1064</v>
      </c>
      <c r="I16" s="81"/>
      <c r="J16" s="76">
        <f t="shared" si="1"/>
        <v>2068.5</v>
      </c>
      <c r="K16" s="76">
        <f t="shared" si="2"/>
        <v>32931.5</v>
      </c>
      <c r="L16" s="76">
        <f t="shared" si="3"/>
        <v>0</v>
      </c>
      <c r="M16" s="76"/>
      <c r="N16" s="106">
        <v>8778.26</v>
      </c>
      <c r="O16" s="76">
        <f t="shared" si="4"/>
        <v>10846.76</v>
      </c>
      <c r="P16" s="77">
        <f t="shared" si="5"/>
        <v>24153.239999999998</v>
      </c>
    </row>
    <row r="17" spans="1:60" s="53" customFormat="1" ht="30" customHeight="1" x14ac:dyDescent="0.25">
      <c r="A17" s="79">
        <v>10</v>
      </c>
      <c r="B17" s="75" t="s">
        <v>562</v>
      </c>
      <c r="C17" s="74" t="s">
        <v>411</v>
      </c>
      <c r="D17" s="290" t="s">
        <v>87</v>
      </c>
      <c r="E17" s="75" t="s">
        <v>120</v>
      </c>
      <c r="F17" s="76">
        <v>35000</v>
      </c>
      <c r="G17" s="76">
        <f t="shared" si="0"/>
        <v>1004.5</v>
      </c>
      <c r="H17" s="76">
        <f t="shared" si="6"/>
        <v>1064</v>
      </c>
      <c r="I17" s="76"/>
      <c r="J17" s="76">
        <f t="shared" si="1"/>
        <v>2068.5</v>
      </c>
      <c r="K17" s="76">
        <f t="shared" si="2"/>
        <v>32931.5</v>
      </c>
      <c r="L17" s="76">
        <f t="shared" si="3"/>
        <v>0</v>
      </c>
      <c r="M17" s="76"/>
      <c r="N17" s="83">
        <v>2125</v>
      </c>
      <c r="O17" s="76">
        <f t="shared" si="4"/>
        <v>4193.5</v>
      </c>
      <c r="P17" s="83">
        <f t="shared" si="5"/>
        <v>30806.5</v>
      </c>
    </row>
    <row r="18" spans="1:60" s="53" customFormat="1" ht="30" customHeight="1" x14ac:dyDescent="0.25">
      <c r="A18" s="74">
        <v>11</v>
      </c>
      <c r="B18" s="75" t="s">
        <v>625</v>
      </c>
      <c r="C18" s="74" t="s">
        <v>411</v>
      </c>
      <c r="D18" s="290" t="s">
        <v>87</v>
      </c>
      <c r="E18" s="75" t="s">
        <v>120</v>
      </c>
      <c r="F18" s="76">
        <v>35000</v>
      </c>
      <c r="G18" s="76">
        <f t="shared" si="0"/>
        <v>1004.5</v>
      </c>
      <c r="H18" s="76">
        <f t="shared" si="6"/>
        <v>1064</v>
      </c>
      <c r="I18" s="76"/>
      <c r="J18" s="76">
        <f t="shared" si="1"/>
        <v>2068.5</v>
      </c>
      <c r="K18" s="76">
        <f t="shared" si="2"/>
        <v>32931.5</v>
      </c>
      <c r="L18" s="76">
        <f t="shared" si="3"/>
        <v>0</v>
      </c>
      <c r="M18" s="76"/>
      <c r="N18" s="83">
        <v>25</v>
      </c>
      <c r="O18" s="76">
        <f t="shared" si="4"/>
        <v>2093.5</v>
      </c>
      <c r="P18" s="83">
        <f t="shared" si="5"/>
        <v>32906.5</v>
      </c>
    </row>
    <row r="19" spans="1:60" s="40" customFormat="1" ht="30" customHeight="1" x14ac:dyDescent="0.25">
      <c r="A19" s="198" t="s">
        <v>124</v>
      </c>
      <c r="B19" s="199"/>
      <c r="C19" s="199"/>
      <c r="D19" s="199"/>
      <c r="E19" s="199"/>
      <c r="F19" s="37">
        <f>SUM(F8:F18)</f>
        <v>905000</v>
      </c>
      <c r="G19" s="37">
        <f t="shared" ref="G19:P19" si="7">SUM(G8:G18)</f>
        <v>25973.5</v>
      </c>
      <c r="H19" s="37">
        <f t="shared" si="7"/>
        <v>25947.16</v>
      </c>
      <c r="I19" s="37">
        <f t="shared" si="7"/>
        <v>0</v>
      </c>
      <c r="J19" s="37">
        <f t="shared" si="7"/>
        <v>51920.66</v>
      </c>
      <c r="K19" s="37">
        <f t="shared" si="7"/>
        <v>853079.34</v>
      </c>
      <c r="L19" s="37">
        <f t="shared" si="7"/>
        <v>106053.79633333333</v>
      </c>
      <c r="M19" s="37">
        <f t="shared" si="7"/>
        <v>0</v>
      </c>
      <c r="N19" s="37">
        <f t="shared" si="7"/>
        <v>26127.919999999998</v>
      </c>
      <c r="O19" s="37">
        <f t="shared" si="7"/>
        <v>184102.37633333335</v>
      </c>
      <c r="P19" s="37">
        <f t="shared" si="7"/>
        <v>720897.62366666668</v>
      </c>
      <c r="Q19" s="39"/>
    </row>
    <row r="20" spans="1:60" s="31" customFormat="1" ht="30" customHeight="1" thickBot="1" x14ac:dyDescent="0.3">
      <c r="A20" s="41"/>
      <c r="B20" s="42"/>
      <c r="C20" s="44"/>
      <c r="D20" s="43"/>
      <c r="E20" s="43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2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</row>
    <row r="21" spans="1:60" s="69" customFormat="1" ht="30" customHeight="1" thickBot="1" x14ac:dyDescent="0.3">
      <c r="A21" s="201" t="s">
        <v>150</v>
      </c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3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</row>
    <row r="22" spans="1:60" s="39" customFormat="1" ht="30" customHeight="1" x14ac:dyDescent="0.25">
      <c r="A22" s="117">
        <f>+A18+1</f>
        <v>12</v>
      </c>
      <c r="B22" s="107" t="s">
        <v>180</v>
      </c>
      <c r="C22" s="117" t="s">
        <v>411</v>
      </c>
      <c r="D22" s="118" t="s">
        <v>105</v>
      </c>
      <c r="E22" s="103" t="s">
        <v>121</v>
      </c>
      <c r="F22" s="102">
        <v>200000</v>
      </c>
      <c r="G22" s="102">
        <f>F22*2.87%</f>
        <v>5740</v>
      </c>
      <c r="H22" s="76">
        <v>5883.16</v>
      </c>
      <c r="I22" s="76">
        <v>1715.46</v>
      </c>
      <c r="J22" s="76">
        <f>+G22+H22+I22</f>
        <v>13338.619999999999</v>
      </c>
      <c r="K22" s="76">
        <f>+F22-J22</f>
        <v>186661.38</v>
      </c>
      <c r="L22" s="76">
        <f>+IF(K22*12&lt;=416220.01,0,IF(K22*12&lt;=624329.01,(((K22*12-416220.01)*0.15)/12),IF((K22*12&lt;=867123.01),(31216+0.2*(K22*12-624329.01))/12,((79776+0.25*(K22*12-867123.01))/12))))</f>
        <v>35248.28229166667</v>
      </c>
      <c r="M22" s="76"/>
      <c r="N22" s="234">
        <v>25</v>
      </c>
      <c r="O22" s="102">
        <f>+N22+I22+H22+G22+L22</f>
        <v>48611.902291666673</v>
      </c>
      <c r="P22" s="106">
        <f>+F22-O22</f>
        <v>151388.09770833334</v>
      </c>
    </row>
    <row r="23" spans="1:60" s="39" customFormat="1" ht="30" customHeight="1" x14ac:dyDescent="0.25">
      <c r="A23" s="117">
        <f>+A22+1</f>
        <v>13</v>
      </c>
      <c r="B23" s="107" t="s">
        <v>512</v>
      </c>
      <c r="C23" s="117" t="s">
        <v>411</v>
      </c>
      <c r="D23" s="118" t="s">
        <v>122</v>
      </c>
      <c r="E23" s="103" t="s">
        <v>121</v>
      </c>
      <c r="F23" s="102">
        <v>90000</v>
      </c>
      <c r="G23" s="102">
        <f>F23*2.87%</f>
        <v>2583</v>
      </c>
      <c r="H23" s="102">
        <f>F23*3.04%</f>
        <v>2736</v>
      </c>
      <c r="I23" s="102"/>
      <c r="J23" s="76">
        <f>+G23+H23+I23</f>
        <v>5319</v>
      </c>
      <c r="K23" s="76">
        <f>+F23-J23</f>
        <v>84681</v>
      </c>
      <c r="L23" s="76">
        <f>+IF(K23*12&lt;=416220.01,0,IF(K23*12&lt;=624329.01,(((K23*12-416220.01)*0.15)/12),IF((K23*12&lt;=867123.01),(31216+0.2*(K23*12-624329.01))/12,((79776+0.25*(K23*12-867123.01))/12))))</f>
        <v>9753.1872916666671</v>
      </c>
      <c r="M23" s="76"/>
      <c r="N23" s="234">
        <v>25</v>
      </c>
      <c r="O23" s="102">
        <f>+N23+I23+H23+G23+L23</f>
        <v>15097.187291666667</v>
      </c>
      <c r="P23" s="106">
        <f>+F23-O23</f>
        <v>74902.812708333338</v>
      </c>
    </row>
    <row r="24" spans="1:60" s="40" customFormat="1" ht="30" customHeight="1" x14ac:dyDescent="0.25">
      <c r="A24" s="198" t="s">
        <v>124</v>
      </c>
      <c r="B24" s="199"/>
      <c r="C24" s="199"/>
      <c r="D24" s="199"/>
      <c r="E24" s="199"/>
      <c r="F24" s="37">
        <f>SUM(F22:F23)</f>
        <v>290000</v>
      </c>
      <c r="G24" s="37">
        <f t="shared" ref="G24:P24" si="8">SUM(G22:G23)</f>
        <v>8323</v>
      </c>
      <c r="H24" s="37">
        <f t="shared" si="8"/>
        <v>8619.16</v>
      </c>
      <c r="I24" s="37">
        <f t="shared" si="8"/>
        <v>1715.46</v>
      </c>
      <c r="J24" s="37">
        <f t="shared" si="8"/>
        <v>18657.62</v>
      </c>
      <c r="K24" s="37">
        <f t="shared" si="8"/>
        <v>271342.38</v>
      </c>
      <c r="L24" s="37">
        <f t="shared" si="8"/>
        <v>45001.469583333339</v>
      </c>
      <c r="M24" s="37">
        <f t="shared" si="8"/>
        <v>0</v>
      </c>
      <c r="N24" s="37">
        <f t="shared" si="8"/>
        <v>50</v>
      </c>
      <c r="O24" s="37">
        <f t="shared" si="8"/>
        <v>63709.089583333342</v>
      </c>
      <c r="P24" s="37">
        <f t="shared" si="8"/>
        <v>226290.91041666668</v>
      </c>
    </row>
    <row r="25" spans="1:60" s="31" customFormat="1" ht="30" customHeight="1" thickBot="1" x14ac:dyDescent="0.3">
      <c r="A25" s="41"/>
      <c r="B25" s="42"/>
      <c r="C25" s="44"/>
      <c r="D25" s="43"/>
      <c r="E25" s="43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2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</row>
    <row r="26" spans="1:60" s="30" customFormat="1" ht="30" customHeight="1" thickBot="1" x14ac:dyDescent="0.3">
      <c r="A26" s="201" t="s">
        <v>176</v>
      </c>
      <c r="B26" s="202"/>
      <c r="C26" s="202"/>
      <c r="D26" s="202"/>
      <c r="E26" s="202"/>
      <c r="F26" s="202"/>
      <c r="G26" s="202"/>
      <c r="H26" s="202"/>
      <c r="I26" s="202"/>
      <c r="J26" s="202"/>
      <c r="K26" s="202"/>
      <c r="L26" s="202"/>
      <c r="M26" s="202"/>
      <c r="N26" s="202"/>
      <c r="O26" s="202"/>
      <c r="P26" s="202"/>
      <c r="Q26" s="42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</row>
    <row r="27" spans="1:60" s="40" customFormat="1" ht="30" customHeight="1" x14ac:dyDescent="0.25">
      <c r="A27" s="36">
        <f>+A23+1</f>
        <v>14</v>
      </c>
      <c r="B27" s="103" t="s">
        <v>137</v>
      </c>
      <c r="C27" s="36" t="s">
        <v>411</v>
      </c>
      <c r="D27" s="104" t="s">
        <v>451</v>
      </c>
      <c r="E27" s="103" t="s">
        <v>120</v>
      </c>
      <c r="F27" s="105">
        <v>170500</v>
      </c>
      <c r="G27" s="105">
        <f>F27*2.87%</f>
        <v>4893.3500000000004</v>
      </c>
      <c r="H27" s="102">
        <f>+F27*3.04%</f>
        <v>5183.2</v>
      </c>
      <c r="I27" s="102"/>
      <c r="J27" s="76">
        <f>+G27+H27+I27</f>
        <v>10076.549999999999</v>
      </c>
      <c r="K27" s="76">
        <f>+F27-J27</f>
        <v>160423.45000000001</v>
      </c>
      <c r="L27" s="76">
        <f>+IF(K27*12&lt;=416220.01,0,IF(K27*12&lt;=624329.01,(((K27*12-416220.01)*0.15)/12),IF((K27*12&lt;=867123.01),(31216+0.2*(K27*12-624329.01))/12,((79776+0.25*(K27*12-867123.01))/12))))</f>
        <v>28688.799791666668</v>
      </c>
      <c r="M27" s="76"/>
      <c r="N27" s="83">
        <v>9778.73</v>
      </c>
      <c r="O27" s="102">
        <f>+N27+I27+H27+G27+L27</f>
        <v>48544.079791666663</v>
      </c>
      <c r="P27" s="106">
        <f>+F27-O27</f>
        <v>121955.92020833334</v>
      </c>
    </row>
    <row r="28" spans="1:60" s="40" customFormat="1" ht="30" customHeight="1" x14ac:dyDescent="0.25">
      <c r="A28" s="198" t="s">
        <v>124</v>
      </c>
      <c r="B28" s="199"/>
      <c r="C28" s="199"/>
      <c r="D28" s="199"/>
      <c r="E28" s="199"/>
      <c r="F28" s="37">
        <f>SUM(F27)</f>
        <v>170500</v>
      </c>
      <c r="G28" s="37">
        <f t="shared" ref="G28:P28" si="9">SUM(G27)</f>
        <v>4893.3500000000004</v>
      </c>
      <c r="H28" s="37">
        <f t="shared" si="9"/>
        <v>5183.2</v>
      </c>
      <c r="I28" s="37">
        <f t="shared" si="9"/>
        <v>0</v>
      </c>
      <c r="J28" s="37">
        <f t="shared" si="9"/>
        <v>10076.549999999999</v>
      </c>
      <c r="K28" s="37">
        <f t="shared" si="9"/>
        <v>160423.45000000001</v>
      </c>
      <c r="L28" s="37">
        <f t="shared" si="9"/>
        <v>28688.799791666668</v>
      </c>
      <c r="M28" s="37">
        <f t="shared" si="9"/>
        <v>0</v>
      </c>
      <c r="N28" s="37">
        <f t="shared" si="9"/>
        <v>9778.73</v>
      </c>
      <c r="O28" s="37">
        <f t="shared" si="9"/>
        <v>48544.079791666663</v>
      </c>
      <c r="P28" s="37">
        <f t="shared" si="9"/>
        <v>121955.92020833334</v>
      </c>
    </row>
    <row r="29" spans="1:60" s="31" customFormat="1" ht="30" customHeight="1" thickBot="1" x14ac:dyDescent="0.3">
      <c r="A29" s="41"/>
      <c r="B29" s="42"/>
      <c r="C29" s="44"/>
      <c r="D29" s="43"/>
      <c r="E29" s="43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2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</row>
    <row r="30" spans="1:60" s="69" customFormat="1" ht="30" customHeight="1" thickBot="1" x14ac:dyDescent="0.3">
      <c r="A30" s="201" t="s">
        <v>151</v>
      </c>
      <c r="B30" s="202"/>
      <c r="C30" s="202"/>
      <c r="D30" s="202"/>
      <c r="E30" s="202"/>
      <c r="F30" s="202"/>
      <c r="G30" s="202"/>
      <c r="H30" s="202"/>
      <c r="I30" s="202"/>
      <c r="J30" s="202"/>
      <c r="K30" s="202"/>
      <c r="L30" s="202"/>
      <c r="M30" s="202"/>
      <c r="N30" s="202"/>
      <c r="O30" s="202"/>
      <c r="P30" s="20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</row>
    <row r="31" spans="1:60" s="39" customFormat="1" ht="30" customHeight="1" x14ac:dyDescent="0.25">
      <c r="A31" s="79">
        <f>+A27+1</f>
        <v>15</v>
      </c>
      <c r="B31" s="103" t="s">
        <v>246</v>
      </c>
      <c r="C31" s="36" t="s">
        <v>411</v>
      </c>
      <c r="D31" s="104" t="s">
        <v>50</v>
      </c>
      <c r="E31" s="103" t="s">
        <v>121</v>
      </c>
      <c r="F31" s="105">
        <v>104000</v>
      </c>
      <c r="G31" s="81">
        <f>F31*2.87%</f>
        <v>2984.8</v>
      </c>
      <c r="H31" s="81">
        <f>+F31*3.04%</f>
        <v>3161.6</v>
      </c>
      <c r="I31" s="81">
        <v>3430.92</v>
      </c>
      <c r="J31" s="76">
        <f>+G31+H31+I31</f>
        <v>9577.32</v>
      </c>
      <c r="K31" s="76">
        <f>+F31-J31</f>
        <v>94422.68</v>
      </c>
      <c r="L31" s="76">
        <f>+IF(K31*12&lt;=416220.01,0,IF(K31*12&lt;=624329.01,(((K31*12-416220.01)*0.15)/12),IF((K31*12&lt;=867123.01),(31216+0.2*(K31*12-624329.01))/12,((79776+0.25*(K31*12-867123.01))/12))))</f>
        <v>12188.607291666665</v>
      </c>
      <c r="M31" s="76"/>
      <c r="N31" s="83">
        <v>11520.17</v>
      </c>
      <c r="O31" s="102">
        <f>+N31+I31+H31+G31+L31</f>
        <v>33286.097291666665</v>
      </c>
      <c r="P31" s="77">
        <f>+F31-O31</f>
        <v>70713.902708333335</v>
      </c>
    </row>
    <row r="32" spans="1:60" s="119" customFormat="1" ht="30" customHeight="1" x14ac:dyDescent="0.25">
      <c r="A32" s="117">
        <f>+A31+1</f>
        <v>16</v>
      </c>
      <c r="B32" s="103" t="s">
        <v>66</v>
      </c>
      <c r="C32" s="117" t="s">
        <v>411</v>
      </c>
      <c r="D32" s="120" t="s">
        <v>50</v>
      </c>
      <c r="E32" s="103" t="s">
        <v>120</v>
      </c>
      <c r="F32" s="105">
        <v>90000</v>
      </c>
      <c r="G32" s="105">
        <f>F32*2.87%</f>
        <v>2583</v>
      </c>
      <c r="H32" s="105">
        <f>+F32*3.04%</f>
        <v>2736</v>
      </c>
      <c r="I32" s="105"/>
      <c r="J32" s="76">
        <f>+G32+H32+I32</f>
        <v>5319</v>
      </c>
      <c r="K32" s="76">
        <f>+F32-J32</f>
        <v>84681</v>
      </c>
      <c r="L32" s="76">
        <f>+IF(K32*12&lt;=416220.01,0,IF(K32*12&lt;=624329.01,(((K32*12-416220.01)*0.15)/12),IF((K32*12&lt;=867123.01),(31216+0.2*(K32*12-624329.01))/12,((79776+0.25*(K32*12-867123.01))/12))))</f>
        <v>9753.1872916666671</v>
      </c>
      <c r="M32" s="76"/>
      <c r="N32" s="83">
        <v>165</v>
      </c>
      <c r="O32" s="102">
        <f>+N32+I32+H32+G32+L32</f>
        <v>15237.187291666667</v>
      </c>
      <c r="P32" s="106">
        <f>+F32-O32</f>
        <v>74762.812708333338</v>
      </c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</row>
    <row r="33" spans="1:60" s="39" customFormat="1" ht="30" customHeight="1" x14ac:dyDescent="0.25">
      <c r="A33" s="74">
        <f>+A32+1</f>
        <v>17</v>
      </c>
      <c r="B33" s="80" t="s">
        <v>48</v>
      </c>
      <c r="C33" s="79" t="s">
        <v>411</v>
      </c>
      <c r="D33" s="174" t="s">
        <v>50</v>
      </c>
      <c r="E33" s="80" t="s">
        <v>121</v>
      </c>
      <c r="F33" s="105">
        <v>90000</v>
      </c>
      <c r="G33" s="105">
        <f>F33*2.87%</f>
        <v>2583</v>
      </c>
      <c r="H33" s="81">
        <f>+F33*3.04%</f>
        <v>2736</v>
      </c>
      <c r="I33" s="81"/>
      <c r="J33" s="76">
        <f>+G33+H33+I33</f>
        <v>5319</v>
      </c>
      <c r="K33" s="76">
        <f>+F33-J33</f>
        <v>84681</v>
      </c>
      <c r="L33" s="76">
        <f>+IF(K33*12&lt;=416220.01,0,IF(K33*12&lt;=624329.01,(((K33*12-416220.01)*0.15)/12),IF((K33*12&lt;=867123.01),(31216+0.2*(K33*12-624329.01))/12,((79776+0.25*(K33*12-867123.01))/12))))</f>
        <v>9753.1872916666671</v>
      </c>
      <c r="M33" s="76"/>
      <c r="N33" s="83">
        <v>125</v>
      </c>
      <c r="O33" s="102">
        <f>+N33+I33+H33+G33+L33</f>
        <v>15197.187291666667</v>
      </c>
      <c r="P33" s="77">
        <f>+F33-O33</f>
        <v>74802.812708333338</v>
      </c>
    </row>
    <row r="34" spans="1:60" s="39" customFormat="1" ht="30" customHeight="1" x14ac:dyDescent="0.25">
      <c r="A34" s="198" t="s">
        <v>124</v>
      </c>
      <c r="B34" s="199"/>
      <c r="C34" s="199"/>
      <c r="D34" s="199"/>
      <c r="E34" s="200"/>
      <c r="F34" s="37">
        <f>SUM(F31:F33)</f>
        <v>284000</v>
      </c>
      <c r="G34" s="37">
        <f t="shared" ref="G34:P34" si="10">SUM(G31:G33)</f>
        <v>8150.8</v>
      </c>
      <c r="H34" s="37">
        <f t="shared" si="10"/>
        <v>8633.6</v>
      </c>
      <c r="I34" s="37">
        <f t="shared" si="10"/>
        <v>3430.92</v>
      </c>
      <c r="J34" s="37">
        <f t="shared" si="10"/>
        <v>20215.32</v>
      </c>
      <c r="K34" s="37">
        <f t="shared" si="10"/>
        <v>263784.68</v>
      </c>
      <c r="L34" s="37">
        <f t="shared" si="10"/>
        <v>31694.981874999998</v>
      </c>
      <c r="M34" s="37">
        <f t="shared" si="10"/>
        <v>0</v>
      </c>
      <c r="N34" s="37">
        <f t="shared" si="10"/>
        <v>11810.17</v>
      </c>
      <c r="O34" s="37">
        <f t="shared" si="10"/>
        <v>63720.471875000003</v>
      </c>
      <c r="P34" s="37">
        <f t="shared" si="10"/>
        <v>220279.52812500001</v>
      </c>
    </row>
    <row r="35" spans="1:60" s="32" customFormat="1" ht="30" customHeight="1" thickBot="1" x14ac:dyDescent="0.3">
      <c r="A35" s="50"/>
      <c r="B35" s="50"/>
      <c r="C35" s="50"/>
      <c r="D35" s="50"/>
      <c r="E35" s="50"/>
      <c r="F35" s="40"/>
      <c r="G35" s="40"/>
      <c r="H35" s="40"/>
      <c r="I35"/>
      <c r="J35"/>
      <c r="K35"/>
      <c r="L35"/>
      <c r="M35"/>
      <c r="N35"/>
      <c r="O35"/>
      <c r="P35"/>
    </row>
    <row r="36" spans="1:60" s="39" customFormat="1" ht="30" customHeight="1" thickBot="1" x14ac:dyDescent="0.3">
      <c r="A36" s="201" t="s">
        <v>152</v>
      </c>
      <c r="B36" s="202"/>
      <c r="C36" s="202"/>
      <c r="D36" s="202"/>
      <c r="E36" s="202"/>
      <c r="F36" s="202"/>
      <c r="G36" s="202"/>
      <c r="H36" s="202"/>
      <c r="I36" s="202"/>
      <c r="J36" s="202"/>
      <c r="K36" s="202"/>
      <c r="L36" s="202"/>
      <c r="M36" s="202"/>
      <c r="N36" s="202"/>
      <c r="O36" s="202"/>
      <c r="P36" s="202"/>
    </row>
    <row r="37" spans="1:60" s="119" customFormat="1" ht="30" customHeight="1" x14ac:dyDescent="0.25">
      <c r="A37" s="117">
        <f>+A33+1</f>
        <v>18</v>
      </c>
      <c r="B37" s="107" t="s">
        <v>234</v>
      </c>
      <c r="C37" s="117" t="s">
        <v>411</v>
      </c>
      <c r="D37" s="141" t="s">
        <v>177</v>
      </c>
      <c r="E37" s="103" t="s">
        <v>121</v>
      </c>
      <c r="F37" s="102">
        <v>155000</v>
      </c>
      <c r="G37" s="105">
        <f>F37*2.87%</f>
        <v>4448.5</v>
      </c>
      <c r="H37" s="105">
        <f>F37*3.04%</f>
        <v>4712</v>
      </c>
      <c r="I37" s="102"/>
      <c r="J37" s="76">
        <f>+G37+H37+I37</f>
        <v>9160.5</v>
      </c>
      <c r="K37" s="76">
        <f>+F37-J37</f>
        <v>145839.5</v>
      </c>
      <c r="L37" s="76">
        <f>+IF(K37*12&lt;=416220.01,0,IF(K37*12&lt;=624329.01,(((K37*12-416220.01)*0.15)/12),IF((K37*12&lt;=867123.01),(31216+0.2*(K37*12-624329.01))/12,((79776+0.25*(K37*12-867123.01))/12))))</f>
        <v>25042.812291666665</v>
      </c>
      <c r="M37" s="76"/>
      <c r="N37" s="83">
        <v>6767.59</v>
      </c>
      <c r="O37" s="102">
        <f>+N37+I37+H37+G37+L37</f>
        <v>40970.902291666665</v>
      </c>
      <c r="P37" s="106">
        <f>+F37-O37</f>
        <v>114029.09770833334</v>
      </c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</row>
    <row r="38" spans="1:60" s="47" customFormat="1" ht="30" customHeight="1" x14ac:dyDescent="0.25">
      <c r="A38" s="117">
        <f>+A37+1</f>
        <v>19</v>
      </c>
      <c r="B38" s="103" t="s">
        <v>52</v>
      </c>
      <c r="C38" s="117" t="s">
        <v>411</v>
      </c>
      <c r="D38" s="103" t="s">
        <v>50</v>
      </c>
      <c r="E38" s="103" t="s">
        <v>121</v>
      </c>
      <c r="F38" s="105">
        <v>100000</v>
      </c>
      <c r="G38" s="105">
        <f>F38*2.87%</f>
        <v>2870</v>
      </c>
      <c r="H38" s="105">
        <f>+F38*3.04%</f>
        <v>3040</v>
      </c>
      <c r="I38" s="105"/>
      <c r="J38" s="76">
        <f>+G38+H38+I38</f>
        <v>5910</v>
      </c>
      <c r="K38" s="76">
        <f>+F38-J38</f>
        <v>94090</v>
      </c>
      <c r="L38" s="76">
        <f>+IF(K38*12&lt;=416220.01,0,IF(K38*12&lt;=624329.01,(((K38*12-416220.01)*0.15)/12),IF((K38*12&lt;=867123.01),(31216+0.2*(K38*12-624329.01))/12,((79776+0.25*(K38*12-867123.01))/12))))</f>
        <v>12105.437291666667</v>
      </c>
      <c r="M38" s="76"/>
      <c r="N38" s="83">
        <v>65</v>
      </c>
      <c r="O38" s="102">
        <f>+N38+I38+H38+G38+L38</f>
        <v>18080.437291666669</v>
      </c>
      <c r="P38" s="106">
        <f>+F38-O38</f>
        <v>81919.562708333338</v>
      </c>
    </row>
    <row r="39" spans="1:60" s="47" customFormat="1" ht="30" customHeight="1" x14ac:dyDescent="0.25">
      <c r="A39" s="117">
        <f>+A38+1</f>
        <v>20</v>
      </c>
      <c r="B39" s="103" t="s">
        <v>235</v>
      </c>
      <c r="C39" s="117" t="s">
        <v>411</v>
      </c>
      <c r="D39" s="104" t="s">
        <v>50</v>
      </c>
      <c r="E39" s="103" t="s">
        <v>120</v>
      </c>
      <c r="F39" s="105">
        <v>80000</v>
      </c>
      <c r="G39" s="105">
        <f>F39*2.87%</f>
        <v>2296</v>
      </c>
      <c r="H39" s="105">
        <f>+F39*3.04%</f>
        <v>2432</v>
      </c>
      <c r="I39" s="105"/>
      <c r="J39" s="76">
        <f>+G39+H39+I39</f>
        <v>4728</v>
      </c>
      <c r="K39" s="76">
        <f>+F39-J39</f>
        <v>75272</v>
      </c>
      <c r="L39" s="76">
        <f>+IF(K39*12&lt;=416220.01,0,IF(K39*12&lt;=624329.01,(((K39*12-416220.01)*0.15)/12),IF((K39*12&lt;=867123.01),(31216+0.2*(K39*12-624329.01))/12,((79776+0.25*(K39*12-867123.01))/12))))</f>
        <v>7400.9372916666662</v>
      </c>
      <c r="M39" s="76"/>
      <c r="N39" s="83">
        <v>125</v>
      </c>
      <c r="O39" s="102">
        <f>+N39+I39+H39+G39+L39</f>
        <v>12253.937291666665</v>
      </c>
      <c r="P39" s="106">
        <f>+F39-O39</f>
        <v>67746.062708333338</v>
      </c>
    </row>
    <row r="40" spans="1:60" s="39" customFormat="1" ht="30" customHeight="1" x14ac:dyDescent="0.25">
      <c r="A40" s="117">
        <f>+A39+1</f>
        <v>21</v>
      </c>
      <c r="B40" s="146" t="s">
        <v>450</v>
      </c>
      <c r="C40" s="36" t="s">
        <v>410</v>
      </c>
      <c r="D40" s="120" t="s">
        <v>144</v>
      </c>
      <c r="E40" s="103" t="s">
        <v>121</v>
      </c>
      <c r="F40" s="105">
        <v>70000</v>
      </c>
      <c r="G40" s="105">
        <f>F40*2.87%</f>
        <v>2009</v>
      </c>
      <c r="H40" s="105">
        <f>+F40*3.04%</f>
        <v>2128</v>
      </c>
      <c r="I40" s="105"/>
      <c r="J40" s="76">
        <f>+G40+H40+I40</f>
        <v>4137</v>
      </c>
      <c r="K40" s="76">
        <f>+F40-J40</f>
        <v>65863</v>
      </c>
      <c r="L40" s="76">
        <f>+IF(K40*12&lt;=416220.01,0,IF(K40*12&lt;=624329.01,(((K40*12-416220.01)*0.15)/12),IF((K40*12&lt;=867123.01),(31216+0.2*(K40*12-624329.01))/12,((79776+0.25*(K40*12-867123.01))/12))))</f>
        <v>5368.4498333333331</v>
      </c>
      <c r="M40" s="76"/>
      <c r="N40" s="83">
        <v>9259.5300000000007</v>
      </c>
      <c r="O40" s="102">
        <f>+N40+I40+H40+G40+L40</f>
        <v>18764.979833333335</v>
      </c>
      <c r="P40" s="106">
        <f>F40-O40</f>
        <v>51235.020166666669</v>
      </c>
    </row>
    <row r="41" spans="1:60" s="32" customFormat="1" ht="30" customHeight="1" thickBot="1" x14ac:dyDescent="0.3">
      <c r="A41" s="198" t="s">
        <v>124</v>
      </c>
      <c r="B41" s="199"/>
      <c r="C41" s="199"/>
      <c r="D41" s="199"/>
      <c r="E41" s="200"/>
      <c r="F41" s="37">
        <f>SUM(F37:F40)</f>
        <v>405000</v>
      </c>
      <c r="G41" s="37">
        <f t="shared" ref="G41:P41" si="11">SUM(G37:G40)</f>
        <v>11623.5</v>
      </c>
      <c r="H41" s="37">
        <f t="shared" si="11"/>
        <v>12312</v>
      </c>
      <c r="I41" s="37">
        <f t="shared" si="11"/>
        <v>0</v>
      </c>
      <c r="J41" s="37">
        <f t="shared" si="11"/>
        <v>23935.5</v>
      </c>
      <c r="K41" s="37">
        <f t="shared" si="11"/>
        <v>381064.5</v>
      </c>
      <c r="L41" s="37">
        <f t="shared" si="11"/>
        <v>49917.636708333332</v>
      </c>
      <c r="M41" s="37">
        <f t="shared" si="11"/>
        <v>0</v>
      </c>
      <c r="N41" s="37">
        <f t="shared" si="11"/>
        <v>16217.12</v>
      </c>
      <c r="O41" s="37">
        <f t="shared" si="11"/>
        <v>90070.256708333327</v>
      </c>
      <c r="P41" s="37">
        <f t="shared" si="11"/>
        <v>314929.74329166667</v>
      </c>
    </row>
    <row r="42" spans="1:60" s="85" customFormat="1" ht="30" customHeight="1" thickBot="1" x14ac:dyDescent="0.3">
      <c r="A42" s="201" t="s">
        <v>153</v>
      </c>
      <c r="B42" s="202"/>
      <c r="C42" s="202"/>
      <c r="D42" s="202"/>
      <c r="E42" s="202"/>
      <c r="F42" s="202"/>
      <c r="G42" s="202"/>
      <c r="H42" s="202"/>
      <c r="I42" s="202"/>
      <c r="J42" s="202"/>
      <c r="K42" s="202"/>
      <c r="L42" s="202"/>
      <c r="M42" s="202"/>
      <c r="N42" s="202"/>
      <c r="O42" s="202"/>
      <c r="P42" s="202"/>
      <c r="Q42" s="40"/>
    </row>
    <row r="43" spans="1:60" s="85" customFormat="1" ht="30" customHeight="1" x14ac:dyDescent="0.25">
      <c r="A43" s="74">
        <f>A40+1</f>
        <v>22</v>
      </c>
      <c r="B43" s="75" t="s">
        <v>249</v>
      </c>
      <c r="C43" s="74" t="s">
        <v>411</v>
      </c>
      <c r="D43" s="82" t="s">
        <v>184</v>
      </c>
      <c r="E43" s="80" t="s">
        <v>121</v>
      </c>
      <c r="F43" s="76">
        <v>130000</v>
      </c>
      <c r="G43" s="81">
        <v>3731</v>
      </c>
      <c r="H43" s="81">
        <v>3952</v>
      </c>
      <c r="I43" s="81">
        <v>1715.46</v>
      </c>
      <c r="J43" s="76">
        <f t="shared" ref="J43:J47" si="12">+G43+H43+I43</f>
        <v>9398.4599999999991</v>
      </c>
      <c r="K43" s="76">
        <f t="shared" ref="K43:K47" si="13">+F43-J43</f>
        <v>120601.54000000001</v>
      </c>
      <c r="L43" s="76">
        <f t="shared" ref="L43:L47" si="14">+IF(K43*12&lt;=416220.01,0,IF(K43*12&lt;=624329.01,(((K43*12-416220.01)*0.15)/12),IF((K43*12&lt;=867123.01),(31216+0.2*(K43*12-624329.01))/12,((79776+0.25*(K43*12-867123.01))/12))))</f>
        <v>18733.322291666667</v>
      </c>
      <c r="M43" s="76"/>
      <c r="N43" s="83">
        <v>25</v>
      </c>
      <c r="O43" s="102">
        <f t="shared" ref="O43:O47" si="15">+N43+I43+H43+G43+L43</f>
        <v>28156.782291666666</v>
      </c>
      <c r="P43" s="77">
        <f t="shared" ref="P43:P47" si="16">+F43-O43</f>
        <v>101843.21770833334</v>
      </c>
      <c r="Q43" s="40"/>
    </row>
    <row r="44" spans="1:60" s="53" customFormat="1" ht="30" customHeight="1" x14ac:dyDescent="0.25">
      <c r="A44" s="74">
        <f>+A43+1</f>
        <v>23</v>
      </c>
      <c r="B44" s="103" t="s">
        <v>236</v>
      </c>
      <c r="C44" s="36" t="s">
        <v>411</v>
      </c>
      <c r="D44" s="104" t="s">
        <v>50</v>
      </c>
      <c r="E44" s="103" t="s">
        <v>120</v>
      </c>
      <c r="F44" s="105">
        <v>90000</v>
      </c>
      <c r="G44" s="102">
        <f>F44*2.87%</f>
        <v>2583</v>
      </c>
      <c r="H44" s="76">
        <f>+F44*3.04%</f>
        <v>2736</v>
      </c>
      <c r="I44" s="81">
        <v>1715.46</v>
      </c>
      <c r="J44" s="76">
        <f t="shared" si="12"/>
        <v>7034.46</v>
      </c>
      <c r="K44" s="76">
        <f t="shared" si="13"/>
        <v>82965.539999999994</v>
      </c>
      <c r="L44" s="76">
        <f t="shared" si="14"/>
        <v>9324.3222916666655</v>
      </c>
      <c r="M44" s="76"/>
      <c r="N44" s="83">
        <v>12267.85</v>
      </c>
      <c r="O44" s="102">
        <f t="shared" si="15"/>
        <v>28626.632291666669</v>
      </c>
      <c r="P44" s="77">
        <f t="shared" si="16"/>
        <v>61373.367708333331</v>
      </c>
      <c r="Q44" s="39"/>
    </row>
    <row r="45" spans="1:60" s="39" customFormat="1" ht="30" customHeight="1" x14ac:dyDescent="0.25">
      <c r="A45" s="74">
        <f>A44+1</f>
        <v>24</v>
      </c>
      <c r="B45" s="103" t="s">
        <v>237</v>
      </c>
      <c r="C45" s="36" t="s">
        <v>411</v>
      </c>
      <c r="D45" s="104" t="s">
        <v>50</v>
      </c>
      <c r="E45" s="103" t="s">
        <v>121</v>
      </c>
      <c r="F45" s="105">
        <v>90000</v>
      </c>
      <c r="G45" s="105">
        <f>F45*2.87%</f>
        <v>2583</v>
      </c>
      <c r="H45" s="81">
        <f>+F45*3.04%</f>
        <v>2736</v>
      </c>
      <c r="I45" s="81"/>
      <c r="J45" s="76">
        <f t="shared" si="12"/>
        <v>5319</v>
      </c>
      <c r="K45" s="76">
        <f t="shared" si="13"/>
        <v>84681</v>
      </c>
      <c r="L45" s="76">
        <f t="shared" si="14"/>
        <v>9753.1872916666671</v>
      </c>
      <c r="M45" s="76"/>
      <c r="N45" s="83">
        <v>7064.51</v>
      </c>
      <c r="O45" s="102">
        <f t="shared" si="15"/>
        <v>22136.697291666667</v>
      </c>
      <c r="P45" s="77">
        <f t="shared" si="16"/>
        <v>67863.302708333329</v>
      </c>
    </row>
    <row r="46" spans="1:60" s="39" customFormat="1" ht="30" customHeight="1" x14ac:dyDescent="0.25">
      <c r="A46" s="74">
        <f>A45+1</f>
        <v>25</v>
      </c>
      <c r="B46" s="107" t="s">
        <v>238</v>
      </c>
      <c r="C46" s="36" t="s">
        <v>411</v>
      </c>
      <c r="D46" s="141" t="s">
        <v>50</v>
      </c>
      <c r="E46" s="107" t="s">
        <v>121</v>
      </c>
      <c r="F46" s="102">
        <v>80000</v>
      </c>
      <c r="G46" s="102">
        <f>F46*2.87%</f>
        <v>2296</v>
      </c>
      <c r="H46" s="76">
        <f>+F46*3.04%</f>
        <v>2432</v>
      </c>
      <c r="I46" s="81">
        <v>1715.46</v>
      </c>
      <c r="J46" s="76">
        <f t="shared" si="12"/>
        <v>6443.46</v>
      </c>
      <c r="K46" s="76">
        <f t="shared" si="13"/>
        <v>73556.539999999994</v>
      </c>
      <c r="L46" s="76">
        <f t="shared" si="14"/>
        <v>6972.0722916666664</v>
      </c>
      <c r="M46" s="76"/>
      <c r="N46" s="77">
        <v>11750.55</v>
      </c>
      <c r="O46" s="102">
        <f t="shared" si="15"/>
        <v>25166.082291666666</v>
      </c>
      <c r="P46" s="77">
        <f t="shared" si="16"/>
        <v>54833.917708333334</v>
      </c>
    </row>
    <row r="47" spans="1:60" s="47" customFormat="1" ht="30" customHeight="1" x14ac:dyDescent="0.25">
      <c r="A47" s="117">
        <f>+A46+1</f>
        <v>26</v>
      </c>
      <c r="B47" s="103" t="s">
        <v>56</v>
      </c>
      <c r="C47" s="117" t="s">
        <v>411</v>
      </c>
      <c r="D47" s="104" t="s">
        <v>50</v>
      </c>
      <c r="E47" s="103" t="s">
        <v>120</v>
      </c>
      <c r="F47" s="105">
        <v>80000</v>
      </c>
      <c r="G47" s="105">
        <f>F47*2.87%</f>
        <v>2296</v>
      </c>
      <c r="H47" s="105">
        <f>+F47*3.04%</f>
        <v>2432</v>
      </c>
      <c r="I47" s="81"/>
      <c r="J47" s="76">
        <f t="shared" si="12"/>
        <v>4728</v>
      </c>
      <c r="K47" s="76">
        <f t="shared" si="13"/>
        <v>75272</v>
      </c>
      <c r="L47" s="76">
        <f t="shared" si="14"/>
        <v>7400.9372916666662</v>
      </c>
      <c r="M47" s="76"/>
      <c r="N47" s="234">
        <v>4548.04</v>
      </c>
      <c r="O47" s="102">
        <f t="shared" si="15"/>
        <v>16676.977291666666</v>
      </c>
      <c r="P47" s="106">
        <f t="shared" si="16"/>
        <v>63323.02270833333</v>
      </c>
    </row>
    <row r="48" spans="1:60" s="39" customFormat="1" ht="30" customHeight="1" x14ac:dyDescent="0.25">
      <c r="A48" s="198" t="s">
        <v>124</v>
      </c>
      <c r="B48" s="199"/>
      <c r="C48" s="199"/>
      <c r="D48" s="199"/>
      <c r="E48" s="200"/>
      <c r="F48" s="37">
        <f t="shared" ref="F48:P48" si="17">SUM(F43:F47)</f>
        <v>470000</v>
      </c>
      <c r="G48" s="37">
        <f t="shared" si="17"/>
        <v>13489</v>
      </c>
      <c r="H48" s="37">
        <f t="shared" si="17"/>
        <v>14288</v>
      </c>
      <c r="I48" s="37">
        <f t="shared" si="17"/>
        <v>5146.38</v>
      </c>
      <c r="J48" s="37">
        <f t="shared" si="17"/>
        <v>32923.379999999997</v>
      </c>
      <c r="K48" s="37">
        <f t="shared" si="17"/>
        <v>437076.62</v>
      </c>
      <c r="L48" s="37">
        <f t="shared" si="17"/>
        <v>52183.841458333336</v>
      </c>
      <c r="M48" s="37">
        <f t="shared" si="17"/>
        <v>0</v>
      </c>
      <c r="N48" s="37">
        <f t="shared" si="17"/>
        <v>35655.949999999997</v>
      </c>
      <c r="O48" s="37">
        <f t="shared" si="17"/>
        <v>120763.17145833334</v>
      </c>
      <c r="P48" s="37">
        <f t="shared" si="17"/>
        <v>349236.82854166668</v>
      </c>
    </row>
    <row r="49" spans="1:60" s="39" customFormat="1" ht="30" customHeight="1" thickBot="1" x14ac:dyDescent="0.3">
      <c r="A49" s="78"/>
      <c r="B49" s="78"/>
      <c r="C49" s="256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</row>
    <row r="50" spans="1:60" s="85" customFormat="1" ht="30" customHeight="1" thickBot="1" x14ac:dyDescent="0.3">
      <c r="A50" s="201" t="s">
        <v>452</v>
      </c>
      <c r="B50" s="202"/>
      <c r="C50" s="202"/>
      <c r="D50" s="202"/>
      <c r="E50" s="202"/>
      <c r="F50" s="202"/>
      <c r="G50" s="202"/>
      <c r="H50" s="202"/>
      <c r="I50" s="202"/>
      <c r="J50" s="202"/>
      <c r="K50" s="202"/>
      <c r="L50" s="202"/>
      <c r="M50" s="202"/>
      <c r="N50" s="202"/>
      <c r="O50" s="202"/>
      <c r="P50" s="202"/>
      <c r="Q50" s="40"/>
    </row>
    <row r="51" spans="1:60" s="85" customFormat="1" ht="30" customHeight="1" x14ac:dyDescent="0.25">
      <c r="A51" s="74">
        <f>+A47+1</f>
        <v>27</v>
      </c>
      <c r="B51" s="75" t="s">
        <v>55</v>
      </c>
      <c r="C51" s="74" t="s">
        <v>411</v>
      </c>
      <c r="D51" s="82" t="s">
        <v>178</v>
      </c>
      <c r="E51" s="80" t="s">
        <v>121</v>
      </c>
      <c r="F51" s="76">
        <v>126500</v>
      </c>
      <c r="G51" s="76">
        <v>3630.55</v>
      </c>
      <c r="H51" s="76">
        <v>3845.6</v>
      </c>
      <c r="I51" s="81">
        <v>1715.46</v>
      </c>
      <c r="J51" s="76">
        <f>+G51+H51+I51</f>
        <v>9191.61</v>
      </c>
      <c r="K51" s="76">
        <f>+F51-J51</f>
        <v>117308.39</v>
      </c>
      <c r="L51" s="76">
        <f>+IF(K51*12&lt;=416220.01,0,IF(K51*12&lt;=624329.01,(((K51*12-416220.01)*0.15)/12),IF((K51*12&lt;=867123.01),(31216+0.2*(K51*12-624329.01))/12,((79776+0.25*(K51*12-867123.01))/12))))</f>
        <v>17910.034791666665</v>
      </c>
      <c r="M51" s="76"/>
      <c r="N51" s="76">
        <v>3875</v>
      </c>
      <c r="O51" s="102">
        <f>+N51+I51+H51+G51+L51</f>
        <v>30976.644791666666</v>
      </c>
      <c r="P51" s="106">
        <f>+F51-O51</f>
        <v>95523.355208333334</v>
      </c>
      <c r="Q51" s="40"/>
    </row>
    <row r="52" spans="1:60" s="39" customFormat="1" ht="30" customHeight="1" x14ac:dyDescent="0.25">
      <c r="A52" s="198" t="s">
        <v>124</v>
      </c>
      <c r="B52" s="199"/>
      <c r="C52" s="199"/>
      <c r="D52" s="199"/>
      <c r="E52" s="200"/>
      <c r="F52" s="37">
        <f>SUM(F51)</f>
        <v>126500</v>
      </c>
      <c r="G52" s="37">
        <f t="shared" ref="G52:P52" si="18">SUM(G51)</f>
        <v>3630.55</v>
      </c>
      <c r="H52" s="37">
        <f t="shared" si="18"/>
        <v>3845.6</v>
      </c>
      <c r="I52" s="37">
        <f t="shared" si="18"/>
        <v>1715.46</v>
      </c>
      <c r="J52" s="37">
        <f t="shared" si="18"/>
        <v>9191.61</v>
      </c>
      <c r="K52" s="37">
        <f t="shared" si="18"/>
        <v>117308.39</v>
      </c>
      <c r="L52" s="37">
        <f t="shared" si="18"/>
        <v>17910.034791666665</v>
      </c>
      <c r="M52" s="37">
        <f t="shared" si="18"/>
        <v>0</v>
      </c>
      <c r="N52" s="37">
        <f t="shared" si="18"/>
        <v>3875</v>
      </c>
      <c r="O52" s="37">
        <f t="shared" si="18"/>
        <v>30976.644791666666</v>
      </c>
      <c r="P52" s="37">
        <f t="shared" si="18"/>
        <v>95523.355208333334</v>
      </c>
    </row>
    <row r="53" spans="1:60" s="39" customFormat="1" ht="30" customHeight="1" thickBot="1" x14ac:dyDescent="0.3">
      <c r="A53" s="50"/>
      <c r="B53" s="50"/>
      <c r="C53" s="50"/>
      <c r="D53" s="50"/>
      <c r="E53" s="50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</row>
    <row r="54" spans="1:60" s="53" customFormat="1" ht="30" customHeight="1" thickBot="1" x14ac:dyDescent="0.3">
      <c r="A54" s="297" t="s">
        <v>154</v>
      </c>
      <c r="B54" s="298"/>
      <c r="C54" s="204"/>
      <c r="D54" s="204"/>
      <c r="E54" s="204"/>
      <c r="F54" s="204"/>
      <c r="G54" s="204"/>
      <c r="H54" s="204"/>
      <c r="I54" s="204"/>
      <c r="J54" s="204"/>
      <c r="K54" s="204"/>
      <c r="L54" s="204"/>
      <c r="M54" s="204"/>
      <c r="N54" s="204"/>
      <c r="O54" s="204"/>
      <c r="P54" s="204"/>
      <c r="Q54" s="39"/>
    </row>
    <row r="55" spans="1:60" s="53" customFormat="1" ht="30" customHeight="1" x14ac:dyDescent="0.25">
      <c r="A55" s="79">
        <f>+A51+1</f>
        <v>28</v>
      </c>
      <c r="B55" s="103" t="s">
        <v>240</v>
      </c>
      <c r="C55" s="36" t="s">
        <v>411</v>
      </c>
      <c r="D55" s="104" t="s">
        <v>50</v>
      </c>
      <c r="E55" s="103" t="s">
        <v>121</v>
      </c>
      <c r="F55" s="105">
        <v>104000</v>
      </c>
      <c r="G55" s="81">
        <f>F55*2.87%</f>
        <v>2984.8</v>
      </c>
      <c r="H55" s="81">
        <f>+F55*3.04%</f>
        <v>3161.6</v>
      </c>
      <c r="I55" s="76">
        <v>3430.92</v>
      </c>
      <c r="J55" s="76">
        <f>+G55+H55+I55</f>
        <v>9577.32</v>
      </c>
      <c r="K55" s="76">
        <f>+F55-J55</f>
        <v>94422.68</v>
      </c>
      <c r="L55" s="76">
        <f>+IF(K55*12&lt;=416220.01,0,IF(K55*12&lt;=624329.01,(((K55*12-416220.01)*0.15)/12),IF((K55*12&lt;=867123.01),(31216+0.2*(K55*12-624329.01))/12,((79776+0.25*(K55*12-867123.01))/12))))</f>
        <v>12188.607291666665</v>
      </c>
      <c r="M55" s="76"/>
      <c r="N55" s="234">
        <v>4605.74</v>
      </c>
      <c r="O55" s="102">
        <f>+N55+I55+H55+G55+L55</f>
        <v>26371.667291666665</v>
      </c>
      <c r="P55" s="77">
        <f>+F55-O55</f>
        <v>77628.332708333328</v>
      </c>
      <c r="Q55" s="39"/>
    </row>
    <row r="56" spans="1:60" s="31" customFormat="1" ht="30" customHeight="1" x14ac:dyDescent="0.25">
      <c r="A56" s="79">
        <f>+A55+1</f>
        <v>29</v>
      </c>
      <c r="B56" s="103" t="s">
        <v>241</v>
      </c>
      <c r="C56" s="36" t="s">
        <v>411</v>
      </c>
      <c r="D56" s="104" t="s">
        <v>50</v>
      </c>
      <c r="E56" s="103" t="s">
        <v>121</v>
      </c>
      <c r="F56" s="105">
        <v>95000</v>
      </c>
      <c r="G56" s="81">
        <f>F56*2.87%</f>
        <v>2726.5</v>
      </c>
      <c r="H56" s="81">
        <f>+F56*3.04%</f>
        <v>2888</v>
      </c>
      <c r="I56" s="81"/>
      <c r="J56" s="76">
        <f>+G56+H56+I56</f>
        <v>5614.5</v>
      </c>
      <c r="K56" s="76">
        <f>+F56-J56</f>
        <v>89385.5</v>
      </c>
      <c r="L56" s="76">
        <f>+IF(K56*12&lt;=416220.01,0,IF(K56*12&lt;=624329.01,(((K56*12-416220.01)*0.15)/12),IF((K56*12&lt;=867123.01),(31216+0.2*(K56*12-624329.01))/12,((79776+0.25*(K56*12-867123.01))/12))))</f>
        <v>10929.312291666667</v>
      </c>
      <c r="M56" s="76"/>
      <c r="N56" s="234">
        <v>10791.34</v>
      </c>
      <c r="O56" s="102">
        <f>+N56+I56+H56+G56+L56</f>
        <v>27335.152291666665</v>
      </c>
      <c r="P56" s="77">
        <f>+F56-O56</f>
        <v>67664.847708333342</v>
      </c>
      <c r="Q56" s="32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</row>
    <row r="57" spans="1:60" s="39" customFormat="1" ht="30" customHeight="1" x14ac:dyDescent="0.25">
      <c r="A57" s="79">
        <f>+A56+1</f>
        <v>30</v>
      </c>
      <c r="B57" s="103" t="s">
        <v>242</v>
      </c>
      <c r="C57" s="36" t="s">
        <v>411</v>
      </c>
      <c r="D57" s="104" t="s">
        <v>50</v>
      </c>
      <c r="E57" s="103" t="s">
        <v>120</v>
      </c>
      <c r="F57" s="105">
        <v>90000</v>
      </c>
      <c r="G57" s="81">
        <f>F57*2.87%</f>
        <v>2583</v>
      </c>
      <c r="H57" s="81">
        <f>+F57*3.04%</f>
        <v>2736</v>
      </c>
      <c r="I57" s="81"/>
      <c r="J57" s="76">
        <f>+G57+H57+I57</f>
        <v>5319</v>
      </c>
      <c r="K57" s="76">
        <f>+F57-J57</f>
        <v>84681</v>
      </c>
      <c r="L57" s="76">
        <f>+IF(K57*12&lt;=416220.01,0,IF(K57*12&lt;=624329.01,(((K57*12-416220.01)*0.15)/12),IF((K57*12&lt;=867123.01),(31216+0.2*(K57*12-624329.01))/12,((79776+0.25*(K57*12-867123.01))/12))))</f>
        <v>9753.1872916666671</v>
      </c>
      <c r="M57" s="76"/>
      <c r="N57" s="234">
        <v>1205</v>
      </c>
      <c r="O57" s="102">
        <f>+N57+I57+H57+G57+L57</f>
        <v>16277.187291666667</v>
      </c>
      <c r="P57" s="77">
        <f>+F57-O57</f>
        <v>73722.812708333338</v>
      </c>
    </row>
    <row r="58" spans="1:60" s="39" customFormat="1" ht="30" customHeight="1" x14ac:dyDescent="0.25">
      <c r="A58" s="79">
        <f>A57+1</f>
        <v>31</v>
      </c>
      <c r="B58" s="103" t="s">
        <v>461</v>
      </c>
      <c r="C58" s="36" t="s">
        <v>411</v>
      </c>
      <c r="D58" s="104" t="s">
        <v>50</v>
      </c>
      <c r="E58" s="103" t="s">
        <v>121</v>
      </c>
      <c r="F58" s="105">
        <v>70000</v>
      </c>
      <c r="G58" s="81">
        <f>F58*2.87%</f>
        <v>2009</v>
      </c>
      <c r="H58" s="81">
        <f>+F58*3.04%</f>
        <v>2128</v>
      </c>
      <c r="I58" s="76">
        <v>3430.92</v>
      </c>
      <c r="J58" s="76">
        <f>+G58+H58+I58</f>
        <v>7567.92</v>
      </c>
      <c r="K58" s="76">
        <f>+F58-J58</f>
        <v>62432.08</v>
      </c>
      <c r="L58" s="76">
        <f>+IF(K58*12&lt;=416220.01,0,IF(K58*12&lt;=624329.01,(((K58*12-416220.01)*0.15)/12),IF((K58*12&lt;=867123.01),(31216+0.2*(K58*12-624329.01))/12,((79776+0.25*(K58*12-867123.01))/12))))</f>
        <v>4682.265833333332</v>
      </c>
      <c r="M58" s="76"/>
      <c r="N58" s="105">
        <v>125</v>
      </c>
      <c r="O58" s="102">
        <f>+N58+I58+H58+G58+L58</f>
        <v>12375.185833333333</v>
      </c>
      <c r="P58" s="81">
        <f>+F58-O58</f>
        <v>57624.814166666663</v>
      </c>
    </row>
    <row r="59" spans="1:60" s="39" customFormat="1" ht="30" customHeight="1" x14ac:dyDescent="0.25">
      <c r="A59" s="79">
        <f>+A58+1</f>
        <v>32</v>
      </c>
      <c r="B59" s="103" t="s">
        <v>179</v>
      </c>
      <c r="C59" s="36" t="s">
        <v>411</v>
      </c>
      <c r="D59" s="104" t="s">
        <v>93</v>
      </c>
      <c r="E59" s="103" t="s">
        <v>121</v>
      </c>
      <c r="F59" s="105">
        <v>60000</v>
      </c>
      <c r="G59" s="81">
        <f>F59*2.87%</f>
        <v>1722</v>
      </c>
      <c r="H59" s="81">
        <f>+F59*3.04%</f>
        <v>1824</v>
      </c>
      <c r="I59" s="81">
        <v>1715.46</v>
      </c>
      <c r="J59" s="76">
        <f>+G59+H59+I59</f>
        <v>5261.46</v>
      </c>
      <c r="K59" s="76">
        <f>+F59-J59</f>
        <v>54738.54</v>
      </c>
      <c r="L59" s="76">
        <f>+IF(K59*12&lt;=416220.01,0,IF(K59*12&lt;=624329.01,(((K59*12-416220.01)*0.15)/12),IF((K59*12&lt;=867123.01),(31216+0.2*(K59*12-624329.01))/12,((79776+0.25*(K59*12-867123.01))/12))))-M59</f>
        <v>3143.5578333333328</v>
      </c>
      <c r="M59" s="76">
        <v>0</v>
      </c>
      <c r="N59" s="81">
        <v>825</v>
      </c>
      <c r="O59" s="102">
        <f>+N59+I59+H59+G59+L59</f>
        <v>9230.0178333333333</v>
      </c>
      <c r="P59" s="77">
        <f>+F59-O59</f>
        <v>50769.982166666668</v>
      </c>
    </row>
    <row r="60" spans="1:60" s="39" customFormat="1" ht="30" customHeight="1" x14ac:dyDescent="0.25">
      <c r="A60" s="198" t="s">
        <v>124</v>
      </c>
      <c r="B60" s="199"/>
      <c r="C60" s="199"/>
      <c r="D60" s="199"/>
      <c r="E60" s="200"/>
      <c r="F60" s="37">
        <f>SUM(F55:F59)</f>
        <v>419000</v>
      </c>
      <c r="G60" s="37">
        <f t="shared" ref="G60:P60" si="19">SUM(G55:G59)</f>
        <v>12025.3</v>
      </c>
      <c r="H60" s="37">
        <f t="shared" si="19"/>
        <v>12737.6</v>
      </c>
      <c r="I60" s="37">
        <f t="shared" si="19"/>
        <v>8577.2999999999993</v>
      </c>
      <c r="J60" s="37">
        <f t="shared" si="19"/>
        <v>33340.199999999997</v>
      </c>
      <c r="K60" s="37">
        <f t="shared" si="19"/>
        <v>385659.8</v>
      </c>
      <c r="L60" s="37">
        <f t="shared" si="19"/>
        <v>40696.930541666661</v>
      </c>
      <c r="M60" s="37">
        <f t="shared" si="19"/>
        <v>0</v>
      </c>
      <c r="N60" s="37">
        <f t="shared" si="19"/>
        <v>17552.080000000002</v>
      </c>
      <c r="O60" s="37">
        <f t="shared" si="19"/>
        <v>91589.21054166666</v>
      </c>
      <c r="P60" s="37">
        <f t="shared" si="19"/>
        <v>327410.78945833334</v>
      </c>
    </row>
    <row r="61" spans="1:60" s="39" customFormat="1" ht="30" customHeight="1" thickBot="1" x14ac:dyDescent="0.3">
      <c r="A61" s="68"/>
      <c r="B61" s="68"/>
      <c r="C61" s="131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</row>
    <row r="62" spans="1:60" s="31" customFormat="1" ht="30" customHeight="1" thickBot="1" x14ac:dyDescent="0.3">
      <c r="A62" s="297" t="s">
        <v>155</v>
      </c>
      <c r="B62" s="298"/>
      <c r="C62" s="204"/>
      <c r="D62" s="204"/>
      <c r="E62" s="204"/>
      <c r="F62" s="204"/>
      <c r="G62" s="204"/>
      <c r="H62" s="204"/>
      <c r="I62" s="204"/>
      <c r="J62" s="204"/>
      <c r="K62" s="204"/>
      <c r="L62" s="204"/>
      <c r="M62" s="204"/>
      <c r="N62" s="236"/>
      <c r="O62" s="204"/>
      <c r="P62" s="204"/>
      <c r="Q62" s="32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</row>
    <row r="63" spans="1:60" s="85" customFormat="1" ht="30" customHeight="1" x14ac:dyDescent="0.25">
      <c r="A63" s="117">
        <f>+A59+1</f>
        <v>33</v>
      </c>
      <c r="B63" s="107" t="s">
        <v>47</v>
      </c>
      <c r="C63" s="117" t="s">
        <v>411</v>
      </c>
      <c r="D63" s="84" t="s">
        <v>50</v>
      </c>
      <c r="E63" s="107" t="s">
        <v>121</v>
      </c>
      <c r="F63" s="76">
        <v>102000</v>
      </c>
      <c r="G63" s="81">
        <f>F63*2.87%</f>
        <v>2927.4</v>
      </c>
      <c r="H63" s="81">
        <f>+F63*3.04%</f>
        <v>3100.8</v>
      </c>
      <c r="I63" s="76"/>
      <c r="J63" s="76">
        <f>+G63+H63+I63</f>
        <v>6028.2000000000007</v>
      </c>
      <c r="K63" s="76">
        <f>+F63-J63</f>
        <v>95971.8</v>
      </c>
      <c r="L63" s="76">
        <f>+IF(K63*12&lt;=416220.01,0,IF(K63*12&lt;=624329.01,(((K63*12-416220.01)*0.15)/12),IF((K63*12&lt;=867123.01),(31216+0.2*(K63*12-624329.01))/12,((79776+0.25*(K63*12-867123.01))/12))))-M63</f>
        <v>12575.887291666668</v>
      </c>
      <c r="M63" s="76"/>
      <c r="N63" s="76">
        <v>3875</v>
      </c>
      <c r="O63" s="102">
        <f>+N63+I63+H63+G63+L63</f>
        <v>22479.08729166667</v>
      </c>
      <c r="P63" s="77">
        <f>+F63-O63</f>
        <v>79520.91270833333</v>
      </c>
      <c r="Q63" s="40"/>
    </row>
    <row r="64" spans="1:60" s="85" customFormat="1" ht="30" customHeight="1" x14ac:dyDescent="0.25">
      <c r="A64" s="36">
        <f>+A63+1</f>
        <v>34</v>
      </c>
      <c r="B64" s="103" t="s">
        <v>62</v>
      </c>
      <c r="C64" s="36" t="s">
        <v>410</v>
      </c>
      <c r="D64" s="104" t="s">
        <v>50</v>
      </c>
      <c r="E64" s="103" t="s">
        <v>121</v>
      </c>
      <c r="F64" s="105">
        <v>102000</v>
      </c>
      <c r="G64" s="105">
        <f>F64*2.87%</f>
        <v>2927.4</v>
      </c>
      <c r="H64" s="81">
        <f>+F64*3.04%</f>
        <v>3100.8</v>
      </c>
      <c r="I64" s="81"/>
      <c r="J64" s="76">
        <f>+G64+H64+I64</f>
        <v>6028.2000000000007</v>
      </c>
      <c r="K64" s="76">
        <f>+F64-J64</f>
        <v>95971.8</v>
      </c>
      <c r="L64" s="76">
        <f>+IF(K64*12&lt;=416220.01,0,IF(K64*12&lt;=624329.01,(((K64*12-416220.01)*0.15)/12),IF((K64*12&lt;=867123.01),(31216+0.2*(K64*12-624329.01))/12,((79776+0.25*(K64*12-867123.01))/12))))-M64</f>
        <v>12575.887291666668</v>
      </c>
      <c r="M64" s="76"/>
      <c r="N64" s="83">
        <v>65</v>
      </c>
      <c r="O64" s="102">
        <f>+N64+I64+H64+G64+L64</f>
        <v>18669.08729166667</v>
      </c>
      <c r="P64" s="77">
        <f>+F64-O64</f>
        <v>83330.91270833333</v>
      </c>
      <c r="Q64" s="40"/>
    </row>
    <row r="65" spans="1:17" s="39" customFormat="1" ht="30" customHeight="1" x14ac:dyDescent="0.25">
      <c r="A65" s="36">
        <f>+A64+1</f>
        <v>35</v>
      </c>
      <c r="B65" s="103" t="s">
        <v>282</v>
      </c>
      <c r="C65" s="36" t="s">
        <v>411</v>
      </c>
      <c r="D65" s="104" t="s">
        <v>50</v>
      </c>
      <c r="E65" s="103" t="s">
        <v>120</v>
      </c>
      <c r="F65" s="105">
        <v>80000</v>
      </c>
      <c r="G65" s="105">
        <f>F65*2.87%</f>
        <v>2296</v>
      </c>
      <c r="H65" s="81">
        <f>+F65*3.04%</f>
        <v>2432</v>
      </c>
      <c r="I65" s="81"/>
      <c r="J65" s="76">
        <f>+G65+H65+I65</f>
        <v>4728</v>
      </c>
      <c r="K65" s="76">
        <f>+F65-J65</f>
        <v>75272</v>
      </c>
      <c r="L65" s="76">
        <f>+IF(K65*12&lt;=416220.01,0,IF(K65*12&lt;=624329.01,(((K65*12-416220.01)*0.15)/12),IF((K65*12&lt;=867123.01),(31216+0.2*(K65*12-624329.01))/12,((79776+0.25*(K65*12-867123.01))/12))))-M65</f>
        <v>7400.9372916666662</v>
      </c>
      <c r="M65" s="76"/>
      <c r="N65" s="83">
        <v>9895.6</v>
      </c>
      <c r="O65" s="102">
        <f>+N65+I65+H65+G65+L65</f>
        <v>22024.537291666667</v>
      </c>
      <c r="P65" s="77">
        <f>+F65-O65</f>
        <v>57975.462708333333</v>
      </c>
    </row>
    <row r="66" spans="1:17" s="40" customFormat="1" ht="30" customHeight="1" x14ac:dyDescent="0.25">
      <c r="A66" s="198" t="s">
        <v>124</v>
      </c>
      <c r="B66" s="199"/>
      <c r="C66" s="199"/>
      <c r="D66" s="199"/>
      <c r="E66" s="200"/>
      <c r="F66" s="37">
        <f>SUM(F63:F65)</f>
        <v>284000</v>
      </c>
      <c r="G66" s="37">
        <f t="shared" ref="G66:M66" si="20">SUM(G63:G65)</f>
        <v>8150.8</v>
      </c>
      <c r="H66" s="37">
        <f t="shared" si="20"/>
        <v>8633.6</v>
      </c>
      <c r="I66" s="37">
        <f t="shared" si="20"/>
        <v>0</v>
      </c>
      <c r="J66" s="37">
        <f t="shared" si="20"/>
        <v>16784.400000000001</v>
      </c>
      <c r="K66" s="37">
        <f t="shared" si="20"/>
        <v>267215.59999999998</v>
      </c>
      <c r="L66" s="37">
        <f t="shared" si="20"/>
        <v>32552.711875000001</v>
      </c>
      <c r="M66" s="37">
        <f t="shared" si="20"/>
        <v>0</v>
      </c>
      <c r="N66" s="37">
        <f>SUM(N63:N65)</f>
        <v>13835.6</v>
      </c>
      <c r="O66" s="37">
        <f t="shared" ref="O66:P66" si="21">SUM(O63:O65)</f>
        <v>63172.711875000008</v>
      </c>
      <c r="P66" s="37">
        <f t="shared" si="21"/>
        <v>220827.28812499999</v>
      </c>
    </row>
    <row r="67" spans="1:17" s="39" customFormat="1" ht="30" customHeight="1" thickBot="1" x14ac:dyDescent="0.3">
      <c r="A67" s="44"/>
      <c r="B67" s="42"/>
      <c r="C67" s="44"/>
      <c r="D67" s="43"/>
      <c r="E67" s="42"/>
    </row>
    <row r="68" spans="1:17" s="86" customFormat="1" ht="30" customHeight="1" thickBot="1" x14ac:dyDescent="0.3">
      <c r="A68" s="297" t="s">
        <v>182</v>
      </c>
      <c r="B68" s="298"/>
      <c r="C68" s="204"/>
      <c r="D68" s="204"/>
      <c r="E68" s="204"/>
      <c r="F68" s="204"/>
      <c r="G68" s="204"/>
      <c r="H68" s="204"/>
      <c r="I68" s="204"/>
      <c r="J68" s="204"/>
      <c r="K68" s="204"/>
      <c r="L68" s="204"/>
      <c r="M68" s="204"/>
      <c r="N68" s="204"/>
      <c r="O68" s="204"/>
      <c r="P68" s="205"/>
      <c r="Q68" s="47"/>
    </row>
    <row r="69" spans="1:17" s="53" customFormat="1" ht="30" customHeight="1" x14ac:dyDescent="0.25">
      <c r="A69" s="74">
        <f>+A65+1</f>
        <v>36</v>
      </c>
      <c r="B69" s="107" t="s">
        <v>243</v>
      </c>
      <c r="C69" s="117" t="s">
        <v>411</v>
      </c>
      <c r="D69" s="104" t="s">
        <v>244</v>
      </c>
      <c r="E69" s="103" t="s">
        <v>121</v>
      </c>
      <c r="F69" s="102">
        <v>126500</v>
      </c>
      <c r="G69" s="81">
        <f t="shared" ref="G69:G74" si="22">F69*2.87%</f>
        <v>3630.55</v>
      </c>
      <c r="H69" s="81">
        <f t="shared" ref="H69:H74" si="23">+F69*3.04%</f>
        <v>3845.6</v>
      </c>
      <c r="I69" s="81"/>
      <c r="J69" s="76">
        <f t="shared" ref="J69:J74" si="24">+G69+H69+I69</f>
        <v>7476.15</v>
      </c>
      <c r="K69" s="76">
        <f t="shared" ref="K69:K74" si="25">+F69-J69</f>
        <v>119023.85</v>
      </c>
      <c r="L69" s="76">
        <f t="shared" ref="L69:L74" si="26">+IF(K69*12&lt;=416220.01,0,IF(K69*12&lt;=624329.01,(((K69*12-416220.01)*0.15)/12),IF((K69*12&lt;=867123.01),(31216+0.2*(K69*12-624329.01))/12,((79776+0.25*(K69*12-867123.01))/12))))-M69</f>
        <v>18338.89979166667</v>
      </c>
      <c r="M69" s="76"/>
      <c r="N69" s="83">
        <v>25</v>
      </c>
      <c r="O69" s="102">
        <f t="shared" ref="O69:O74" si="27">+N69+I69+H69+G69+L69</f>
        <v>25840.049791666672</v>
      </c>
      <c r="P69" s="77">
        <f t="shared" ref="P69:P74" si="28">+F69-O69</f>
        <v>100659.95020833332</v>
      </c>
      <c r="Q69" s="39"/>
    </row>
    <row r="70" spans="1:17" s="85" customFormat="1" ht="30" customHeight="1" x14ac:dyDescent="0.25">
      <c r="A70" s="117">
        <f>+A69+1</f>
        <v>37</v>
      </c>
      <c r="B70" s="103" t="s">
        <v>59</v>
      </c>
      <c r="C70" s="36" t="s">
        <v>410</v>
      </c>
      <c r="D70" s="104" t="s">
        <v>50</v>
      </c>
      <c r="E70" s="103" t="s">
        <v>121</v>
      </c>
      <c r="F70" s="105">
        <v>102000</v>
      </c>
      <c r="G70" s="105">
        <f t="shared" si="22"/>
        <v>2927.4</v>
      </c>
      <c r="H70" s="105">
        <f t="shared" si="23"/>
        <v>3100.8</v>
      </c>
      <c r="I70" s="81"/>
      <c r="J70" s="76">
        <f t="shared" si="24"/>
        <v>6028.2000000000007</v>
      </c>
      <c r="K70" s="76">
        <f t="shared" si="25"/>
        <v>95971.8</v>
      </c>
      <c r="L70" s="76">
        <f t="shared" si="26"/>
        <v>12575.887291666668</v>
      </c>
      <c r="M70" s="76"/>
      <c r="N70" s="83">
        <v>10125</v>
      </c>
      <c r="O70" s="102">
        <f t="shared" si="27"/>
        <v>28729.087291666667</v>
      </c>
      <c r="P70" s="77">
        <f t="shared" si="28"/>
        <v>73270.91270833333</v>
      </c>
      <c r="Q70" s="40"/>
    </row>
    <row r="71" spans="1:17" s="78" customFormat="1" ht="30" customHeight="1" x14ac:dyDescent="0.25">
      <c r="A71" s="117">
        <f>+A70+1</f>
        <v>38</v>
      </c>
      <c r="B71" s="103" t="s">
        <v>53</v>
      </c>
      <c r="C71" s="36" t="s">
        <v>411</v>
      </c>
      <c r="D71" s="103" t="s">
        <v>50</v>
      </c>
      <c r="E71" s="103" t="s">
        <v>121</v>
      </c>
      <c r="F71" s="105">
        <v>90000</v>
      </c>
      <c r="G71" s="105">
        <f t="shared" si="22"/>
        <v>2583</v>
      </c>
      <c r="H71" s="81">
        <f t="shared" si="23"/>
        <v>2736</v>
      </c>
      <c r="I71" s="81">
        <v>1715.46</v>
      </c>
      <c r="J71" s="76">
        <f t="shared" si="24"/>
        <v>7034.46</v>
      </c>
      <c r="K71" s="76">
        <f t="shared" si="25"/>
        <v>82965.539999999994</v>
      </c>
      <c r="L71" s="76">
        <f t="shared" si="26"/>
        <v>9324.3222916666655</v>
      </c>
      <c r="M71" s="76"/>
      <c r="N71" s="83">
        <v>725</v>
      </c>
      <c r="O71" s="102">
        <f t="shared" si="27"/>
        <v>17083.782291666666</v>
      </c>
      <c r="P71" s="77">
        <f t="shared" si="28"/>
        <v>72916.217708333337</v>
      </c>
      <c r="Q71" s="32"/>
    </row>
    <row r="72" spans="1:17" s="85" customFormat="1" ht="30" customHeight="1" x14ac:dyDescent="0.25">
      <c r="A72" s="117">
        <f>+A71+1</f>
        <v>39</v>
      </c>
      <c r="B72" s="103" t="s">
        <v>54</v>
      </c>
      <c r="C72" s="36" t="s">
        <v>410</v>
      </c>
      <c r="D72" s="120" t="s">
        <v>50</v>
      </c>
      <c r="E72" s="103" t="s">
        <v>120</v>
      </c>
      <c r="F72" s="105">
        <v>90000</v>
      </c>
      <c r="G72" s="105">
        <f t="shared" si="22"/>
        <v>2583</v>
      </c>
      <c r="H72" s="81">
        <f t="shared" si="23"/>
        <v>2736</v>
      </c>
      <c r="I72" s="81">
        <v>1715.46</v>
      </c>
      <c r="J72" s="76">
        <f t="shared" si="24"/>
        <v>7034.46</v>
      </c>
      <c r="K72" s="76">
        <f t="shared" si="25"/>
        <v>82965.539999999994</v>
      </c>
      <c r="L72" s="76">
        <f t="shared" si="26"/>
        <v>9324.3222916666655</v>
      </c>
      <c r="M72" s="76"/>
      <c r="N72" s="83">
        <v>2125</v>
      </c>
      <c r="O72" s="102">
        <f t="shared" si="27"/>
        <v>18483.782291666663</v>
      </c>
      <c r="P72" s="77">
        <f t="shared" si="28"/>
        <v>71516.217708333337</v>
      </c>
      <c r="Q72" s="40"/>
    </row>
    <row r="73" spans="1:17" s="53" customFormat="1" ht="30" customHeight="1" x14ac:dyDescent="0.25">
      <c r="A73" s="117">
        <f>+A72+1</f>
        <v>40</v>
      </c>
      <c r="B73" s="103" t="s">
        <v>67</v>
      </c>
      <c r="C73" s="36" t="s">
        <v>411</v>
      </c>
      <c r="D73" s="104" t="s">
        <v>50</v>
      </c>
      <c r="E73" s="103" t="s">
        <v>121</v>
      </c>
      <c r="F73" s="105">
        <v>90000</v>
      </c>
      <c r="G73" s="105">
        <f t="shared" si="22"/>
        <v>2583</v>
      </c>
      <c r="H73" s="81">
        <f t="shared" si="23"/>
        <v>2736</v>
      </c>
      <c r="I73" s="81"/>
      <c r="J73" s="76">
        <f t="shared" si="24"/>
        <v>5319</v>
      </c>
      <c r="K73" s="76">
        <f t="shared" si="25"/>
        <v>84681</v>
      </c>
      <c r="L73" s="76">
        <f t="shared" si="26"/>
        <v>9753.1872916666671</v>
      </c>
      <c r="M73" s="76"/>
      <c r="N73" s="83">
        <v>1125</v>
      </c>
      <c r="O73" s="102">
        <f t="shared" si="27"/>
        <v>16197.187291666667</v>
      </c>
      <c r="P73" s="77">
        <f t="shared" si="28"/>
        <v>73802.812708333338</v>
      </c>
      <c r="Q73" s="39"/>
    </row>
    <row r="74" spans="1:17" s="39" customFormat="1" ht="30" customHeight="1" x14ac:dyDescent="0.25">
      <c r="A74" s="117">
        <f>+A73+1</f>
        <v>41</v>
      </c>
      <c r="B74" s="103" t="s">
        <v>245</v>
      </c>
      <c r="C74" s="36" t="s">
        <v>410</v>
      </c>
      <c r="D74" s="104" t="s">
        <v>50</v>
      </c>
      <c r="E74" s="103" t="s">
        <v>120</v>
      </c>
      <c r="F74" s="105">
        <v>80000</v>
      </c>
      <c r="G74" s="105">
        <f t="shared" si="22"/>
        <v>2296</v>
      </c>
      <c r="H74" s="81">
        <f t="shared" si="23"/>
        <v>2432</v>
      </c>
      <c r="I74" s="53">
        <v>3430.92</v>
      </c>
      <c r="J74" s="76">
        <f t="shared" si="24"/>
        <v>8158.92</v>
      </c>
      <c r="K74" s="76">
        <f t="shared" si="25"/>
        <v>71841.08</v>
      </c>
      <c r="L74" s="76">
        <f t="shared" si="26"/>
        <v>6564.0658333333331</v>
      </c>
      <c r="M74" s="76"/>
      <c r="N74" s="234">
        <v>2125</v>
      </c>
      <c r="O74" s="102">
        <f t="shared" si="27"/>
        <v>16847.985833333332</v>
      </c>
      <c r="P74" s="77">
        <f t="shared" si="28"/>
        <v>63152.014166666668</v>
      </c>
    </row>
    <row r="75" spans="1:17" s="39" customFormat="1" ht="30" customHeight="1" thickBot="1" x14ac:dyDescent="0.3">
      <c r="A75" s="198" t="s">
        <v>124</v>
      </c>
      <c r="B75" s="199"/>
      <c r="C75" s="199"/>
      <c r="D75" s="199"/>
      <c r="E75" s="200"/>
      <c r="F75" s="37">
        <f>SUM(F69:F74)</f>
        <v>578500</v>
      </c>
      <c r="G75" s="37">
        <f t="shared" ref="G75:P75" si="29">SUM(G69:G74)</f>
        <v>16602.95</v>
      </c>
      <c r="H75" s="37">
        <f t="shared" si="29"/>
        <v>17586.400000000001</v>
      </c>
      <c r="I75" s="37">
        <f>SUM(I69:I74)</f>
        <v>6861.84</v>
      </c>
      <c r="J75" s="37">
        <f t="shared" si="29"/>
        <v>41051.19</v>
      </c>
      <c r="K75" s="37">
        <f t="shared" si="29"/>
        <v>537448.80999999994</v>
      </c>
      <c r="L75" s="37">
        <f t="shared" si="29"/>
        <v>65880.684791666659</v>
      </c>
      <c r="M75" s="37">
        <f t="shared" si="29"/>
        <v>0</v>
      </c>
      <c r="N75" s="37">
        <f t="shared" si="29"/>
        <v>16250</v>
      </c>
      <c r="O75" s="37">
        <f t="shared" si="29"/>
        <v>123181.87479166666</v>
      </c>
      <c r="P75" s="37">
        <f t="shared" si="29"/>
        <v>455318.12520833337</v>
      </c>
    </row>
    <row r="76" spans="1:17" s="53" customFormat="1" ht="30" customHeight="1" thickBot="1" x14ac:dyDescent="0.3">
      <c r="A76" s="297" t="s">
        <v>156</v>
      </c>
      <c r="B76" s="298"/>
      <c r="C76" s="298"/>
      <c r="D76" s="204"/>
      <c r="E76" s="204"/>
      <c r="F76" s="204"/>
      <c r="G76" s="204"/>
      <c r="H76" s="204"/>
      <c r="I76" s="204"/>
      <c r="J76" s="204"/>
      <c r="K76" s="204"/>
      <c r="L76" s="204"/>
      <c r="M76" s="204"/>
      <c r="N76" s="236"/>
      <c r="O76" s="204"/>
      <c r="P76" s="204"/>
      <c r="Q76" s="39"/>
    </row>
    <row r="77" spans="1:17" s="53" customFormat="1" ht="30" customHeight="1" x14ac:dyDescent="0.25">
      <c r="A77" s="74">
        <f>+A74+1</f>
        <v>42</v>
      </c>
      <c r="B77" s="75" t="s">
        <v>61</v>
      </c>
      <c r="C77" s="74" t="s">
        <v>411</v>
      </c>
      <c r="D77" s="84" t="s">
        <v>183</v>
      </c>
      <c r="E77" s="80" t="s">
        <v>121</v>
      </c>
      <c r="F77" s="76">
        <v>138000</v>
      </c>
      <c r="G77" s="81">
        <f>F77*2.87%</f>
        <v>3960.6</v>
      </c>
      <c r="H77" s="81">
        <f>+F77*3.04%</f>
        <v>4195.2</v>
      </c>
      <c r="I77" s="76"/>
      <c r="J77" s="76">
        <f>+G77+H77+I77</f>
        <v>8155.7999999999993</v>
      </c>
      <c r="K77" s="76">
        <f>+F77-J77</f>
        <v>129844.2</v>
      </c>
      <c r="L77" s="76">
        <f>+IF(K77*12&lt;=416220.01,0,IF(K77*12&lt;=624329.01,(((K77*12-416220.01)*0.15)/12),IF((K77*12&lt;=867123.01),(31216+0.2*(K77*12-624329.01))/12,((79776+0.25*(K77*12-867123.01))/12))))</f>
        <v>21043.987291666665</v>
      </c>
      <c r="M77" s="76"/>
      <c r="N77" s="76">
        <v>31573.65</v>
      </c>
      <c r="O77" s="102">
        <f>+N77+I77+H77+G77+L77</f>
        <v>60773.437291666662</v>
      </c>
      <c r="P77" s="106">
        <f>+F77-O77</f>
        <v>77226.562708333338</v>
      </c>
      <c r="Q77" s="39"/>
    </row>
    <row r="78" spans="1:17" s="39" customFormat="1" ht="30" customHeight="1" x14ac:dyDescent="0.25">
      <c r="A78" s="79">
        <f>+A77+1</f>
        <v>43</v>
      </c>
      <c r="B78" s="103" t="s">
        <v>60</v>
      </c>
      <c r="C78" s="36" t="s">
        <v>411</v>
      </c>
      <c r="D78" s="104" t="s">
        <v>93</v>
      </c>
      <c r="E78" s="103" t="s">
        <v>120</v>
      </c>
      <c r="F78" s="105">
        <v>60000</v>
      </c>
      <c r="G78" s="105">
        <f>F78*2.87%</f>
        <v>1722</v>
      </c>
      <c r="H78" s="81">
        <f>+F78*3.04%</f>
        <v>1824</v>
      </c>
      <c r="I78" s="81"/>
      <c r="J78" s="76">
        <f>+G78+H78+I78</f>
        <v>3546</v>
      </c>
      <c r="K78" s="76">
        <f>+F78-J78</f>
        <v>56454</v>
      </c>
      <c r="L78" s="76">
        <f>+IF(K78*12&lt;=416220.01,0,IF(K78*12&lt;=624329.01,(((K78*12-416220.01)*0.15)/12),IF((K78*12&lt;=867123.01),(31216+0.2*(K78*12-624329.01))/12,((79776+0.25*(K78*12-867123.01))/12))))-M78</f>
        <v>3486.6498333333329</v>
      </c>
      <c r="M78" s="76"/>
      <c r="N78" s="77">
        <v>125</v>
      </c>
      <c r="O78" s="102">
        <f>+N78+I78+H78+G78+L78</f>
        <v>7157.6498333333329</v>
      </c>
      <c r="P78" s="77">
        <f>+F78-O78</f>
        <v>52842.350166666671</v>
      </c>
    </row>
    <row r="79" spans="1:17" s="40" customFormat="1" ht="30" customHeight="1" x14ac:dyDescent="0.25">
      <c r="A79" s="198" t="s">
        <v>124</v>
      </c>
      <c r="B79" s="199"/>
      <c r="C79" s="199"/>
      <c r="D79" s="199"/>
      <c r="E79" s="200"/>
      <c r="F79" s="37">
        <f>SUM(F77:F78)</f>
        <v>198000</v>
      </c>
      <c r="G79" s="37">
        <f t="shared" ref="G79:P79" si="30">SUM(G77:G78)</f>
        <v>5682.6</v>
      </c>
      <c r="H79" s="37">
        <f t="shared" si="30"/>
        <v>6019.2</v>
      </c>
      <c r="I79" s="37">
        <f t="shared" si="30"/>
        <v>0</v>
      </c>
      <c r="J79" s="37">
        <f t="shared" si="30"/>
        <v>11701.8</v>
      </c>
      <c r="K79" s="37">
        <f t="shared" si="30"/>
        <v>186298.2</v>
      </c>
      <c r="L79" s="37">
        <f t="shared" si="30"/>
        <v>24530.637124999997</v>
      </c>
      <c r="M79" s="37">
        <f t="shared" si="30"/>
        <v>0</v>
      </c>
      <c r="N79" s="37">
        <f t="shared" si="30"/>
        <v>31698.65</v>
      </c>
      <c r="O79" s="37">
        <f t="shared" si="30"/>
        <v>67931.087124999991</v>
      </c>
      <c r="P79" s="37">
        <f t="shared" si="30"/>
        <v>130068.91287500001</v>
      </c>
    </row>
    <row r="80" spans="1:17" s="39" customFormat="1" ht="30" customHeight="1" thickBot="1" x14ac:dyDescent="0.3">
      <c r="A80" s="44"/>
      <c r="B80" s="42"/>
      <c r="C80" s="44"/>
      <c r="D80" s="42"/>
      <c r="E80" s="42"/>
    </row>
    <row r="81" spans="1:60" s="39" customFormat="1" ht="30" customHeight="1" thickBot="1" x14ac:dyDescent="0.3">
      <c r="A81" s="297" t="s">
        <v>157</v>
      </c>
      <c r="B81" s="298"/>
      <c r="C81" s="298"/>
      <c r="D81" s="298"/>
      <c r="E81" s="204"/>
      <c r="F81" s="204"/>
      <c r="G81" s="204"/>
      <c r="H81" s="204"/>
      <c r="I81" s="204"/>
      <c r="J81" s="204"/>
      <c r="K81" s="204"/>
      <c r="L81" s="204"/>
      <c r="M81" s="204"/>
      <c r="N81" s="204"/>
      <c r="O81" s="204"/>
      <c r="P81" s="204"/>
    </row>
    <row r="82" spans="1:60" s="39" customFormat="1" ht="30" customHeight="1" x14ac:dyDescent="0.25">
      <c r="A82" s="79">
        <f>+A78+1</f>
        <v>44</v>
      </c>
      <c r="B82" s="103" t="s">
        <v>551</v>
      </c>
      <c r="C82" s="36" t="s">
        <v>411</v>
      </c>
      <c r="D82" s="103" t="s">
        <v>50</v>
      </c>
      <c r="E82" s="103" t="s">
        <v>120</v>
      </c>
      <c r="F82" s="105">
        <v>102000</v>
      </c>
      <c r="G82" s="76">
        <f>F82*2.87%</f>
        <v>2927.4</v>
      </c>
      <c r="H82" s="76">
        <f>+F82*3.04%</f>
        <v>3100.8</v>
      </c>
      <c r="I82" s="81">
        <v>1715.46</v>
      </c>
      <c r="J82" s="76">
        <f>+G82+H82+I82</f>
        <v>7743.6600000000008</v>
      </c>
      <c r="K82" s="76">
        <f>+F82-J82</f>
        <v>94256.34</v>
      </c>
      <c r="L82" s="76">
        <f>+IF(K82*12&lt;=416220.01,0,IF(K82*12&lt;=624329.01,(((K82*12-416220.01)*0.15)/12),IF((K82*12&lt;=867123.01),(31216+0.2*(K82*12-624329.01))/12,((79776+0.25*(K82*12-867123.01))/12))))-M82</f>
        <v>12147.022291666668</v>
      </c>
      <c r="M82" s="76">
        <v>0</v>
      </c>
      <c r="N82" s="77">
        <v>25</v>
      </c>
      <c r="O82" s="102">
        <f>+N82+I82+H82+G82+L82</f>
        <v>19915.682291666668</v>
      </c>
      <c r="P82" s="77">
        <f>+F82-O82</f>
        <v>82084.317708333328</v>
      </c>
    </row>
    <row r="83" spans="1:60" s="39" customFormat="1" ht="30" customHeight="1" x14ac:dyDescent="0.25">
      <c r="A83" s="79">
        <f>+A82+1</f>
        <v>45</v>
      </c>
      <c r="B83" s="103" t="s">
        <v>271</v>
      </c>
      <c r="C83" s="36" t="s">
        <v>411</v>
      </c>
      <c r="D83" s="103" t="s">
        <v>50</v>
      </c>
      <c r="E83" s="103" t="s">
        <v>120</v>
      </c>
      <c r="F83" s="105">
        <v>90000</v>
      </c>
      <c r="G83" s="105">
        <f>F83*2.87%</f>
        <v>2583</v>
      </c>
      <c r="H83" s="81">
        <f>+F83*3.04%</f>
        <v>2736</v>
      </c>
      <c r="I83" s="81">
        <v>1715.46</v>
      </c>
      <c r="J83" s="76">
        <f>+G83+H83+I83</f>
        <v>7034.46</v>
      </c>
      <c r="K83" s="76">
        <f>+F83-J83</f>
        <v>82965.539999999994</v>
      </c>
      <c r="L83" s="76">
        <f>+IF(K83*12&lt;=416220.01,0,IF(K83*12&lt;=624329.01,(((K83*12-416220.01)*0.15)/12),IF((K83*12&lt;=867123.01),(31216+0.2*(K83*12-624329.01))/12,((79776+0.25*(K83*12-867123.01))/12))))-M83</f>
        <v>9324.3222916666655</v>
      </c>
      <c r="M83" s="76"/>
      <c r="N83" s="106">
        <v>6185</v>
      </c>
      <c r="O83" s="102">
        <f>+N83+I83+H83+G83+L83</f>
        <v>22543.782291666663</v>
      </c>
      <c r="P83" s="77">
        <f>+F83-O83</f>
        <v>67456.217708333337</v>
      </c>
    </row>
    <row r="84" spans="1:60" s="39" customFormat="1" ht="30" customHeight="1" x14ac:dyDescent="0.25">
      <c r="A84" s="79">
        <f>+A83+1</f>
        <v>46</v>
      </c>
      <c r="B84" s="103" t="s">
        <v>460</v>
      </c>
      <c r="C84" s="36" t="s">
        <v>410</v>
      </c>
      <c r="D84" s="103" t="s">
        <v>50</v>
      </c>
      <c r="E84" s="103" t="s">
        <v>616</v>
      </c>
      <c r="F84" s="105">
        <v>70000</v>
      </c>
      <c r="G84" s="76">
        <f>F84*2.87%</f>
        <v>2009</v>
      </c>
      <c r="H84" s="76">
        <f>+F84*3.04%</f>
        <v>2128</v>
      </c>
      <c r="I84" s="76"/>
      <c r="J84" s="76">
        <f>+G84+H84+I84</f>
        <v>4137</v>
      </c>
      <c r="K84" s="76">
        <f>+F84-J84</f>
        <v>65863</v>
      </c>
      <c r="L84" s="76">
        <f>+IF(K84*12&lt;=416220.01,0,IF(K84*12&lt;=624329.01,(((K84*12-416220.01)*0.15)/12),IF((K84*12&lt;=867123.01),(31216+0.2*(K84*12-624329.01))/12,((79776+0.25*(K84*12-867123.01))/12))))-M84</f>
        <v>5368.4498333333331</v>
      </c>
      <c r="M84" s="76"/>
      <c r="N84" s="77">
        <v>125</v>
      </c>
      <c r="O84" s="102">
        <f>+N84+I84+H84+G84+L84</f>
        <v>9630.4498333333322</v>
      </c>
      <c r="P84" s="77">
        <f>+F84-O84</f>
        <v>60369.550166666668</v>
      </c>
    </row>
    <row r="85" spans="1:60" s="39" customFormat="1" ht="30" customHeight="1" x14ac:dyDescent="0.25">
      <c r="A85" s="198" t="s">
        <v>124</v>
      </c>
      <c r="B85" s="199"/>
      <c r="C85" s="199"/>
      <c r="D85" s="199"/>
      <c r="E85" s="200"/>
      <c r="F85" s="37">
        <f>SUM(F82:F84)</f>
        <v>262000</v>
      </c>
      <c r="G85" s="37">
        <f t="shared" ref="G85:P85" si="31">SUM(G82:G84)</f>
        <v>7519.4</v>
      </c>
      <c r="H85" s="37">
        <f t="shared" si="31"/>
        <v>7964.8</v>
      </c>
      <c r="I85" s="37">
        <f t="shared" si="31"/>
        <v>3430.92</v>
      </c>
      <c r="J85" s="37">
        <f t="shared" si="31"/>
        <v>18915.120000000003</v>
      </c>
      <c r="K85" s="37">
        <f t="shared" si="31"/>
        <v>243084.88</v>
      </c>
      <c r="L85" s="37">
        <f t="shared" si="31"/>
        <v>26839.794416666664</v>
      </c>
      <c r="M85" s="37">
        <f t="shared" si="31"/>
        <v>0</v>
      </c>
      <c r="N85" s="37">
        <f t="shared" si="31"/>
        <v>6335</v>
      </c>
      <c r="O85" s="37">
        <f t="shared" si="31"/>
        <v>52089.914416666667</v>
      </c>
      <c r="P85" s="37">
        <f t="shared" si="31"/>
        <v>209910.08558333333</v>
      </c>
    </row>
    <row r="86" spans="1:60" s="39" customFormat="1" ht="30" customHeight="1" thickBot="1" x14ac:dyDescent="0.3">
      <c r="A86" s="44"/>
      <c r="B86" s="42"/>
      <c r="C86" s="44"/>
      <c r="D86" s="43"/>
      <c r="E86" s="42"/>
    </row>
    <row r="87" spans="1:60" s="31" customFormat="1" ht="30" customHeight="1" thickBot="1" x14ac:dyDescent="0.3">
      <c r="A87" s="297" t="s">
        <v>158</v>
      </c>
      <c r="B87" s="298"/>
      <c r="C87" s="298"/>
      <c r="D87" s="298"/>
      <c r="E87" s="204"/>
      <c r="F87" s="204"/>
      <c r="G87" s="204"/>
      <c r="H87" s="204"/>
      <c r="I87" s="204"/>
      <c r="J87" s="204"/>
      <c r="K87" s="204"/>
      <c r="L87" s="204"/>
      <c r="M87" s="204"/>
      <c r="N87" s="204"/>
      <c r="O87" s="204"/>
      <c r="P87" s="204"/>
      <c r="Q87" s="32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</row>
    <row r="88" spans="1:60" s="53" customFormat="1" ht="30" customHeight="1" x14ac:dyDescent="0.25">
      <c r="A88" s="74">
        <f>A84+1</f>
        <v>47</v>
      </c>
      <c r="B88" s="157" t="s">
        <v>77</v>
      </c>
      <c r="C88" s="158" t="s">
        <v>411</v>
      </c>
      <c r="D88" s="103" t="s">
        <v>50</v>
      </c>
      <c r="E88" s="103" t="s">
        <v>120</v>
      </c>
      <c r="F88" s="159">
        <v>90000</v>
      </c>
      <c r="G88" s="105">
        <f>F88*2.87%</f>
        <v>2583</v>
      </c>
      <c r="H88" s="81">
        <f>+F88*3.04%</f>
        <v>2736</v>
      </c>
      <c r="I88" s="81">
        <v>1715.46</v>
      </c>
      <c r="J88" s="76">
        <f>+G88+H88+I88</f>
        <v>7034.46</v>
      </c>
      <c r="K88" s="76">
        <f>+F88-J88</f>
        <v>82965.539999999994</v>
      </c>
      <c r="L88" s="76">
        <f>+IF(K88*12&lt;=416220.01,0,IF(K88*12&lt;=624329.01,(((K88*12-416220.01)*0.15)/12),IF((K88*12&lt;=867123.01),(31216+0.2*(K88*12-624329.01))/12,((79776+0.25*(K88*12-867123.01))/12))))-M88</f>
        <v>9324.3222916666655</v>
      </c>
      <c r="M88" s="76"/>
      <c r="N88" s="76">
        <v>3295</v>
      </c>
      <c r="O88" s="102">
        <f>+N88+I88+H88+G88+L88</f>
        <v>19653.782291666663</v>
      </c>
      <c r="P88" s="77">
        <f>+F88-O88</f>
        <v>70346.217708333337</v>
      </c>
      <c r="Q88" s="39"/>
    </row>
    <row r="89" spans="1:60" s="53" customFormat="1" ht="30" customHeight="1" x14ac:dyDescent="0.25">
      <c r="A89" s="79">
        <f>+A88+1</f>
        <v>48</v>
      </c>
      <c r="B89" s="103" t="s">
        <v>159</v>
      </c>
      <c r="C89" s="36" t="s">
        <v>411</v>
      </c>
      <c r="D89" s="104" t="s">
        <v>50</v>
      </c>
      <c r="E89" s="103" t="s">
        <v>121</v>
      </c>
      <c r="F89" s="105">
        <v>90000</v>
      </c>
      <c r="G89" s="105">
        <f>F89*2.87%</f>
        <v>2583</v>
      </c>
      <c r="H89" s="81">
        <f>+F89*3.04%</f>
        <v>2736</v>
      </c>
      <c r="I89" s="81">
        <v>1715.46</v>
      </c>
      <c r="J89" s="76">
        <f>+G89+H89+I89</f>
        <v>7034.46</v>
      </c>
      <c r="K89" s="76">
        <f>+F89-J89</f>
        <v>82965.539999999994</v>
      </c>
      <c r="L89" s="76">
        <f>+IF(K89*12&lt;=416220.01,0,IF(K89*12&lt;=624329.01,(((K89*12-416220.01)*0.15)/12),IF((K89*12&lt;=867123.01),(31216+0.2*(K89*12-624329.01))/12,((79776+0.25*(K89*12-867123.01))/12))))-M89</f>
        <v>9324.3222916666655</v>
      </c>
      <c r="M89" s="76"/>
      <c r="N89" s="83">
        <v>4478.07</v>
      </c>
      <c r="O89" s="76">
        <f>+N89+I89+H89+G89+L89</f>
        <v>20836.852291666662</v>
      </c>
      <c r="P89" s="77">
        <f>+F89-O89</f>
        <v>69163.14770833333</v>
      </c>
      <c r="Q89" s="39"/>
    </row>
    <row r="90" spans="1:60" s="39" customFormat="1" ht="30" customHeight="1" x14ac:dyDescent="0.25">
      <c r="A90" s="79">
        <f>A89+1</f>
        <v>49</v>
      </c>
      <c r="B90" s="80" t="s">
        <v>261</v>
      </c>
      <c r="C90" s="79" t="s">
        <v>411</v>
      </c>
      <c r="D90" s="84" t="s">
        <v>50</v>
      </c>
      <c r="E90" s="80" t="s">
        <v>120</v>
      </c>
      <c r="F90" s="81">
        <v>90000</v>
      </c>
      <c r="G90" s="81">
        <f>F90*2.87%</f>
        <v>2583</v>
      </c>
      <c r="H90" s="81">
        <f>+F90*3.04%</f>
        <v>2736</v>
      </c>
      <c r="I90" s="81">
        <v>0</v>
      </c>
      <c r="J90" s="76">
        <f>+G90+H90+I90</f>
        <v>5319</v>
      </c>
      <c r="K90" s="76">
        <f>+F90-J90</f>
        <v>84681</v>
      </c>
      <c r="L90" s="76">
        <f>+IF(K90*12&lt;=416220.01,0,IF(K90*12&lt;=624329.01,(((K90*12-416220.01)*0.15)/12),IF((K90*12&lt;=867123.01),(31216+0.2*(K90*12-624329.01))/12,((79776+0.25*(K90*12-867123.01))/12))))-M90</f>
        <v>9753.1872916666671</v>
      </c>
      <c r="M90" s="76"/>
      <c r="N90" s="234">
        <v>20438.77</v>
      </c>
      <c r="O90" s="102">
        <f>+N90+I90+H90+G90+L90</f>
        <v>35510.957291666666</v>
      </c>
      <c r="P90" s="77">
        <f>+F90-O90</f>
        <v>54489.042708333334</v>
      </c>
    </row>
    <row r="91" spans="1:60" s="39" customFormat="1" ht="30" customHeight="1" x14ac:dyDescent="0.25">
      <c r="A91" s="198" t="s">
        <v>124</v>
      </c>
      <c r="B91" s="199"/>
      <c r="C91" s="199"/>
      <c r="D91" s="199"/>
      <c r="E91" s="200"/>
      <c r="F91" s="37">
        <f>SUM(F88:F90)</f>
        <v>270000</v>
      </c>
      <c r="G91" s="37">
        <f t="shared" ref="G91:P91" si="32">SUM(G88:G90)</f>
        <v>7749</v>
      </c>
      <c r="H91" s="37">
        <f t="shared" si="32"/>
        <v>8208</v>
      </c>
      <c r="I91" s="37">
        <f t="shared" si="32"/>
        <v>3430.92</v>
      </c>
      <c r="J91" s="37">
        <f t="shared" si="32"/>
        <v>19387.919999999998</v>
      </c>
      <c r="K91" s="37">
        <f t="shared" si="32"/>
        <v>250612.08</v>
      </c>
      <c r="L91" s="37">
        <f t="shared" si="32"/>
        <v>28401.831874999996</v>
      </c>
      <c r="M91" s="37">
        <f t="shared" si="32"/>
        <v>0</v>
      </c>
      <c r="N91" s="37">
        <f t="shared" si="32"/>
        <v>28211.84</v>
      </c>
      <c r="O91" s="37">
        <f t="shared" si="32"/>
        <v>76001.591874999984</v>
      </c>
      <c r="P91" s="37">
        <f t="shared" si="32"/>
        <v>193998.40812500002</v>
      </c>
    </row>
    <row r="92" spans="1:60" s="39" customFormat="1" ht="30" customHeight="1" thickBot="1" x14ac:dyDescent="0.3">
      <c r="A92" s="44"/>
      <c r="B92" s="42"/>
      <c r="C92" s="44"/>
      <c r="D92" s="43"/>
      <c r="E92" s="42"/>
    </row>
    <row r="93" spans="1:60" s="86" customFormat="1" ht="30" customHeight="1" thickBot="1" x14ac:dyDescent="0.3">
      <c r="A93" s="297" t="s">
        <v>160</v>
      </c>
      <c r="B93" s="298"/>
      <c r="C93" s="298"/>
      <c r="D93" s="298"/>
      <c r="E93" s="204"/>
      <c r="F93" s="204"/>
      <c r="G93" s="204"/>
      <c r="H93" s="204"/>
      <c r="I93" s="204"/>
      <c r="J93" s="204"/>
      <c r="K93" s="204"/>
      <c r="L93" s="204"/>
      <c r="M93" s="204"/>
      <c r="N93" s="204"/>
      <c r="O93" s="204"/>
      <c r="P93" s="204"/>
      <c r="Q93" s="47"/>
    </row>
    <row r="94" spans="1:60" s="53" customFormat="1" ht="30" customHeight="1" x14ac:dyDescent="0.25">
      <c r="A94" s="74">
        <f>+A90+1</f>
        <v>50</v>
      </c>
      <c r="B94" s="103" t="s">
        <v>250</v>
      </c>
      <c r="C94" s="36" t="s">
        <v>411</v>
      </c>
      <c r="D94" s="104" t="s">
        <v>50</v>
      </c>
      <c r="E94" s="103" t="s">
        <v>120</v>
      </c>
      <c r="F94" s="105">
        <v>90000</v>
      </c>
      <c r="G94" s="105">
        <f>F94*2.87%</f>
        <v>2583</v>
      </c>
      <c r="H94" s="105">
        <f>+F94*3.04%</f>
        <v>2736</v>
      </c>
      <c r="I94" s="105"/>
      <c r="J94" s="76">
        <f>+G94+H94+I94</f>
        <v>5319</v>
      </c>
      <c r="K94" s="76">
        <f>+F94-J94</f>
        <v>84681</v>
      </c>
      <c r="L94" s="76">
        <f>+IF(K94*12&lt;=416220.01,0,IF(K94*12&lt;=624329.01,(((K94*12-416220.01)*0.15)/12),IF((K94*12&lt;=867123.01),(31216+0.2*(K94*12-624329.01))/12,((79776+0.25*(K94*12-867123.01))/12))))-M94</f>
        <v>9753.1872916666671</v>
      </c>
      <c r="M94" s="76"/>
      <c r="N94" s="83">
        <v>12650.66</v>
      </c>
      <c r="O94" s="102">
        <f>+N94+I94+H94+G94+L94</f>
        <v>27722.847291666665</v>
      </c>
      <c r="P94" s="77">
        <f>+F94-O94</f>
        <v>62277.152708333335</v>
      </c>
      <c r="Q94" s="39"/>
    </row>
    <row r="95" spans="1:60" s="85" customFormat="1" ht="30" customHeight="1" x14ac:dyDescent="0.25">
      <c r="A95" s="79">
        <f>+A94+1</f>
        <v>51</v>
      </c>
      <c r="B95" s="80" t="s">
        <v>248</v>
      </c>
      <c r="C95" s="79" t="s">
        <v>411</v>
      </c>
      <c r="D95" s="84" t="s">
        <v>50</v>
      </c>
      <c r="E95" s="80" t="s">
        <v>120</v>
      </c>
      <c r="F95" s="81">
        <v>85000</v>
      </c>
      <c r="G95" s="81">
        <v>2439.5</v>
      </c>
      <c r="H95" s="81">
        <v>2584</v>
      </c>
      <c r="I95" s="81"/>
      <c r="J95" s="76">
        <f>+G95+H95+I95</f>
        <v>5023.5</v>
      </c>
      <c r="K95" s="76">
        <f>+F95-J95</f>
        <v>79976.5</v>
      </c>
      <c r="L95" s="76">
        <f>+IF(K95*12&lt;=416220.01,0,IF(K95*12&lt;=624329.01,(((K95*12-416220.01)*0.15)/12),IF((K95*12&lt;=867123.01),(31216+0.2*(K95*12-624329.01))/12,((79776+0.25*(K95*12-867123.01))/12))))-M95</f>
        <v>8577.0622916666671</v>
      </c>
      <c r="M95" s="76"/>
      <c r="N95" s="83">
        <v>2044.96</v>
      </c>
      <c r="O95" s="102">
        <f>+N95+I95+H95+G95+L95</f>
        <v>15645.522291666668</v>
      </c>
      <c r="P95" s="77">
        <f>+F95-O95</f>
        <v>69354.477708333332</v>
      </c>
      <c r="Q95" s="40"/>
    </row>
    <row r="96" spans="1:60" s="39" customFormat="1" ht="30" customHeight="1" x14ac:dyDescent="0.25">
      <c r="A96" s="74">
        <f>+A95+1</f>
        <v>52</v>
      </c>
      <c r="B96" s="103" t="s">
        <v>79</v>
      </c>
      <c r="C96" s="36" t="s">
        <v>410</v>
      </c>
      <c r="D96" s="104" t="s">
        <v>50</v>
      </c>
      <c r="E96" s="103" t="s">
        <v>120</v>
      </c>
      <c r="F96" s="105">
        <v>80000</v>
      </c>
      <c r="G96" s="105">
        <f>F96*2.87%</f>
        <v>2296</v>
      </c>
      <c r="H96" s="105">
        <f>+F96*3.04%</f>
        <v>2432</v>
      </c>
      <c r="I96" s="105"/>
      <c r="J96" s="76">
        <f>+G96+H96+I96</f>
        <v>4728</v>
      </c>
      <c r="K96" s="76">
        <f>+F96-J96</f>
        <v>75272</v>
      </c>
      <c r="L96" s="76">
        <f>+IF(K96*12&lt;=416220.01,0,IF(K96*12&lt;=624329.01,(((K96*12-416220.01)*0.15)/12),IF((K96*12&lt;=867123.01),(31216+0.2*(K96*12-624329.01))/12,((79776+0.25*(K96*12-867123.01))/12))))-M96</f>
        <v>7400.9372916666662</v>
      </c>
      <c r="M96" s="76"/>
      <c r="N96" s="234">
        <v>6023</v>
      </c>
      <c r="O96" s="102">
        <f>+N96+I96+H96+G96+L96</f>
        <v>18151.937291666665</v>
      </c>
      <c r="P96" s="77">
        <f>+F96-O96</f>
        <v>61848.062708333338</v>
      </c>
    </row>
    <row r="97" spans="1:60" ht="30" customHeight="1" x14ac:dyDescent="0.25">
      <c r="A97" s="74">
        <f>+A96+1</f>
        <v>53</v>
      </c>
      <c r="B97" s="103" t="s">
        <v>88</v>
      </c>
      <c r="C97" s="36" t="s">
        <v>411</v>
      </c>
      <c r="D97" s="104" t="s">
        <v>50</v>
      </c>
      <c r="E97" s="103" t="s">
        <v>121</v>
      </c>
      <c r="F97" s="159">
        <v>80000</v>
      </c>
      <c r="G97" s="105">
        <f>F97*2.87%</f>
        <v>2296</v>
      </c>
      <c r="H97" s="105">
        <f>+F97*3.04%</f>
        <v>2432</v>
      </c>
      <c r="I97" s="81">
        <v>1715.46</v>
      </c>
      <c r="J97" s="76">
        <f>+G97+H97+I97</f>
        <v>6443.46</v>
      </c>
      <c r="K97" s="76">
        <f>+F97-J97</f>
        <v>73556.539999999994</v>
      </c>
      <c r="L97" s="76">
        <f>+IF(K97*12&lt;=416220.01,0,IF(K97*12&lt;=624329.01,(((K97*12-416220.01)*0.15)/12),IF((K97*12&lt;=867123.01),(31216+0.2*(K97*12-624329.01))/12,((79776+0.25*(K97*12-867123.01))/12))))-M97</f>
        <v>6972.0722916666664</v>
      </c>
      <c r="M97" s="76"/>
      <c r="N97" s="83">
        <v>11784.45</v>
      </c>
      <c r="O97" s="102">
        <f>+N97+I97+H97+G97+L97</f>
        <v>25199.982291666667</v>
      </c>
      <c r="P97" s="77">
        <f>+F97-O97</f>
        <v>54800.017708333333</v>
      </c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</row>
    <row r="98" spans="1:60" s="39" customFormat="1" ht="30" customHeight="1" x14ac:dyDescent="0.25">
      <c r="A98" s="198" t="s">
        <v>124</v>
      </c>
      <c r="B98" s="199"/>
      <c r="C98" s="199"/>
      <c r="D98" s="199"/>
      <c r="E98" s="200"/>
      <c r="F98" s="37">
        <f>SUM(F94:F97)</f>
        <v>335000</v>
      </c>
      <c r="G98" s="37">
        <f t="shared" ref="G98:P98" si="33">SUM(G94:G97)</f>
        <v>9614.5</v>
      </c>
      <c r="H98" s="37">
        <f t="shared" si="33"/>
        <v>10184</v>
      </c>
      <c r="I98" s="37">
        <f t="shared" si="33"/>
        <v>1715.46</v>
      </c>
      <c r="J98" s="37">
        <f t="shared" si="33"/>
        <v>21513.96</v>
      </c>
      <c r="K98" s="37">
        <f t="shared" si="33"/>
        <v>313486.03999999998</v>
      </c>
      <c r="L98" s="37">
        <f t="shared" si="33"/>
        <v>32703.259166666667</v>
      </c>
      <c r="M98" s="37">
        <f t="shared" si="33"/>
        <v>0</v>
      </c>
      <c r="N98" s="37">
        <f t="shared" si="33"/>
        <v>32503.07</v>
      </c>
      <c r="O98" s="37">
        <f t="shared" si="33"/>
        <v>86720.289166666655</v>
      </c>
      <c r="P98" s="37">
        <f t="shared" si="33"/>
        <v>248279.71083333335</v>
      </c>
    </row>
    <row r="99" spans="1:60" s="53" customFormat="1" ht="30" customHeight="1" thickBot="1" x14ac:dyDescent="0.3">
      <c r="A99" s="44"/>
      <c r="B99" s="42"/>
      <c r="C99" s="44"/>
      <c r="D99" s="42"/>
      <c r="E99" s="42"/>
      <c r="F99" s="39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9"/>
    </row>
    <row r="100" spans="1:60" s="53" customFormat="1" ht="30" customHeight="1" thickBot="1" x14ac:dyDescent="0.3">
      <c r="A100" s="297" t="s">
        <v>161</v>
      </c>
      <c r="B100" s="298"/>
      <c r="C100" s="298"/>
      <c r="D100" s="298"/>
      <c r="E100" s="298"/>
      <c r="F100" s="204"/>
      <c r="G100" s="204"/>
      <c r="H100" s="204"/>
      <c r="I100" s="204"/>
      <c r="J100" s="204"/>
      <c r="K100" s="204"/>
      <c r="L100" s="204"/>
      <c r="M100" s="204"/>
      <c r="N100" s="204"/>
      <c r="O100" s="204"/>
      <c r="P100" s="204"/>
      <c r="Q100" s="39"/>
    </row>
    <row r="101" spans="1:60" s="39" customFormat="1" ht="30" customHeight="1" x14ac:dyDescent="0.25">
      <c r="A101" s="79">
        <f>+A97+1</f>
        <v>54</v>
      </c>
      <c r="B101" s="80" t="s">
        <v>51</v>
      </c>
      <c r="C101" s="79" t="s">
        <v>411</v>
      </c>
      <c r="D101" s="84" t="s">
        <v>50</v>
      </c>
      <c r="E101" s="80" t="s">
        <v>120</v>
      </c>
      <c r="F101" s="81">
        <v>102000</v>
      </c>
      <c r="G101" s="81">
        <f>F101*2.87%</f>
        <v>2927.4</v>
      </c>
      <c r="H101" s="81">
        <f>+F101*3.04%</f>
        <v>3100.8</v>
      </c>
      <c r="I101" s="81"/>
      <c r="J101" s="76">
        <f>+G101+H101+I101</f>
        <v>6028.2000000000007</v>
      </c>
      <c r="K101" s="76">
        <f>+F101-J101</f>
        <v>95971.8</v>
      </c>
      <c r="L101" s="76">
        <f>+IF(K101*12&lt;=416220.01,0,IF(K101*12&lt;=624329.01,(((K101*12-416220.01)*0.15)/12),IF((K101*12&lt;=867123.01),(31216+0.2*(K101*12-624329.01))/12,((79776+0.25*(K101*12-867123.01))/12))))-M101</f>
        <v>12575.887291666668</v>
      </c>
      <c r="M101" s="76"/>
      <c r="N101" s="83">
        <v>2025</v>
      </c>
      <c r="O101" s="102">
        <f>+N101+I101+H101+G101+L101</f>
        <v>20629.08729166667</v>
      </c>
      <c r="P101" s="77">
        <f>+F101-O101</f>
        <v>81370.91270833333</v>
      </c>
    </row>
    <row r="102" spans="1:60" s="53" customFormat="1" ht="30" customHeight="1" thickBot="1" x14ac:dyDescent="0.3">
      <c r="A102" s="198" t="s">
        <v>124</v>
      </c>
      <c r="B102" s="199"/>
      <c r="C102" s="199"/>
      <c r="D102" s="199"/>
      <c r="E102" s="200"/>
      <c r="F102" s="37">
        <f>SUM(F101)</f>
        <v>102000</v>
      </c>
      <c r="G102" s="37">
        <f t="shared" ref="G102:P102" si="34">SUM(G101)</f>
        <v>2927.4</v>
      </c>
      <c r="H102" s="37">
        <f t="shared" si="34"/>
        <v>3100.8</v>
      </c>
      <c r="I102" s="37">
        <f t="shared" si="34"/>
        <v>0</v>
      </c>
      <c r="J102" s="37">
        <f t="shared" si="34"/>
        <v>6028.2000000000007</v>
      </c>
      <c r="K102" s="37">
        <f t="shared" si="34"/>
        <v>95971.8</v>
      </c>
      <c r="L102" s="37">
        <f t="shared" si="34"/>
        <v>12575.887291666668</v>
      </c>
      <c r="M102" s="37">
        <f t="shared" si="34"/>
        <v>0</v>
      </c>
      <c r="N102" s="37">
        <f t="shared" si="34"/>
        <v>2025</v>
      </c>
      <c r="O102" s="37">
        <f t="shared" si="34"/>
        <v>20629.08729166667</v>
      </c>
      <c r="P102" s="37">
        <f t="shared" si="34"/>
        <v>81370.91270833333</v>
      </c>
      <c r="Q102" s="39"/>
    </row>
    <row r="103" spans="1:60" s="53" customFormat="1" ht="30" customHeight="1" thickBot="1" x14ac:dyDescent="0.3">
      <c r="A103" s="297" t="s">
        <v>162</v>
      </c>
      <c r="B103" s="298"/>
      <c r="C103" s="298"/>
      <c r="D103" s="298"/>
      <c r="E103" s="298"/>
      <c r="F103" s="204"/>
      <c r="G103" s="204"/>
      <c r="H103" s="204"/>
      <c r="I103" s="204"/>
      <c r="J103" s="204"/>
      <c r="K103" s="204"/>
      <c r="L103" s="204"/>
      <c r="M103" s="204"/>
      <c r="N103" s="204"/>
      <c r="O103" s="204"/>
      <c r="P103" s="204"/>
      <c r="Q103" s="39"/>
    </row>
    <row r="104" spans="1:60" s="39" customFormat="1" ht="30" customHeight="1" x14ac:dyDescent="0.25">
      <c r="A104" s="74">
        <f>A101+1</f>
        <v>55</v>
      </c>
      <c r="B104" s="75" t="s">
        <v>64</v>
      </c>
      <c r="C104" s="74" t="s">
        <v>411</v>
      </c>
      <c r="D104" s="87" t="s">
        <v>185</v>
      </c>
      <c r="E104" s="80" t="s">
        <v>121</v>
      </c>
      <c r="F104" s="76">
        <v>155250</v>
      </c>
      <c r="G104" s="76">
        <v>4455.6750000000002</v>
      </c>
      <c r="H104" s="81">
        <f>+F104*3.04%</f>
        <v>4719.6000000000004</v>
      </c>
      <c r="I104" s="81">
        <v>1715.46</v>
      </c>
      <c r="J104" s="76">
        <f>+G104+H104+I104</f>
        <v>10890.735000000001</v>
      </c>
      <c r="K104" s="76">
        <f>+F104-J104</f>
        <v>144359.26500000001</v>
      </c>
      <c r="L104" s="76">
        <f>+IF(K104*12&lt;=416220.01,0,IF(K104*12&lt;=624329.01,(((K104*12-416220.01)*0.15)/12),IF((K104*12&lt;=867123.01),(31216+0.2*(K104*12-624329.01))/12,((79776+0.25*(K104*12-867123.01))/12))))-M104</f>
        <v>24672.753541666669</v>
      </c>
      <c r="M104" s="76"/>
      <c r="N104" s="83">
        <v>10125</v>
      </c>
      <c r="O104" s="102">
        <f>+N104+I104+H104+G104+L104</f>
        <v>45688.488541666666</v>
      </c>
      <c r="P104" s="77">
        <f>+F104-O104</f>
        <v>109561.51145833333</v>
      </c>
    </row>
    <row r="105" spans="1:60" customFormat="1" ht="30" customHeight="1" x14ac:dyDescent="0.25">
      <c r="A105" s="79">
        <f>A104+1</f>
        <v>56</v>
      </c>
      <c r="B105" s="103" t="s">
        <v>252</v>
      </c>
      <c r="C105" s="36" t="s">
        <v>411</v>
      </c>
      <c r="D105" s="103" t="s">
        <v>65</v>
      </c>
      <c r="E105" s="103" t="s">
        <v>121</v>
      </c>
      <c r="F105" s="105">
        <v>60000</v>
      </c>
      <c r="G105" s="81">
        <f>F105*2.87%</f>
        <v>1722</v>
      </c>
      <c r="H105" s="81">
        <f>+F105*3.04%</f>
        <v>1824</v>
      </c>
      <c r="I105" s="81"/>
      <c r="J105" s="76">
        <f>+G105+H105+I105</f>
        <v>3546</v>
      </c>
      <c r="K105" s="76">
        <f>+F105-J105</f>
        <v>56454</v>
      </c>
      <c r="L105" s="76">
        <f>+IF(K105*12&lt;=416220.01,0,IF(K105*12&lt;=624329.01,(((K105*12-416220.01)*0.15)/12),IF((K105*12&lt;=867123.01),(31216+0.2*(K105*12-624329.01))/12,((79776+0.25*(K105*12-867123.01))/12))))-M105</f>
        <v>3486.6498333333329</v>
      </c>
      <c r="M105" s="76"/>
      <c r="N105" s="77">
        <v>125</v>
      </c>
      <c r="O105" s="102">
        <f>+N105+I105+H105+G105+L105</f>
        <v>7157.6498333333329</v>
      </c>
      <c r="P105" s="77">
        <f>+F105-O105</f>
        <v>52842.350166666671</v>
      </c>
      <c r="Q105" s="32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</row>
    <row r="106" spans="1:60" s="39" customFormat="1" ht="30" customHeight="1" x14ac:dyDescent="0.25">
      <c r="A106" s="198" t="s">
        <v>124</v>
      </c>
      <c r="B106" s="199"/>
      <c r="C106" s="199"/>
      <c r="D106" s="199"/>
      <c r="E106" s="200"/>
      <c r="F106" s="37">
        <f>SUM(F104:F105)</f>
        <v>215250</v>
      </c>
      <c r="G106" s="37">
        <f t="shared" ref="G106:P106" si="35">SUM(G104:G105)</f>
        <v>6177.6750000000002</v>
      </c>
      <c r="H106" s="37">
        <f t="shared" si="35"/>
        <v>6543.6</v>
      </c>
      <c r="I106" s="37">
        <f t="shared" si="35"/>
        <v>1715.46</v>
      </c>
      <c r="J106" s="37">
        <f t="shared" si="35"/>
        <v>14436.735000000001</v>
      </c>
      <c r="K106" s="37">
        <f t="shared" si="35"/>
        <v>200813.26500000001</v>
      </c>
      <c r="L106" s="37">
        <f t="shared" si="35"/>
        <v>28159.403375000002</v>
      </c>
      <c r="M106" s="37">
        <f t="shared" si="35"/>
        <v>0</v>
      </c>
      <c r="N106" s="37">
        <f t="shared" si="35"/>
        <v>10250</v>
      </c>
      <c r="O106" s="37">
        <f>SUM(O104:O105)</f>
        <v>52846.138374999995</v>
      </c>
      <c r="P106" s="37">
        <f t="shared" si="35"/>
        <v>162403.86162500002</v>
      </c>
    </row>
    <row r="107" spans="1:60" s="85" customFormat="1" ht="30" customHeight="1" thickBot="1" x14ac:dyDescent="0.3">
      <c r="A107" s="78"/>
      <c r="B107" s="78"/>
      <c r="C107" s="256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40"/>
    </row>
    <row r="108" spans="1:60" s="53" customFormat="1" ht="30" customHeight="1" thickBot="1" x14ac:dyDescent="0.3">
      <c r="A108" s="297" t="s">
        <v>164</v>
      </c>
      <c r="B108" s="298"/>
      <c r="C108" s="298"/>
      <c r="D108" s="298"/>
      <c r="E108" s="298"/>
      <c r="F108" s="204"/>
      <c r="G108" s="204"/>
      <c r="H108" s="204"/>
      <c r="I108" s="204"/>
      <c r="J108" s="204"/>
      <c r="K108" s="204"/>
      <c r="L108" s="204"/>
      <c r="M108" s="204"/>
      <c r="N108" s="204"/>
      <c r="O108" s="204"/>
      <c r="P108" s="204"/>
      <c r="Q108" s="39"/>
    </row>
    <row r="109" spans="1:60" s="53" customFormat="1" ht="30" customHeight="1" x14ac:dyDescent="0.25">
      <c r="A109" s="74">
        <f>+A105+1</f>
        <v>57</v>
      </c>
      <c r="B109" s="107" t="s">
        <v>253</v>
      </c>
      <c r="C109" s="117" t="s">
        <v>411</v>
      </c>
      <c r="D109" s="118" t="s">
        <v>254</v>
      </c>
      <c r="E109" s="107" t="s">
        <v>120</v>
      </c>
      <c r="F109" s="102">
        <v>155000</v>
      </c>
      <c r="G109" s="105">
        <f>F109*2.87%</f>
        <v>4448.5</v>
      </c>
      <c r="H109" s="105">
        <f>+F109*3.04%</f>
        <v>4712</v>
      </c>
      <c r="I109" s="102"/>
      <c r="J109" s="76">
        <f>+G109+H109+I109</f>
        <v>9160.5</v>
      </c>
      <c r="K109" s="76">
        <f>+F109-J109</f>
        <v>145839.5</v>
      </c>
      <c r="L109" s="76">
        <f>+IF(K109*12&lt;=416220.01,0,IF(K109*12&lt;=624329.01,(((K109*12-416220.01)*0.15)/12),IF((K109*12&lt;=867123.01),(31216+0.2*(K109*12-624329.01))/12,((79776+0.25*(K109*12-867123.01))/12))))-M109</f>
        <v>25042.812291666665</v>
      </c>
      <c r="M109" s="76"/>
      <c r="N109" s="83">
        <v>1125</v>
      </c>
      <c r="O109" s="102">
        <f>+N109+I109+H109+G109+L109</f>
        <v>35328.312291666662</v>
      </c>
      <c r="P109" s="77">
        <f>+F109-O109</f>
        <v>119671.68770833334</v>
      </c>
      <c r="Q109" s="39"/>
    </row>
    <row r="110" spans="1:60" s="53" customFormat="1" ht="30" customHeight="1" x14ac:dyDescent="0.25">
      <c r="A110" s="74">
        <f>+A109+1</f>
        <v>58</v>
      </c>
      <c r="B110" s="103" t="s">
        <v>255</v>
      </c>
      <c r="C110" s="36" t="s">
        <v>411</v>
      </c>
      <c r="D110" s="104" t="s">
        <v>50</v>
      </c>
      <c r="E110" s="103" t="s">
        <v>120</v>
      </c>
      <c r="F110" s="105">
        <v>90000</v>
      </c>
      <c r="G110" s="105">
        <f>F110*2.87%</f>
        <v>2583</v>
      </c>
      <c r="H110" s="105">
        <f>+F110*3.04%</f>
        <v>2736</v>
      </c>
      <c r="I110" s="105"/>
      <c r="J110" s="76">
        <f>+G110+H110+I110</f>
        <v>5319</v>
      </c>
      <c r="K110" s="76">
        <f>+F110-J110</f>
        <v>84681</v>
      </c>
      <c r="L110" s="76">
        <f>+IF(K110*12&lt;=416220.01,0,IF(K110*12&lt;=624329.01,(((K110*12-416220.01)*0.15)/12),IF((K110*12&lt;=867123.01),(31216+0.2*(K110*12-624329.01))/12,((79776+0.25*(K110*12-867123.01))/12))))-M110</f>
        <v>9753.1872916666671</v>
      </c>
      <c r="M110" s="76"/>
      <c r="N110" s="83">
        <v>125</v>
      </c>
      <c r="O110" s="102">
        <f>+N110+I110+H110+G110+L110</f>
        <v>15197.187291666667</v>
      </c>
      <c r="P110" s="77">
        <f>+F110-O110</f>
        <v>74802.812708333338</v>
      </c>
      <c r="Q110" s="39"/>
    </row>
    <row r="111" spans="1:60" s="53" customFormat="1" ht="30" customHeight="1" x14ac:dyDescent="0.25">
      <c r="A111" s="79">
        <f>+A110+1</f>
        <v>59</v>
      </c>
      <c r="B111" s="80" t="s">
        <v>251</v>
      </c>
      <c r="C111" s="79" t="s">
        <v>410</v>
      </c>
      <c r="D111" s="84" t="s">
        <v>50</v>
      </c>
      <c r="E111" s="80" t="s">
        <v>120</v>
      </c>
      <c r="F111" s="81">
        <v>90000</v>
      </c>
      <c r="G111" s="81">
        <f>F111*2.87%</f>
        <v>2583</v>
      </c>
      <c r="H111" s="81">
        <f>+F111*3.04%</f>
        <v>2736</v>
      </c>
      <c r="I111" s="81"/>
      <c r="J111" s="76">
        <f>+G111+H111+I111</f>
        <v>5319</v>
      </c>
      <c r="K111" s="76">
        <f>+F111-J111</f>
        <v>84681</v>
      </c>
      <c r="L111" s="76">
        <f>+IF(K111*12&lt;=416220.01,0,IF(K111*12&lt;=624329.01,(((K111*12-416220.01)*0.15)/12),IF((K111*12&lt;=867123.01),(31216+0.2*(K111*12-624329.01))/12,((79776+0.25*(K111*12-867123.01))/12))))-M111</f>
        <v>9753.1872916666671</v>
      </c>
      <c r="M111" s="76"/>
      <c r="N111" s="234">
        <v>11082.03</v>
      </c>
      <c r="O111" s="102">
        <f>+N111+I111+H111+G111+L111</f>
        <v>26154.217291666668</v>
      </c>
      <c r="P111" s="77">
        <f>+F111-O111</f>
        <v>63845.782708333332</v>
      </c>
      <c r="Q111" s="39"/>
    </row>
    <row r="112" spans="1:60" s="47" customFormat="1" ht="30" customHeight="1" x14ac:dyDescent="0.25">
      <c r="A112" s="74">
        <f>+A111+1</f>
        <v>60</v>
      </c>
      <c r="B112" s="103" t="s">
        <v>68</v>
      </c>
      <c r="C112" s="36" t="s">
        <v>410</v>
      </c>
      <c r="D112" s="104" t="s">
        <v>50</v>
      </c>
      <c r="E112" s="103" t="s">
        <v>120</v>
      </c>
      <c r="F112" s="105">
        <v>80000</v>
      </c>
      <c r="G112" s="105">
        <f>F112*2.87%</f>
        <v>2296</v>
      </c>
      <c r="H112" s="105">
        <f>+F112*3.04%</f>
        <v>2432</v>
      </c>
      <c r="I112" s="81">
        <v>1715.46</v>
      </c>
      <c r="J112" s="76">
        <f>+G112+H112+I112</f>
        <v>6443.46</v>
      </c>
      <c r="K112" s="76">
        <f>+F112-J112</f>
        <v>73556.539999999994</v>
      </c>
      <c r="L112" s="76">
        <f>+IF(K112*12&lt;=416220.01,0,IF(K112*12&lt;=624329.01,(((K112*12-416220.01)*0.15)/12),IF((K112*12&lt;=867123.01),(31216+0.2*(K112*12-624329.01))/12,((79776+0.25*(K112*12-867123.01))/12))))-M112</f>
        <v>6972.0722916666664</v>
      </c>
      <c r="M112" s="76"/>
      <c r="N112" s="83">
        <v>15964.04</v>
      </c>
      <c r="O112" s="102">
        <f>+N112+I112+H112+G112+L112</f>
        <v>29379.572291666667</v>
      </c>
      <c r="P112" s="77">
        <f>+F112-O112</f>
        <v>50620.427708333329</v>
      </c>
    </row>
    <row r="113" spans="1:17" s="39" customFormat="1" ht="30" customHeight="1" x14ac:dyDescent="0.25">
      <c r="A113" s="79">
        <f>+A112+1</f>
        <v>61</v>
      </c>
      <c r="B113" s="103" t="s">
        <v>138</v>
      </c>
      <c r="C113" s="36" t="s">
        <v>411</v>
      </c>
      <c r="D113" s="104" t="s">
        <v>50</v>
      </c>
      <c r="E113" s="103" t="s">
        <v>120</v>
      </c>
      <c r="F113" s="105">
        <v>80000</v>
      </c>
      <c r="G113" s="105">
        <f>F113*2.87%</f>
        <v>2296</v>
      </c>
      <c r="H113" s="105">
        <f>+F113*3.04%</f>
        <v>2432</v>
      </c>
      <c r="I113" s="105"/>
      <c r="J113" s="76">
        <f>+G113+H113+I113</f>
        <v>4728</v>
      </c>
      <c r="K113" s="76">
        <f>+F113-J113</f>
        <v>75272</v>
      </c>
      <c r="L113" s="76">
        <f>+IF(K113*12&lt;=416220.01,0,IF(K113*12&lt;=624329.01,(((K113*12-416220.01)*0.15)/12),IF((K113*12&lt;=867123.01),(31216+0.2*(K113*12-624329.01))/12,((79776+0.25*(K113*12-867123.01))/12))))-M113</f>
        <v>7400.9372916666662</v>
      </c>
      <c r="M113" s="76"/>
      <c r="N113" s="83">
        <v>25</v>
      </c>
      <c r="O113" s="102">
        <f>+N113+I113+H113+G113+L113</f>
        <v>12153.937291666665</v>
      </c>
      <c r="P113" s="77">
        <f>+F113-O113</f>
        <v>67846.062708333338</v>
      </c>
    </row>
    <row r="114" spans="1:17" s="39" customFormat="1" ht="30" customHeight="1" x14ac:dyDescent="0.25">
      <c r="A114" s="36"/>
      <c r="B114" s="46"/>
      <c r="C114" s="132"/>
      <c r="D114" s="198" t="s">
        <v>124</v>
      </c>
      <c r="E114" s="200"/>
      <c r="F114" s="37">
        <f>SUM(F109:F113)</f>
        <v>495000</v>
      </c>
      <c r="G114" s="37">
        <f t="shared" ref="G114:P114" si="36">SUM(G109:G113)</f>
        <v>14206.5</v>
      </c>
      <c r="H114" s="37">
        <f t="shared" si="36"/>
        <v>15048</v>
      </c>
      <c r="I114" s="37">
        <f t="shared" si="36"/>
        <v>1715.46</v>
      </c>
      <c r="J114" s="37">
        <f t="shared" si="36"/>
        <v>30969.96</v>
      </c>
      <c r="K114" s="37">
        <f t="shared" si="36"/>
        <v>464030.04</v>
      </c>
      <c r="L114" s="37">
        <f t="shared" si="36"/>
        <v>58922.196458333332</v>
      </c>
      <c r="M114" s="37">
        <f t="shared" si="36"/>
        <v>0</v>
      </c>
      <c r="N114" s="37">
        <f t="shared" si="36"/>
        <v>28321.07</v>
      </c>
      <c r="O114" s="37">
        <f t="shared" si="36"/>
        <v>118213.22645833333</v>
      </c>
      <c r="P114" s="37">
        <f t="shared" si="36"/>
        <v>376786.77354166668</v>
      </c>
    </row>
    <row r="115" spans="1:17" s="53" customFormat="1" ht="30" customHeight="1" thickBot="1" x14ac:dyDescent="0.3">
      <c r="A115" s="44"/>
      <c r="B115" s="42"/>
      <c r="C115" s="44"/>
      <c r="D115" s="43"/>
      <c r="E115" s="42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</row>
    <row r="116" spans="1:17" s="47" customFormat="1" ht="30" customHeight="1" thickBot="1" x14ac:dyDescent="0.3">
      <c r="A116" s="297" t="s">
        <v>165</v>
      </c>
      <c r="B116" s="298"/>
      <c r="C116" s="298"/>
      <c r="D116" s="298"/>
      <c r="E116" s="298"/>
      <c r="F116" s="204"/>
      <c r="G116" s="204"/>
      <c r="H116" s="204"/>
      <c r="I116" s="204"/>
      <c r="J116" s="204"/>
      <c r="K116" s="204"/>
      <c r="L116" s="204"/>
      <c r="M116" s="204"/>
      <c r="N116" s="204"/>
      <c r="O116" s="204"/>
      <c r="P116" s="204"/>
    </row>
    <row r="117" spans="1:17" s="39" customFormat="1" ht="30" customHeight="1" x14ac:dyDescent="0.25">
      <c r="A117" s="79">
        <f>+A113+1</f>
        <v>62</v>
      </c>
      <c r="B117" s="103" t="s">
        <v>606</v>
      </c>
      <c r="C117" s="36" t="s">
        <v>410</v>
      </c>
      <c r="D117" s="104" t="s">
        <v>607</v>
      </c>
      <c r="E117" s="80" t="s">
        <v>121</v>
      </c>
      <c r="F117" s="81">
        <v>190000</v>
      </c>
      <c r="G117" s="81">
        <f>F117*2.87%</f>
        <v>5453</v>
      </c>
      <c r="H117" s="81">
        <v>5776</v>
      </c>
      <c r="I117" s="81"/>
      <c r="J117" s="76">
        <f>+G117+H117+I117</f>
        <v>11229</v>
      </c>
      <c r="K117" s="76">
        <f>+F117-J117</f>
        <v>178771</v>
      </c>
      <c r="L117" s="76">
        <f>+IF(K117*12&lt;=416220.01,0,IF(K117*12&lt;=624329.01,(((K117*12-416220.01)*0.15)/12),IF((K117*12&lt;=867123.01),(31216+0.2*(K117*12-624329.01))/12,((79776+0.25*(K117*12-867123.01))/12))))-M117</f>
        <v>33275.687291666669</v>
      </c>
      <c r="M117" s="76"/>
      <c r="N117" s="83">
        <v>25</v>
      </c>
      <c r="O117" s="102">
        <f>+N117+I117+H117+G117+L117</f>
        <v>44529.687291666669</v>
      </c>
      <c r="P117" s="77">
        <f>+F117-O117</f>
        <v>145470.31270833334</v>
      </c>
    </row>
    <row r="118" spans="1:17" s="39" customFormat="1" ht="30" customHeight="1" x14ac:dyDescent="0.25">
      <c r="A118" s="79">
        <f>+A117+1</f>
        <v>63</v>
      </c>
      <c r="B118" s="108" t="s">
        <v>74</v>
      </c>
      <c r="C118" s="165" t="s">
        <v>410</v>
      </c>
      <c r="D118" s="192" t="s">
        <v>545</v>
      </c>
      <c r="E118" s="103" t="s">
        <v>121</v>
      </c>
      <c r="F118" s="105">
        <v>110000</v>
      </c>
      <c r="G118" s="105">
        <f>F118*2.87%</f>
        <v>3157</v>
      </c>
      <c r="H118" s="81">
        <f>+F118*3.04%</f>
        <v>3344</v>
      </c>
      <c r="I118" s="81">
        <v>1715.46</v>
      </c>
      <c r="J118" s="76">
        <f>+G118+H118+I118</f>
        <v>8216.4599999999991</v>
      </c>
      <c r="K118" s="76">
        <f>+F118-J118</f>
        <v>101783.54000000001</v>
      </c>
      <c r="L118" s="76">
        <f>+IF(K118*12&lt;=416220.01,0,IF(K118*12&lt;=624329.01,(((K118*12-416220.01)*0.15)/12),IF((K118*12&lt;=867123.01),(31216+0.2*(K118*12-624329.01))/12,((79776+0.25*(K118*12-867123.01))/12))))-M118</f>
        <v>14028.822291666665</v>
      </c>
      <c r="M118" s="76"/>
      <c r="N118" s="83">
        <v>5025</v>
      </c>
      <c r="O118" s="102">
        <f>+N118+I118+H118+G118+L118</f>
        <v>27270.282291666663</v>
      </c>
      <c r="P118" s="77">
        <f>+F118-O118</f>
        <v>82729.717708333337</v>
      </c>
    </row>
    <row r="119" spans="1:17" s="39" customFormat="1" ht="30" customHeight="1" x14ac:dyDescent="0.25">
      <c r="A119" s="79">
        <f>+A118+1</f>
        <v>64</v>
      </c>
      <c r="B119" s="103" t="s">
        <v>69</v>
      </c>
      <c r="C119" s="36" t="s">
        <v>411</v>
      </c>
      <c r="D119" s="104" t="s">
        <v>93</v>
      </c>
      <c r="E119" s="103" t="s">
        <v>121</v>
      </c>
      <c r="F119" s="105">
        <v>60000</v>
      </c>
      <c r="G119" s="105">
        <f>F119*2.87%</f>
        <v>1722</v>
      </c>
      <c r="H119" s="81">
        <f>+F119*3.04%</f>
        <v>1824</v>
      </c>
      <c r="I119" s="81">
        <v>3430.92</v>
      </c>
      <c r="J119" s="76">
        <f>+G119+H119+I119</f>
        <v>6976.92</v>
      </c>
      <c r="K119" s="76">
        <f>+F119-J119</f>
        <v>53023.08</v>
      </c>
      <c r="L119" s="76">
        <f>+IF(K119*12&lt;=416220.01,0,IF(K119*12&lt;=624329.01,(((K119*12-416220.01)*0.15)/12),IF((K119*12&lt;=867123.01),(31216+0.2*(K119*12-624329.01))/12,((79776+0.25*(K119*12-867123.01))/12))))-M119</f>
        <v>2800.4658333333323</v>
      </c>
      <c r="M119" s="76"/>
      <c r="N119" s="83">
        <v>1025</v>
      </c>
      <c r="O119" s="102">
        <f>+N119+I119+H119+G119+L119</f>
        <v>10802.385833333332</v>
      </c>
      <c r="P119" s="77">
        <f>+F119-O119</f>
        <v>49197.614166666666</v>
      </c>
    </row>
    <row r="120" spans="1:17" s="39" customFormat="1" ht="30" customHeight="1" x14ac:dyDescent="0.25">
      <c r="A120" s="198" t="s">
        <v>124</v>
      </c>
      <c r="B120" s="199"/>
      <c r="C120" s="199"/>
      <c r="D120" s="199"/>
      <c r="E120" s="200"/>
      <c r="F120" s="37">
        <f>SUM(F117:F119)</f>
        <v>360000</v>
      </c>
      <c r="G120" s="37">
        <f t="shared" ref="G120:P120" si="37">SUM(G117:G119)</f>
        <v>10332</v>
      </c>
      <c r="H120" s="37">
        <f t="shared" si="37"/>
        <v>10944</v>
      </c>
      <c r="I120" s="37">
        <f t="shared" si="37"/>
        <v>5146.38</v>
      </c>
      <c r="J120" s="37">
        <f t="shared" si="37"/>
        <v>26422.379999999997</v>
      </c>
      <c r="K120" s="37">
        <f t="shared" si="37"/>
        <v>333577.62000000005</v>
      </c>
      <c r="L120" s="37">
        <f t="shared" si="37"/>
        <v>50104.975416666668</v>
      </c>
      <c r="M120" s="37">
        <f t="shared" si="37"/>
        <v>0</v>
      </c>
      <c r="N120" s="37">
        <f t="shared" si="37"/>
        <v>6075</v>
      </c>
      <c r="O120" s="37">
        <f t="shared" si="37"/>
        <v>82602.355416666658</v>
      </c>
      <c r="P120" s="37">
        <f t="shared" si="37"/>
        <v>277397.64458333334</v>
      </c>
    </row>
    <row r="121" spans="1:17" s="53" customFormat="1" ht="30" customHeight="1" thickBot="1" x14ac:dyDescent="0.3">
      <c r="A121" s="41"/>
      <c r="B121" s="48"/>
      <c r="C121" s="133"/>
      <c r="D121" s="48"/>
      <c r="E121" s="48"/>
      <c r="F121" s="4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</row>
    <row r="122" spans="1:17" s="85" customFormat="1" ht="30" customHeight="1" thickBot="1" x14ac:dyDescent="0.3">
      <c r="A122" s="297" t="s">
        <v>166</v>
      </c>
      <c r="B122" s="298"/>
      <c r="C122" s="298"/>
      <c r="D122" s="298"/>
      <c r="E122" s="298"/>
      <c r="F122" s="204"/>
      <c r="G122" s="204"/>
      <c r="H122" s="204"/>
      <c r="I122" s="204"/>
      <c r="J122" s="204"/>
      <c r="K122" s="204"/>
      <c r="L122" s="204"/>
      <c r="M122" s="204"/>
      <c r="N122" s="204"/>
      <c r="O122" s="204"/>
      <c r="P122" s="204"/>
      <c r="Q122" s="40"/>
    </row>
    <row r="123" spans="1:17" s="53" customFormat="1" ht="30" customHeight="1" x14ac:dyDescent="0.25">
      <c r="A123" s="79">
        <f>+A119+1</f>
        <v>65</v>
      </c>
      <c r="B123" s="103" t="s">
        <v>257</v>
      </c>
      <c r="C123" s="36" t="s">
        <v>411</v>
      </c>
      <c r="D123" s="104" t="s">
        <v>50</v>
      </c>
      <c r="E123" s="103" t="s">
        <v>121</v>
      </c>
      <c r="F123" s="105">
        <v>90000</v>
      </c>
      <c r="G123" s="81">
        <f>F123*2.87%</f>
        <v>2583</v>
      </c>
      <c r="H123" s="81">
        <f>+F123*3.04%</f>
        <v>2736</v>
      </c>
      <c r="I123" s="81"/>
      <c r="J123" s="76">
        <f>+G123+H123+I123</f>
        <v>5319</v>
      </c>
      <c r="K123" s="76">
        <f>+F123-J123</f>
        <v>84681</v>
      </c>
      <c r="L123" s="76">
        <f>+IF(K123*12&lt;=416220.01,0,IF(K123*12&lt;=624329.01,(((K123*12-416220.01)*0.15)/12),IF((K123*12&lt;=867123.01),(31216+0.2*(K123*12-624329.01))/12,((79776+0.25*(K123*12-867123.01))/12))))-M123</f>
        <v>9753.1872916666671</v>
      </c>
      <c r="M123" s="76"/>
      <c r="N123" s="83">
        <v>8955.34</v>
      </c>
      <c r="O123" s="102">
        <f>+N123+I123+H123+G123+L123</f>
        <v>24027.527291666665</v>
      </c>
      <c r="P123" s="77">
        <f>+F123-O123</f>
        <v>65972.472708333342</v>
      </c>
      <c r="Q123" s="39"/>
    </row>
    <row r="124" spans="1:17" s="39" customFormat="1" ht="30" customHeight="1" x14ac:dyDescent="0.25">
      <c r="A124" s="79">
        <f>+A123+1</f>
        <v>66</v>
      </c>
      <c r="B124" s="107" t="s">
        <v>63</v>
      </c>
      <c r="C124" s="117" t="s">
        <v>411</v>
      </c>
      <c r="D124" s="104" t="s">
        <v>50</v>
      </c>
      <c r="E124" s="103" t="s">
        <v>120</v>
      </c>
      <c r="F124" s="102">
        <v>80000</v>
      </c>
      <c r="G124" s="76">
        <f>F124*2.87%</f>
        <v>2296</v>
      </c>
      <c r="H124" s="76">
        <f>+F124*3.04%</f>
        <v>2432</v>
      </c>
      <c r="I124" s="76"/>
      <c r="J124" s="76">
        <f>+G124+H124+I124</f>
        <v>4728</v>
      </c>
      <c r="K124" s="76">
        <f>+F124-J124</f>
        <v>75272</v>
      </c>
      <c r="L124" s="76">
        <f t="shared" ref="L124:L126" si="38">+IF(K124*12&lt;=416220.01,0,IF(K124*12&lt;=624329.01,(((K124*12-416220.01)*0.15)/12),IF((K124*12&lt;=867123.01),(31216+0.2*(K124*12-624329.01))/12,((79776+0.25*(K124*12-867123.01))/12))))-M124</f>
        <v>7400.9372916666662</v>
      </c>
      <c r="M124" s="76"/>
      <c r="N124" s="83">
        <v>12502.85</v>
      </c>
      <c r="O124" s="102">
        <f>+N124+I124+H124+G124+L124</f>
        <v>24631.787291666664</v>
      </c>
      <c r="P124" s="77">
        <f>+F124-O124</f>
        <v>55368.212708333333</v>
      </c>
    </row>
    <row r="125" spans="1:17" s="47" customFormat="1" ht="30" customHeight="1" x14ac:dyDescent="0.25">
      <c r="A125" s="79">
        <f>+A124+1</f>
        <v>67</v>
      </c>
      <c r="B125" s="103" t="s">
        <v>258</v>
      </c>
      <c r="C125" s="36" t="s">
        <v>410</v>
      </c>
      <c r="D125" s="104" t="s">
        <v>50</v>
      </c>
      <c r="E125" s="103" t="s">
        <v>120</v>
      </c>
      <c r="F125" s="105">
        <v>80000</v>
      </c>
      <c r="G125" s="81">
        <f>F125*2.87%</f>
        <v>2296</v>
      </c>
      <c r="H125" s="81">
        <f>+F125*3.04%</f>
        <v>2432</v>
      </c>
      <c r="I125" s="81"/>
      <c r="J125" s="76">
        <f>+G125+H125+I125</f>
        <v>4728</v>
      </c>
      <c r="K125" s="76">
        <f>+F125-J125</f>
        <v>75272</v>
      </c>
      <c r="L125" s="76">
        <f t="shared" si="38"/>
        <v>7400.9372916666662</v>
      </c>
      <c r="M125" s="76"/>
      <c r="N125" s="83">
        <v>7329.15</v>
      </c>
      <c r="O125" s="102">
        <f>+N125+I125+H125+G125+L125</f>
        <v>19458.087291666667</v>
      </c>
      <c r="P125" s="77">
        <f>+F125-O125</f>
        <v>60541.91270833333</v>
      </c>
    </row>
    <row r="126" spans="1:17" s="39" customFormat="1" ht="30" customHeight="1" x14ac:dyDescent="0.25">
      <c r="A126" s="79">
        <f>+A125+1</f>
        <v>68</v>
      </c>
      <c r="B126" s="103" t="s">
        <v>266</v>
      </c>
      <c r="C126" s="36" t="s">
        <v>410</v>
      </c>
      <c r="D126" s="104" t="s">
        <v>50</v>
      </c>
      <c r="E126" s="103" t="s">
        <v>120</v>
      </c>
      <c r="F126" s="105">
        <v>80000</v>
      </c>
      <c r="G126" s="81">
        <f>F126*2.87%</f>
        <v>2296</v>
      </c>
      <c r="H126" s="81">
        <f>+F126*3.04%</f>
        <v>2432</v>
      </c>
      <c r="I126" s="81"/>
      <c r="J126" s="76">
        <f>+G126+H126+I126</f>
        <v>4728</v>
      </c>
      <c r="K126" s="76">
        <f>+F126-J126</f>
        <v>75272</v>
      </c>
      <c r="L126" s="76">
        <f t="shared" si="38"/>
        <v>7400.9372916666662</v>
      </c>
      <c r="M126" s="76"/>
      <c r="N126" s="83">
        <v>25</v>
      </c>
      <c r="O126" s="102">
        <f>+N126+I126+H126+G126+L126</f>
        <v>12153.937291666665</v>
      </c>
      <c r="P126" s="77">
        <f>+F126-O126</f>
        <v>67846.062708333338</v>
      </c>
    </row>
    <row r="127" spans="1:17" s="53" customFormat="1" ht="30" customHeight="1" thickBot="1" x14ac:dyDescent="0.3">
      <c r="A127" s="198" t="s">
        <v>124</v>
      </c>
      <c r="B127" s="199"/>
      <c r="C127" s="199"/>
      <c r="D127" s="199"/>
      <c r="E127" s="200"/>
      <c r="F127" s="37">
        <f>SUM(F123:F126)</f>
        <v>330000</v>
      </c>
      <c r="G127" s="37">
        <f t="shared" ref="G127:P127" si="39">SUM(G123:G126)</f>
        <v>9471</v>
      </c>
      <c r="H127" s="37">
        <f t="shared" si="39"/>
        <v>10032</v>
      </c>
      <c r="I127" s="37">
        <f t="shared" si="39"/>
        <v>0</v>
      </c>
      <c r="J127" s="37">
        <f t="shared" si="39"/>
        <v>19503</v>
      </c>
      <c r="K127" s="37">
        <f t="shared" si="39"/>
        <v>310497</v>
      </c>
      <c r="L127" s="37">
        <f t="shared" si="39"/>
        <v>31955.999166666665</v>
      </c>
      <c r="M127" s="37">
        <f t="shared" si="39"/>
        <v>0</v>
      </c>
      <c r="N127" s="37">
        <f t="shared" si="39"/>
        <v>28812.340000000004</v>
      </c>
      <c r="O127" s="37">
        <f t="shared" si="39"/>
        <v>80271.339166666658</v>
      </c>
      <c r="P127" s="37">
        <f t="shared" si="39"/>
        <v>249728.66083333336</v>
      </c>
      <c r="Q127" s="39"/>
    </row>
    <row r="128" spans="1:17" s="53" customFormat="1" ht="30" customHeight="1" thickBot="1" x14ac:dyDescent="0.3">
      <c r="A128" s="297" t="s">
        <v>167</v>
      </c>
      <c r="B128" s="298"/>
      <c r="C128" s="298"/>
      <c r="D128" s="298"/>
      <c r="E128" s="298"/>
      <c r="F128" s="204"/>
      <c r="G128" s="204"/>
      <c r="H128" s="204"/>
      <c r="I128" s="204"/>
      <c r="J128" s="204"/>
      <c r="K128" s="204"/>
      <c r="L128" s="204"/>
      <c r="M128" s="204"/>
      <c r="N128" s="204"/>
      <c r="O128" s="204"/>
      <c r="P128" s="204"/>
      <c r="Q128" s="39"/>
    </row>
    <row r="129" spans="1:60" s="53" customFormat="1" ht="30" customHeight="1" x14ac:dyDescent="0.25">
      <c r="A129" s="36">
        <f>+A126+1</f>
        <v>69</v>
      </c>
      <c r="B129" s="103" t="s">
        <v>494</v>
      </c>
      <c r="C129" s="36" t="s">
        <v>410</v>
      </c>
      <c r="D129" s="104" t="s">
        <v>50</v>
      </c>
      <c r="E129" s="103" t="s">
        <v>121</v>
      </c>
      <c r="F129" s="105">
        <v>90000</v>
      </c>
      <c r="G129" s="105">
        <f>F129*2.87%</f>
        <v>2583</v>
      </c>
      <c r="H129" s="81">
        <f>+F129*3.04%</f>
        <v>2736</v>
      </c>
      <c r="I129" s="81"/>
      <c r="J129" s="76">
        <f>+G129+H129+I129</f>
        <v>5319</v>
      </c>
      <c r="K129" s="76">
        <f>+F129-J129</f>
        <v>84681</v>
      </c>
      <c r="L129" s="76">
        <f t="shared" ref="L129:L132" si="40">+IF(K129*12&lt;=416220.01,0,IF(K129*12&lt;=624329.01,(((K129*12-416220.01)*0.15)/12),IF((K129*12&lt;=867123.01),(31216+0.2*(K129*12-624329.01))/12,((79776+0.25*(K129*12-867123.01))/12))))-M129</f>
        <v>9753.1872916666671</v>
      </c>
      <c r="M129" s="76"/>
      <c r="N129" s="76">
        <v>18722.96</v>
      </c>
      <c r="O129" s="102">
        <f>+N129+I129+H129+G129+L129</f>
        <v>33795.147291666668</v>
      </c>
      <c r="P129" s="77">
        <f>+F129-O129</f>
        <v>56204.852708333332</v>
      </c>
      <c r="Q129" s="39"/>
    </row>
    <row r="130" spans="1:60" s="39" customFormat="1" ht="30" customHeight="1" x14ac:dyDescent="0.25">
      <c r="A130" s="166">
        <f>+A129+1</f>
        <v>70</v>
      </c>
      <c r="B130" s="103" t="s">
        <v>626</v>
      </c>
      <c r="C130" s="36" t="s">
        <v>411</v>
      </c>
      <c r="D130" s="104" t="s">
        <v>50</v>
      </c>
      <c r="E130" s="103" t="s">
        <v>121</v>
      </c>
      <c r="F130" s="105">
        <v>90000</v>
      </c>
      <c r="G130" s="105">
        <f>F130*2.87%</f>
        <v>2583</v>
      </c>
      <c r="H130" s="81">
        <f>+F130*3.04%</f>
        <v>2736</v>
      </c>
      <c r="I130" s="81"/>
      <c r="J130" s="76">
        <f t="shared" ref="J130" si="41">+G130+H130+I130</f>
        <v>5319</v>
      </c>
      <c r="K130" s="76">
        <f t="shared" ref="K130" si="42">+F130-J130</f>
        <v>84681</v>
      </c>
      <c r="L130" s="76">
        <f t="shared" ref="L130" si="43">+IF(K130*12&lt;=416220.01,0,IF(K130*12&lt;=624329.01,(((K130*12-416220.01)*0.15)/12),IF((K130*12&lt;=867123.01),(31216+0.2*(K130*12-624329.01))/12,((79776+0.25*(K130*12-867123.01))/12))))-M130</f>
        <v>9753.1872916666671</v>
      </c>
      <c r="M130" s="76"/>
      <c r="N130" s="83">
        <v>10035.34</v>
      </c>
      <c r="O130" s="102">
        <v>25107.53</v>
      </c>
      <c r="P130" s="77">
        <v>64892.47</v>
      </c>
    </row>
    <row r="131" spans="1:60" s="47" customFormat="1" ht="30" customHeight="1" x14ac:dyDescent="0.25">
      <c r="A131" s="36">
        <f>+A130+1</f>
        <v>71</v>
      </c>
      <c r="B131" s="103" t="s">
        <v>260</v>
      </c>
      <c r="C131" s="36" t="s">
        <v>411</v>
      </c>
      <c r="D131" s="104" t="s">
        <v>50</v>
      </c>
      <c r="E131" s="103" t="s">
        <v>121</v>
      </c>
      <c r="F131" s="105">
        <v>85000</v>
      </c>
      <c r="G131" s="105">
        <f>F131*2.87%</f>
        <v>2439.5</v>
      </c>
      <c r="H131" s="81">
        <f>+F131*3.04%</f>
        <v>2584</v>
      </c>
      <c r="I131" s="81"/>
      <c r="J131" s="76">
        <f>+G131+H131+I131</f>
        <v>5023.5</v>
      </c>
      <c r="K131" s="76">
        <f>+F131-J131</f>
        <v>79976.5</v>
      </c>
      <c r="L131" s="76">
        <f t="shared" si="40"/>
        <v>8577.0622916666671</v>
      </c>
      <c r="M131" s="76"/>
      <c r="N131" s="83">
        <v>1044</v>
      </c>
      <c r="O131" s="102">
        <f>+N131+I131+H131+G131+L131</f>
        <v>14644.562291666667</v>
      </c>
      <c r="P131" s="77">
        <f>+F131-O131</f>
        <v>70355.437708333338</v>
      </c>
    </row>
    <row r="132" spans="1:60" ht="30" customHeight="1" x14ac:dyDescent="0.25">
      <c r="A132" s="36">
        <f>+A131+1</f>
        <v>72</v>
      </c>
      <c r="B132" s="103" t="s">
        <v>192</v>
      </c>
      <c r="C132" s="36" t="s">
        <v>410</v>
      </c>
      <c r="D132" s="104" t="s">
        <v>50</v>
      </c>
      <c r="E132" s="103" t="s">
        <v>121</v>
      </c>
      <c r="F132" s="105">
        <v>80000</v>
      </c>
      <c r="G132" s="81">
        <v>2296</v>
      </c>
      <c r="H132" s="81">
        <v>2432</v>
      </c>
      <c r="I132" s="81">
        <v>3430.92</v>
      </c>
      <c r="J132" s="76">
        <f>+G132+H132+I132</f>
        <v>8158.92</v>
      </c>
      <c r="K132" s="76">
        <f>+F132-J132</f>
        <v>71841.08</v>
      </c>
      <c r="L132" s="76">
        <f t="shared" si="40"/>
        <v>6564.0658333333331</v>
      </c>
      <c r="M132" s="76"/>
      <c r="N132" s="83">
        <v>41038.06</v>
      </c>
      <c r="O132" s="102">
        <f>+N132+I132+H132+G132+L132</f>
        <v>55761.04583333333</v>
      </c>
      <c r="P132" s="77">
        <f>+F132-O132</f>
        <v>24238.95416666667</v>
      </c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</row>
    <row r="133" spans="1:60" s="39" customFormat="1" ht="30" customHeight="1" x14ac:dyDescent="0.25">
      <c r="A133" s="198" t="s">
        <v>124</v>
      </c>
      <c r="B133" s="199"/>
      <c r="C133" s="199"/>
      <c r="D133" s="199"/>
      <c r="E133" s="200"/>
      <c r="F133" s="37">
        <f>SUM(F129:F132)</f>
        <v>345000</v>
      </c>
      <c r="G133" s="37">
        <f t="shared" ref="G133:P133" si="44">SUM(G129:G132)</f>
        <v>9901.5</v>
      </c>
      <c r="H133" s="37">
        <f t="shared" si="44"/>
        <v>10488</v>
      </c>
      <c r="I133" s="37">
        <f t="shared" si="44"/>
        <v>3430.92</v>
      </c>
      <c r="J133" s="37">
        <f t="shared" si="44"/>
        <v>23820.42</v>
      </c>
      <c r="K133" s="37">
        <f t="shared" si="44"/>
        <v>321179.58</v>
      </c>
      <c r="L133" s="37">
        <f t="shared" si="44"/>
        <v>34647.502708333333</v>
      </c>
      <c r="M133" s="37">
        <f t="shared" si="44"/>
        <v>0</v>
      </c>
      <c r="N133" s="37">
        <f t="shared" si="44"/>
        <v>70840.36</v>
      </c>
      <c r="O133" s="37">
        <f t="shared" si="44"/>
        <v>129308.28541666665</v>
      </c>
      <c r="P133" s="37">
        <f t="shared" si="44"/>
        <v>215691.71458333335</v>
      </c>
      <c r="Q133" s="78"/>
    </row>
    <row r="134" spans="1:60" s="53" customFormat="1" ht="30" customHeight="1" thickBot="1" x14ac:dyDescent="0.3">
      <c r="A134" s="44"/>
      <c r="B134" s="42"/>
      <c r="C134" s="44"/>
      <c r="D134" s="42"/>
      <c r="E134" s="42"/>
      <c r="F134" s="39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9"/>
    </row>
    <row r="135" spans="1:60" s="47" customFormat="1" ht="30" customHeight="1" thickBot="1" x14ac:dyDescent="0.3">
      <c r="A135" s="297" t="s">
        <v>168</v>
      </c>
      <c r="B135" s="298"/>
      <c r="C135" s="298"/>
      <c r="D135" s="298"/>
      <c r="E135" s="298"/>
      <c r="F135" s="204"/>
      <c r="G135" s="204"/>
      <c r="H135" s="204"/>
      <c r="I135" s="204"/>
      <c r="J135" s="204"/>
      <c r="K135" s="204"/>
      <c r="L135" s="204"/>
      <c r="M135" s="204"/>
      <c r="N135" s="204"/>
      <c r="O135" s="204"/>
      <c r="P135" s="204"/>
    </row>
    <row r="136" spans="1:60" s="53" customFormat="1" ht="30" customHeight="1" x14ac:dyDescent="0.25">
      <c r="A136" s="79">
        <f>+A132+1</f>
        <v>73</v>
      </c>
      <c r="B136" s="80" t="s">
        <v>101</v>
      </c>
      <c r="C136" s="79" t="s">
        <v>411</v>
      </c>
      <c r="D136" s="84" t="s">
        <v>50</v>
      </c>
      <c r="E136" s="80" t="s">
        <v>120</v>
      </c>
      <c r="F136" s="81">
        <v>90000</v>
      </c>
      <c r="G136" s="81">
        <f t="shared" ref="G136:G141" si="45">F136*2.87%</f>
        <v>2583</v>
      </c>
      <c r="H136" s="81">
        <f t="shared" ref="H136:H141" si="46">+F136*3.04%</f>
        <v>2736</v>
      </c>
      <c r="I136" s="81"/>
      <c r="J136" s="76">
        <f t="shared" ref="J136:J200" si="47">+G136+H136+I136</f>
        <v>5319</v>
      </c>
      <c r="K136" s="76">
        <f>+F136-J136</f>
        <v>84681</v>
      </c>
      <c r="L136" s="76">
        <f>+IF(K136*12&lt;=416220.01,0,IF(K136*12&lt;=624329.01,(((K136*12-416220.01)*0.15)/12),IF((K136*12&lt;=867123.01),(31216+0.2*(K136*12-624329.01))/12,((79776+0.25*(K136*12-867123.01))/12))))-M136</f>
        <v>9753.1872916666671</v>
      </c>
      <c r="M136" s="76"/>
      <c r="N136" s="83">
        <v>65</v>
      </c>
      <c r="O136" s="76">
        <f>+N136+I136+H136+G136+L136</f>
        <v>15137.187291666667</v>
      </c>
      <c r="P136" s="77">
        <f t="shared" ref="P136:P141" si="48">+F136-O136</f>
        <v>74862.812708333338</v>
      </c>
      <c r="Q136" s="39"/>
    </row>
    <row r="137" spans="1:60" s="53" customFormat="1" ht="30" customHeight="1" x14ac:dyDescent="0.25">
      <c r="A137" s="79">
        <f>+A136+1</f>
        <v>74</v>
      </c>
      <c r="B137" s="103" t="s">
        <v>58</v>
      </c>
      <c r="C137" s="36" t="s">
        <v>411</v>
      </c>
      <c r="D137" s="104" t="s">
        <v>50</v>
      </c>
      <c r="E137" s="103" t="s">
        <v>121</v>
      </c>
      <c r="F137" s="105">
        <v>90000</v>
      </c>
      <c r="G137" s="81">
        <f t="shared" si="45"/>
        <v>2583</v>
      </c>
      <c r="H137" s="81">
        <f t="shared" si="46"/>
        <v>2736</v>
      </c>
      <c r="I137" s="81">
        <v>1715.46</v>
      </c>
      <c r="J137" s="76">
        <f t="shared" si="47"/>
        <v>7034.46</v>
      </c>
      <c r="K137" s="76">
        <f>+F137-J137</f>
        <v>82965.539999999994</v>
      </c>
      <c r="L137" s="76">
        <f t="shared" ref="L137:L141" si="49">+IF(K137*12&lt;=416220.01,0,IF(K137*12&lt;=624329.01,(((K137*12-416220.01)*0.15)/12),IF((K137*12&lt;=867123.01),(31216+0.2*(K137*12-624329.01))/12,((79776+0.25*(K137*12-867123.01))/12))))-M137</f>
        <v>9324.3222916666655</v>
      </c>
      <c r="M137" s="76"/>
      <c r="N137" s="83">
        <v>2125</v>
      </c>
      <c r="O137" s="76">
        <f t="shared" ref="O137:O200" si="50">+N137+I137+H137+G137+L137</f>
        <v>18483.782291666663</v>
      </c>
      <c r="P137" s="77">
        <f t="shared" si="48"/>
        <v>71516.217708333337</v>
      </c>
      <c r="Q137" s="39"/>
    </row>
    <row r="138" spans="1:60" s="53" customFormat="1" ht="30" customHeight="1" x14ac:dyDescent="0.25">
      <c r="A138" s="36">
        <f>+A137+1</f>
        <v>75</v>
      </c>
      <c r="B138" s="103" t="s">
        <v>5</v>
      </c>
      <c r="C138" s="36" t="s">
        <v>411</v>
      </c>
      <c r="D138" s="104" t="s">
        <v>50</v>
      </c>
      <c r="E138" s="103" t="s">
        <v>121</v>
      </c>
      <c r="F138" s="105">
        <v>90000</v>
      </c>
      <c r="G138" s="81">
        <f t="shared" si="45"/>
        <v>2583</v>
      </c>
      <c r="H138" s="81">
        <f t="shared" si="46"/>
        <v>2736</v>
      </c>
      <c r="I138" s="81"/>
      <c r="J138" s="76">
        <f t="shared" si="47"/>
        <v>5319</v>
      </c>
      <c r="K138" s="76">
        <f>+F138-J138</f>
        <v>84681</v>
      </c>
      <c r="L138" s="76">
        <f t="shared" si="49"/>
        <v>9753.1872916666671</v>
      </c>
      <c r="M138" s="76"/>
      <c r="N138" s="77">
        <v>20929.900000000001</v>
      </c>
      <c r="O138" s="76">
        <f t="shared" si="50"/>
        <v>36002.08729166667</v>
      </c>
      <c r="P138" s="77">
        <f t="shared" si="48"/>
        <v>53997.91270833333</v>
      </c>
      <c r="Q138" s="39"/>
    </row>
    <row r="139" spans="1:60" ht="30" customHeight="1" x14ac:dyDescent="0.25">
      <c r="A139" s="79">
        <f>+A138+1</f>
        <v>76</v>
      </c>
      <c r="B139" s="103" t="s">
        <v>262</v>
      </c>
      <c r="C139" s="36" t="s">
        <v>411</v>
      </c>
      <c r="D139" s="104" t="s">
        <v>50</v>
      </c>
      <c r="E139" s="103" t="s">
        <v>120</v>
      </c>
      <c r="F139" s="105">
        <v>80000</v>
      </c>
      <c r="G139" s="81">
        <f t="shared" si="45"/>
        <v>2296</v>
      </c>
      <c r="H139" s="81">
        <f t="shared" si="46"/>
        <v>2432</v>
      </c>
      <c r="I139" s="81"/>
      <c r="J139" s="76">
        <f t="shared" si="47"/>
        <v>4728</v>
      </c>
      <c r="K139" s="76">
        <f>+F139-J139</f>
        <v>75272</v>
      </c>
      <c r="L139" s="76">
        <f t="shared" si="49"/>
        <v>7400.9372916666662</v>
      </c>
      <c r="M139" s="76"/>
      <c r="N139" s="83">
        <v>205</v>
      </c>
      <c r="O139" s="76">
        <f t="shared" si="50"/>
        <v>12333.937291666665</v>
      </c>
      <c r="P139" s="77">
        <f t="shared" si="48"/>
        <v>67666.062708333338</v>
      </c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</row>
    <row r="140" spans="1:60" s="39" customFormat="1" ht="30" customHeight="1" x14ac:dyDescent="0.25">
      <c r="A140" s="79">
        <f>+A139+1</f>
        <v>77</v>
      </c>
      <c r="B140" s="103" t="s">
        <v>263</v>
      </c>
      <c r="C140" s="36" t="s">
        <v>410</v>
      </c>
      <c r="D140" s="104" t="s">
        <v>50</v>
      </c>
      <c r="E140" s="103" t="s">
        <v>120</v>
      </c>
      <c r="F140" s="105">
        <v>80000</v>
      </c>
      <c r="G140" s="81">
        <f t="shared" si="45"/>
        <v>2296</v>
      </c>
      <c r="H140" s="81">
        <f t="shared" si="46"/>
        <v>2432</v>
      </c>
      <c r="I140" s="81">
        <v>3430.92</v>
      </c>
      <c r="J140" s="76">
        <f t="shared" si="47"/>
        <v>8158.92</v>
      </c>
      <c r="K140" s="76">
        <f t="shared" ref="K140:K204" si="51">+F140-J140</f>
        <v>71841.08</v>
      </c>
      <c r="L140" s="76">
        <f t="shared" si="49"/>
        <v>6564.0658333333331</v>
      </c>
      <c r="M140" s="76"/>
      <c r="N140" s="83">
        <v>25</v>
      </c>
      <c r="O140" s="76">
        <f t="shared" si="50"/>
        <v>14747.985833333332</v>
      </c>
      <c r="P140" s="77">
        <f t="shared" si="48"/>
        <v>65252.014166666668</v>
      </c>
    </row>
    <row r="141" spans="1:60" s="53" customFormat="1" ht="30" customHeight="1" x14ac:dyDescent="0.25">
      <c r="A141" s="79">
        <f>+A140+1</f>
        <v>78</v>
      </c>
      <c r="B141" s="103" t="s">
        <v>264</v>
      </c>
      <c r="C141" s="36" t="s">
        <v>411</v>
      </c>
      <c r="D141" s="104" t="s">
        <v>50</v>
      </c>
      <c r="E141" s="103" t="s">
        <v>121</v>
      </c>
      <c r="F141" s="105">
        <v>80000</v>
      </c>
      <c r="G141" s="81">
        <f t="shared" si="45"/>
        <v>2296</v>
      </c>
      <c r="H141" s="81">
        <f t="shared" si="46"/>
        <v>2432</v>
      </c>
      <c r="I141" s="81">
        <v>0</v>
      </c>
      <c r="J141" s="76">
        <f t="shared" si="47"/>
        <v>4728</v>
      </c>
      <c r="K141" s="76">
        <f t="shared" si="51"/>
        <v>75272</v>
      </c>
      <c r="L141" s="76">
        <f t="shared" si="49"/>
        <v>7400.9372916666662</v>
      </c>
      <c r="M141" s="76"/>
      <c r="N141" s="234">
        <v>3125</v>
      </c>
      <c r="O141" s="76">
        <f t="shared" si="50"/>
        <v>15253.937291666665</v>
      </c>
      <c r="P141" s="77">
        <f t="shared" si="48"/>
        <v>64746.062708333338</v>
      </c>
      <c r="Q141" s="39"/>
    </row>
    <row r="142" spans="1:60" s="86" customFormat="1" ht="30" customHeight="1" x14ac:dyDescent="0.25">
      <c r="A142" s="198" t="s">
        <v>124</v>
      </c>
      <c r="B142" s="199"/>
      <c r="C142" s="199"/>
      <c r="D142" s="199"/>
      <c r="E142" s="200"/>
      <c r="F142" s="37">
        <f>SUM(F136:F141)</f>
        <v>510000</v>
      </c>
      <c r="G142" s="37">
        <f t="shared" ref="G142:P142" si="52">SUM(G136:G141)</f>
        <v>14637</v>
      </c>
      <c r="H142" s="37">
        <f t="shared" si="52"/>
        <v>15504</v>
      </c>
      <c r="I142" s="37">
        <f t="shared" si="52"/>
        <v>5146.38</v>
      </c>
      <c r="J142" s="37">
        <f t="shared" si="52"/>
        <v>35287.379999999997</v>
      </c>
      <c r="K142" s="37">
        <f t="shared" si="52"/>
        <v>474712.62</v>
      </c>
      <c r="L142" s="37">
        <f t="shared" si="52"/>
        <v>50196.637291666673</v>
      </c>
      <c r="M142" s="37">
        <f t="shared" si="52"/>
        <v>0</v>
      </c>
      <c r="N142" s="37">
        <f t="shared" si="52"/>
        <v>26474.9</v>
      </c>
      <c r="O142" s="37">
        <f t="shared" si="52"/>
        <v>111958.91729166667</v>
      </c>
      <c r="P142" s="37">
        <f t="shared" si="52"/>
        <v>398041.08270833339</v>
      </c>
      <c r="Q142" s="47"/>
    </row>
    <row r="143" spans="1:60" s="47" customFormat="1" ht="30" customHeight="1" thickBot="1" x14ac:dyDescent="0.3">
      <c r="A143" s="44"/>
      <c r="B143" s="42"/>
      <c r="C143" s="44"/>
      <c r="D143" s="42"/>
      <c r="E143" s="42"/>
      <c r="F143" s="39"/>
      <c r="G143" s="32"/>
      <c r="H143" s="32"/>
      <c r="I143" s="32"/>
      <c r="J143" s="32"/>
      <c r="K143" s="32"/>
      <c r="L143" s="32"/>
      <c r="M143" s="32"/>
      <c r="N143" s="32"/>
      <c r="O143" s="32"/>
      <c r="P143" s="32"/>
    </row>
    <row r="144" spans="1:60" ht="30" customHeight="1" thickBot="1" x14ac:dyDescent="0.3">
      <c r="A144" s="297" t="s">
        <v>169</v>
      </c>
      <c r="B144" s="298"/>
      <c r="C144" s="298"/>
      <c r="D144" s="298"/>
      <c r="E144" s="298"/>
      <c r="F144" s="204"/>
      <c r="G144" s="204"/>
      <c r="H144" s="204"/>
      <c r="I144" s="204"/>
      <c r="J144" s="204"/>
      <c r="K144" s="204"/>
      <c r="L144" s="204"/>
      <c r="M144" s="204"/>
      <c r="N144" s="204"/>
      <c r="O144" s="204"/>
      <c r="P144" s="204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</row>
    <row r="145" spans="1:60" s="39" customFormat="1" ht="30" customHeight="1" x14ac:dyDescent="0.25">
      <c r="A145" s="79">
        <f>+A141+1</f>
        <v>79</v>
      </c>
      <c r="B145" s="80" t="s">
        <v>265</v>
      </c>
      <c r="C145" s="79" t="s">
        <v>411</v>
      </c>
      <c r="D145" s="84" t="s">
        <v>50</v>
      </c>
      <c r="E145" s="80" t="s">
        <v>121</v>
      </c>
      <c r="F145" s="81">
        <v>90000</v>
      </c>
      <c r="G145" s="81">
        <f>F145*2.87%</f>
        <v>2583</v>
      </c>
      <c r="H145" s="81">
        <f>+F145*3.04%</f>
        <v>2736</v>
      </c>
      <c r="I145" s="81">
        <v>1715.46</v>
      </c>
      <c r="J145" s="76">
        <f t="shared" si="47"/>
        <v>7034.46</v>
      </c>
      <c r="K145" s="76">
        <f t="shared" si="51"/>
        <v>82965.539999999994</v>
      </c>
      <c r="L145" s="76">
        <f>+IF(K145*12&lt;=416220.01,0,IF(K145*12&lt;=624329.01,(((K145*12-416220.01)*0.15)/12),IF((K145*12&lt;=867123.01),(31216+0.2*(K145*12-624329.01))/12,((79776+0.25*(K145*12-867123.01))/12))))-M145</f>
        <v>9324.3222916666655</v>
      </c>
      <c r="M145" s="76"/>
      <c r="N145" s="83">
        <v>25</v>
      </c>
      <c r="O145" s="102">
        <f t="shared" si="50"/>
        <v>16383.782291666666</v>
      </c>
      <c r="P145" s="77">
        <f>+F145-O145</f>
        <v>73616.217708333337</v>
      </c>
    </row>
    <row r="146" spans="1:60" s="53" customFormat="1" ht="30" customHeight="1" x14ac:dyDescent="0.25">
      <c r="A146" s="79">
        <f>+A145+1</f>
        <v>80</v>
      </c>
      <c r="B146" s="103" t="s">
        <v>186</v>
      </c>
      <c r="C146" s="36" t="s">
        <v>410</v>
      </c>
      <c r="D146" s="103" t="s">
        <v>50</v>
      </c>
      <c r="E146" s="103" t="s">
        <v>120</v>
      </c>
      <c r="F146" s="105">
        <v>90000</v>
      </c>
      <c r="G146" s="81">
        <f>F146*2.87%</f>
        <v>2583</v>
      </c>
      <c r="H146" s="81">
        <f>+F146*3.04%</f>
        <v>2736</v>
      </c>
      <c r="I146" s="81"/>
      <c r="J146" s="76">
        <f t="shared" si="47"/>
        <v>5319</v>
      </c>
      <c r="K146" s="76">
        <f t="shared" si="51"/>
        <v>84681</v>
      </c>
      <c r="L146" s="76">
        <f>+IF(K146*12&lt;=416220.01,0,IF(K146*12&lt;=624329.01,(((K146*12-416220.01)*0.15)/12),IF((K146*12&lt;=867123.01),(31216+0.2*(K146*12-624329.01))/12,((79776+0.25*(K146*12-867123.01))/12))))-M146</f>
        <v>9753.1872916666671</v>
      </c>
      <c r="M146" s="76"/>
      <c r="N146" s="83">
        <v>25</v>
      </c>
      <c r="O146" s="102">
        <f t="shared" si="50"/>
        <v>15097.187291666667</v>
      </c>
      <c r="P146" s="77">
        <f>+F146-O146</f>
        <v>74902.812708333338</v>
      </c>
      <c r="Q146" s="39"/>
    </row>
    <row r="147" spans="1:60" s="53" customFormat="1" ht="30" customHeight="1" x14ac:dyDescent="0.25">
      <c r="A147" s="198" t="s">
        <v>124</v>
      </c>
      <c r="B147" s="199"/>
      <c r="C147" s="199"/>
      <c r="D147" s="199"/>
      <c r="E147" s="200"/>
      <c r="F147" s="37">
        <f>SUM(F145:F146)</f>
        <v>180000</v>
      </c>
      <c r="G147" s="37">
        <f t="shared" ref="G147:P147" si="53">SUM(G145:G146)</f>
        <v>5166</v>
      </c>
      <c r="H147" s="37">
        <f t="shared" si="53"/>
        <v>5472</v>
      </c>
      <c r="I147" s="37">
        <f t="shared" si="53"/>
        <v>1715.46</v>
      </c>
      <c r="J147" s="37">
        <f t="shared" si="53"/>
        <v>12353.46</v>
      </c>
      <c r="K147" s="37">
        <f t="shared" si="53"/>
        <v>167646.53999999998</v>
      </c>
      <c r="L147" s="37">
        <f t="shared" si="53"/>
        <v>19077.509583333333</v>
      </c>
      <c r="M147" s="37">
        <f t="shared" si="53"/>
        <v>0</v>
      </c>
      <c r="N147" s="37">
        <f t="shared" si="53"/>
        <v>50</v>
      </c>
      <c r="O147" s="37">
        <f t="shared" si="53"/>
        <v>31480.969583333332</v>
      </c>
      <c r="P147" s="37">
        <f t="shared" si="53"/>
        <v>148519.03041666668</v>
      </c>
      <c r="Q147" s="39"/>
    </row>
    <row r="148" spans="1:60" s="53" customFormat="1" ht="30" customHeight="1" thickBot="1" x14ac:dyDescent="0.3">
      <c r="A148" s="44"/>
      <c r="B148" s="42"/>
      <c r="C148" s="44"/>
      <c r="D148" s="42"/>
      <c r="E148" s="42"/>
      <c r="F148" s="39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9"/>
    </row>
    <row r="149" spans="1:60" s="53" customFormat="1" ht="30" customHeight="1" thickBot="1" x14ac:dyDescent="0.3">
      <c r="A149" s="297" t="s">
        <v>170</v>
      </c>
      <c r="B149" s="298"/>
      <c r="C149" s="298"/>
      <c r="D149" s="298"/>
      <c r="E149" s="298"/>
      <c r="F149" s="204"/>
      <c r="G149" s="204"/>
      <c r="H149" s="204"/>
      <c r="I149" s="204"/>
      <c r="J149" s="204"/>
      <c r="K149" s="204"/>
      <c r="L149" s="204"/>
      <c r="M149" s="204"/>
      <c r="N149" s="204"/>
      <c r="O149" s="204"/>
      <c r="P149" s="204"/>
      <c r="Q149" s="39"/>
    </row>
    <row r="150" spans="1:60" s="53" customFormat="1" ht="30" customHeight="1" x14ac:dyDescent="0.25">
      <c r="A150" s="74">
        <f>+A146+1</f>
        <v>81</v>
      </c>
      <c r="B150" s="107" t="s">
        <v>267</v>
      </c>
      <c r="C150" s="117" t="s">
        <v>410</v>
      </c>
      <c r="D150" s="118" t="s">
        <v>268</v>
      </c>
      <c r="E150" s="103" t="s">
        <v>121</v>
      </c>
      <c r="F150" s="102">
        <v>126500</v>
      </c>
      <c r="G150" s="81">
        <v>3630.55</v>
      </c>
      <c r="H150" s="81">
        <v>3845.6</v>
      </c>
      <c r="I150" s="81">
        <v>1715.46</v>
      </c>
      <c r="J150" s="76">
        <f t="shared" si="47"/>
        <v>9191.61</v>
      </c>
      <c r="K150" s="76">
        <f t="shared" si="51"/>
        <v>117308.39</v>
      </c>
      <c r="L150" s="76">
        <f>+IF(K150*12&lt;=416220.01,0,IF(K150*12&lt;=624329.01,(((K150*12-416220.01)*0.15)/12),IF((K150*12&lt;=867123.01),(31216+0.2*(K150*12-624329.01))/12,((79776+0.25*(K150*12-867123.01))/12))))-M150</f>
        <v>17910.034791666665</v>
      </c>
      <c r="M150" s="76"/>
      <c r="N150" s="83">
        <v>1125</v>
      </c>
      <c r="O150" s="102">
        <f t="shared" si="50"/>
        <v>28226.644791666666</v>
      </c>
      <c r="P150" s="77">
        <f>+F150-O150</f>
        <v>98273.355208333334</v>
      </c>
      <c r="Q150" s="39"/>
    </row>
    <row r="151" spans="1:60" s="47" customFormat="1" ht="30" customHeight="1" x14ac:dyDescent="0.25">
      <c r="A151" s="79">
        <f>A150+1</f>
        <v>82</v>
      </c>
      <c r="B151" s="103" t="s">
        <v>269</v>
      </c>
      <c r="C151" s="36" t="s">
        <v>411</v>
      </c>
      <c r="D151" s="104" t="s">
        <v>50</v>
      </c>
      <c r="E151" s="103" t="s">
        <v>121</v>
      </c>
      <c r="F151" s="105">
        <v>90000</v>
      </c>
      <c r="G151" s="105">
        <f>F151*2.87%</f>
        <v>2583</v>
      </c>
      <c r="H151" s="81">
        <f>+F151*3.04%</f>
        <v>2736</v>
      </c>
      <c r="I151" s="81"/>
      <c r="J151" s="76">
        <f t="shared" si="47"/>
        <v>5319</v>
      </c>
      <c r="K151" s="76">
        <f t="shared" si="51"/>
        <v>84681</v>
      </c>
      <c r="L151" s="76">
        <f t="shared" ref="L151:L154" si="54">+IF(K151*12&lt;=416220.01,0,IF(K151*12&lt;=624329.01,(((K151*12-416220.01)*0.15)/12),IF((K151*12&lt;=867123.01),(31216+0.2*(K151*12-624329.01))/12,((79776+0.25*(K151*12-867123.01))/12))))-M151</f>
        <v>9753.1872916666671</v>
      </c>
      <c r="M151" s="76"/>
      <c r="N151" s="83">
        <v>25</v>
      </c>
      <c r="O151" s="102">
        <f t="shared" si="50"/>
        <v>15097.187291666667</v>
      </c>
      <c r="P151" s="77">
        <f>+F151-O151</f>
        <v>74902.812708333338</v>
      </c>
    </row>
    <row r="152" spans="1:60" ht="30" customHeight="1" x14ac:dyDescent="0.25">
      <c r="A152" s="79">
        <f>+A151+1</f>
        <v>83</v>
      </c>
      <c r="B152" s="103" t="s">
        <v>270</v>
      </c>
      <c r="C152" s="36" t="s">
        <v>411</v>
      </c>
      <c r="D152" s="104" t="s">
        <v>50</v>
      </c>
      <c r="E152" s="103" t="s">
        <v>121</v>
      </c>
      <c r="F152" s="105">
        <v>90000</v>
      </c>
      <c r="G152" s="105">
        <f>F152*2.87%</f>
        <v>2583</v>
      </c>
      <c r="H152" s="81">
        <f>+F152*3.04%</f>
        <v>2736</v>
      </c>
      <c r="I152" s="81"/>
      <c r="J152" s="76">
        <f t="shared" si="47"/>
        <v>5319</v>
      </c>
      <c r="K152" s="76">
        <f t="shared" si="51"/>
        <v>84681</v>
      </c>
      <c r="L152" s="76">
        <f t="shared" si="54"/>
        <v>9753.1872916666671</v>
      </c>
      <c r="M152" s="76"/>
      <c r="N152" s="83">
        <v>1125</v>
      </c>
      <c r="O152" s="102">
        <f t="shared" si="50"/>
        <v>16197.187291666667</v>
      </c>
      <c r="P152" s="77">
        <f>+F152-O152</f>
        <v>73802.812708333338</v>
      </c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</row>
    <row r="153" spans="1:60" ht="30" customHeight="1" x14ac:dyDescent="0.25">
      <c r="A153" s="74">
        <f>+A152+1</f>
        <v>84</v>
      </c>
      <c r="B153" s="103" t="s">
        <v>139</v>
      </c>
      <c r="C153" s="36" t="s">
        <v>411</v>
      </c>
      <c r="D153" s="104" t="s">
        <v>50</v>
      </c>
      <c r="E153" s="103" t="s">
        <v>121</v>
      </c>
      <c r="F153" s="105">
        <v>80000</v>
      </c>
      <c r="G153" s="105">
        <f>F153*2.87%</f>
        <v>2296</v>
      </c>
      <c r="H153" s="81">
        <f>+F153*3.04%</f>
        <v>2432</v>
      </c>
      <c r="I153" s="81"/>
      <c r="J153" s="76">
        <f t="shared" si="47"/>
        <v>4728</v>
      </c>
      <c r="K153" s="76">
        <f t="shared" si="51"/>
        <v>75272</v>
      </c>
      <c r="L153" s="76">
        <f t="shared" si="54"/>
        <v>7400.9372916666662</v>
      </c>
      <c r="M153" s="76"/>
      <c r="N153" s="83">
        <v>1025</v>
      </c>
      <c r="O153" s="102">
        <f t="shared" si="50"/>
        <v>13153.937291666665</v>
      </c>
      <c r="P153" s="77">
        <f>+F153-O153</f>
        <v>66846.062708333338</v>
      </c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</row>
    <row r="154" spans="1:60" s="53" customFormat="1" ht="30" customHeight="1" x14ac:dyDescent="0.25">
      <c r="A154" s="79">
        <f>+A153+1</f>
        <v>85</v>
      </c>
      <c r="B154" s="103" t="s">
        <v>70</v>
      </c>
      <c r="C154" s="36" t="s">
        <v>410</v>
      </c>
      <c r="D154" s="104" t="s">
        <v>50</v>
      </c>
      <c r="E154" s="103" t="s">
        <v>121</v>
      </c>
      <c r="F154" s="105">
        <v>80000</v>
      </c>
      <c r="G154" s="105">
        <f>F154*2.87%</f>
        <v>2296</v>
      </c>
      <c r="H154" s="81">
        <f>+F154*3.04%</f>
        <v>2432</v>
      </c>
      <c r="I154" s="81">
        <v>0</v>
      </c>
      <c r="J154" s="76">
        <f t="shared" si="47"/>
        <v>4728</v>
      </c>
      <c r="K154" s="76">
        <f t="shared" si="51"/>
        <v>75272</v>
      </c>
      <c r="L154" s="76">
        <f t="shared" si="54"/>
        <v>7400.9372916666662</v>
      </c>
      <c r="M154" s="76"/>
      <c r="N154" s="83">
        <v>1525</v>
      </c>
      <c r="O154" s="102">
        <f t="shared" si="50"/>
        <v>13653.937291666665</v>
      </c>
      <c r="P154" s="77">
        <f>+F154-O154</f>
        <v>66346.062708333338</v>
      </c>
      <c r="Q154" s="39"/>
    </row>
    <row r="155" spans="1:60" s="47" customFormat="1" ht="30" customHeight="1" x14ac:dyDescent="0.25">
      <c r="A155" s="198" t="s">
        <v>124</v>
      </c>
      <c r="B155" s="199"/>
      <c r="C155" s="199"/>
      <c r="D155" s="199"/>
      <c r="E155" s="200"/>
      <c r="F155" s="37">
        <f>SUM(F150:F154)</f>
        <v>466500</v>
      </c>
      <c r="G155" s="37">
        <f t="shared" ref="G155:P155" si="55">SUM(G150:G154)</f>
        <v>13388.55</v>
      </c>
      <c r="H155" s="37">
        <f t="shared" si="55"/>
        <v>14181.6</v>
      </c>
      <c r="I155" s="37">
        <f t="shared" si="55"/>
        <v>1715.46</v>
      </c>
      <c r="J155" s="37">
        <f t="shared" si="55"/>
        <v>29285.61</v>
      </c>
      <c r="K155" s="37">
        <f t="shared" si="55"/>
        <v>437214.39</v>
      </c>
      <c r="L155" s="37">
        <f t="shared" si="55"/>
        <v>52218.283958333341</v>
      </c>
      <c r="M155" s="37">
        <f t="shared" si="55"/>
        <v>0</v>
      </c>
      <c r="N155" s="37">
        <f t="shared" si="55"/>
        <v>4825</v>
      </c>
      <c r="O155" s="37">
        <f t="shared" si="55"/>
        <v>86328.893958333327</v>
      </c>
      <c r="P155" s="37">
        <f t="shared" si="55"/>
        <v>380171.1060416667</v>
      </c>
    </row>
    <row r="156" spans="1:60" s="47" customFormat="1" ht="30" customHeight="1" thickBot="1" x14ac:dyDescent="0.3">
      <c r="A156" s="50"/>
      <c r="B156" s="50"/>
      <c r="C156" s="50"/>
      <c r="D156" s="50"/>
      <c r="E156" s="5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</row>
    <row r="157" spans="1:60" customFormat="1" ht="30" customHeight="1" thickBot="1" x14ac:dyDescent="0.3">
      <c r="A157" s="201" t="s">
        <v>171</v>
      </c>
      <c r="B157" s="202"/>
      <c r="C157" s="202"/>
      <c r="D157" s="202"/>
      <c r="E157" s="202"/>
      <c r="F157" s="202"/>
      <c r="G157" s="202"/>
      <c r="H157" s="202"/>
      <c r="I157" s="202"/>
      <c r="J157" s="202"/>
      <c r="K157" s="202"/>
      <c r="L157" s="202"/>
      <c r="M157" s="202"/>
      <c r="N157" s="202"/>
      <c r="O157" s="202"/>
      <c r="P157" s="202"/>
      <c r="Q157" s="32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</row>
    <row r="158" spans="1:60" s="39" customFormat="1" ht="30" customHeight="1" x14ac:dyDescent="0.25">
      <c r="A158" s="79">
        <f>+A154+1</f>
        <v>86</v>
      </c>
      <c r="B158" s="103" t="s">
        <v>71</v>
      </c>
      <c r="C158" s="36" t="s">
        <v>411</v>
      </c>
      <c r="D158" s="104" t="s">
        <v>197</v>
      </c>
      <c r="E158" s="103" t="s">
        <v>121</v>
      </c>
      <c r="F158" s="105">
        <v>148500</v>
      </c>
      <c r="G158" s="81">
        <v>4261.95</v>
      </c>
      <c r="H158" s="81">
        <v>4514.3999999999996</v>
      </c>
      <c r="I158" s="81"/>
      <c r="J158" s="76">
        <f t="shared" si="47"/>
        <v>8776.3499999999985</v>
      </c>
      <c r="K158" s="76">
        <f t="shared" si="51"/>
        <v>139723.65</v>
      </c>
      <c r="L158" s="76">
        <f>+IF(K158*12&lt;=416220.01,0,IF(K158*12&lt;=624329.01,(((K158*12-416220.01)*0.15)/12),IF((K158*12&lt;=867123.01),(31216+0.2*(K158*12-624329.01))/12,((79776+0.25*(K158*12-867123.01))/12))))-M158</f>
        <v>23513.849791666664</v>
      </c>
      <c r="M158" s="76"/>
      <c r="N158" s="83">
        <v>9778.73</v>
      </c>
      <c r="O158" s="102">
        <f t="shared" si="50"/>
        <v>42068.929791666662</v>
      </c>
      <c r="P158" s="83">
        <f>+F158-O158</f>
        <v>106431.07020833335</v>
      </c>
    </row>
    <row r="159" spans="1:60" s="53" customFormat="1" ht="30" customHeight="1" x14ac:dyDescent="0.25">
      <c r="A159" s="36">
        <f>+A158+1</f>
        <v>87</v>
      </c>
      <c r="B159" s="103" t="s">
        <v>448</v>
      </c>
      <c r="C159" s="36" t="s">
        <v>411</v>
      </c>
      <c r="D159" s="104" t="s">
        <v>65</v>
      </c>
      <c r="E159" s="103" t="s">
        <v>224</v>
      </c>
      <c r="F159" s="105">
        <v>50000</v>
      </c>
      <c r="G159" s="81">
        <f>+F159*2.87%</f>
        <v>1435</v>
      </c>
      <c r="H159" s="81">
        <f>+F159*3.04%</f>
        <v>1520</v>
      </c>
      <c r="I159" s="81"/>
      <c r="J159" s="76">
        <f t="shared" si="47"/>
        <v>2955</v>
      </c>
      <c r="K159" s="76">
        <f t="shared" si="51"/>
        <v>47045</v>
      </c>
      <c r="L159" s="76">
        <f>+IF(K159*12&lt;=416220.01,0,IF(K159*12&lt;=624329.01,(((K159*12-416220.01)*0.15)/12),IF((K159*12&lt;=867123.01),(31216+0.2*(K159*12-624329.01))/12,((79776+0.25*(K159*12-867123.01))/12))))-M159</f>
        <v>1853.9998749999997</v>
      </c>
      <c r="M159" s="76">
        <v>0</v>
      </c>
      <c r="N159" s="83">
        <v>25</v>
      </c>
      <c r="O159" s="102">
        <f t="shared" si="50"/>
        <v>4833.9998749999995</v>
      </c>
      <c r="P159" s="83">
        <f>+F159-O159</f>
        <v>45166.000124999999</v>
      </c>
      <c r="Q159" s="39"/>
    </row>
    <row r="160" spans="1:60" s="53" customFormat="1" ht="30" customHeight="1" x14ac:dyDescent="0.25">
      <c r="A160" s="198" t="s">
        <v>124</v>
      </c>
      <c r="B160" s="199"/>
      <c r="C160" s="199"/>
      <c r="D160" s="199"/>
      <c r="E160" s="200"/>
      <c r="F160" s="37">
        <f>SUM(F158:F159)</f>
        <v>198500</v>
      </c>
      <c r="G160" s="37">
        <f t="shared" ref="G160:P160" si="56">SUM(G158:G159)</f>
        <v>5696.95</v>
      </c>
      <c r="H160" s="37">
        <f t="shared" si="56"/>
        <v>6034.4</v>
      </c>
      <c r="I160" s="37">
        <f t="shared" si="56"/>
        <v>0</v>
      </c>
      <c r="J160" s="37">
        <f t="shared" si="56"/>
        <v>11731.349999999999</v>
      </c>
      <c r="K160" s="37">
        <f t="shared" si="56"/>
        <v>186768.65</v>
      </c>
      <c r="L160" s="37">
        <f t="shared" si="56"/>
        <v>25367.849666666665</v>
      </c>
      <c r="M160" s="37">
        <f t="shared" si="56"/>
        <v>0</v>
      </c>
      <c r="N160" s="37">
        <f t="shared" si="56"/>
        <v>9803.73</v>
      </c>
      <c r="O160" s="37">
        <f t="shared" si="56"/>
        <v>46902.929666666663</v>
      </c>
      <c r="P160" s="37">
        <f t="shared" si="56"/>
        <v>151597.07033333334</v>
      </c>
      <c r="Q160" s="78"/>
    </row>
    <row r="161" spans="1:60" s="47" customFormat="1" ht="30" customHeight="1" thickBot="1" x14ac:dyDescent="0.3">
      <c r="A161" s="212"/>
      <c r="B161" s="212"/>
      <c r="C161" s="212"/>
      <c r="D161" s="212"/>
      <c r="E161" s="212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</row>
    <row r="162" spans="1:60" customFormat="1" ht="30" customHeight="1" thickBot="1" x14ac:dyDescent="0.3">
      <c r="A162" s="201" t="s">
        <v>589</v>
      </c>
      <c r="B162" s="202"/>
      <c r="C162" s="202"/>
      <c r="D162" s="202"/>
      <c r="E162" s="202"/>
      <c r="F162" s="202"/>
      <c r="G162" s="202"/>
      <c r="H162" s="202"/>
      <c r="I162" s="202"/>
      <c r="J162" s="202"/>
      <c r="K162" s="202"/>
      <c r="L162" s="202"/>
      <c r="M162" s="202"/>
      <c r="N162" s="202"/>
      <c r="O162" s="202"/>
      <c r="P162" s="202"/>
      <c r="Q162" s="32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</row>
    <row r="163" spans="1:60" s="53" customFormat="1" ht="30" customHeight="1" x14ac:dyDescent="0.25">
      <c r="A163" s="74">
        <f>+A159+1</f>
        <v>88</v>
      </c>
      <c r="B163" s="103" t="s">
        <v>49</v>
      </c>
      <c r="C163" s="36" t="s">
        <v>411</v>
      </c>
      <c r="D163" s="103" t="s">
        <v>50</v>
      </c>
      <c r="E163" s="103" t="s">
        <v>194</v>
      </c>
      <c r="F163" s="105">
        <v>90000</v>
      </c>
      <c r="G163" s="81">
        <f>+F163*2.87%</f>
        <v>2583</v>
      </c>
      <c r="H163" s="81">
        <f>+F163*3.04%</f>
        <v>2736</v>
      </c>
      <c r="I163" s="81"/>
      <c r="J163" s="76">
        <f t="shared" ref="J163" si="57">+G163+H163+I163</f>
        <v>5319</v>
      </c>
      <c r="K163" s="76">
        <f t="shared" ref="K163" si="58">+F163-J163</f>
        <v>84681</v>
      </c>
      <c r="L163" s="76">
        <f>+IF(K163*12&lt;=416220.01,0,IF(K163*12&lt;=624329.01,(((K163*12-416220.01)*0.15)/12),IF((K163*12&lt;=867123.01),(31216+0.2*(K163*12-624329.01))/12,((79776+0.25*(K163*12-867123.01))/12))))-M163</f>
        <v>9753.1872916666671</v>
      </c>
      <c r="M163" s="76"/>
      <c r="N163" s="83">
        <v>25</v>
      </c>
      <c r="O163" s="102">
        <f t="shared" ref="O163" si="59">+N163+I163+H163+G163+L163</f>
        <v>15097.187291666667</v>
      </c>
      <c r="P163" s="83">
        <f>+F163-O163</f>
        <v>74902.812708333338</v>
      </c>
      <c r="Q163" s="39"/>
    </row>
    <row r="164" spans="1:60" s="53" customFormat="1" ht="30" customHeight="1" x14ac:dyDescent="0.25">
      <c r="A164" s="198" t="s">
        <v>124</v>
      </c>
      <c r="B164" s="199"/>
      <c r="C164" s="199"/>
      <c r="D164" s="199"/>
      <c r="E164" s="200"/>
      <c r="F164" s="37">
        <f>SUM(F163)</f>
        <v>90000</v>
      </c>
      <c r="G164" s="37">
        <f t="shared" ref="G164:P164" si="60">SUM(G163)</f>
        <v>2583</v>
      </c>
      <c r="H164" s="37">
        <f t="shared" si="60"/>
        <v>2736</v>
      </c>
      <c r="I164" s="37">
        <f t="shared" si="60"/>
        <v>0</v>
      </c>
      <c r="J164" s="37">
        <f t="shared" si="60"/>
        <v>5319</v>
      </c>
      <c r="K164" s="37">
        <f t="shared" si="60"/>
        <v>84681</v>
      </c>
      <c r="L164" s="37">
        <f t="shared" si="60"/>
        <v>9753.1872916666671</v>
      </c>
      <c r="M164" s="37">
        <f t="shared" si="60"/>
        <v>0</v>
      </c>
      <c r="N164" s="37">
        <f t="shared" si="60"/>
        <v>25</v>
      </c>
      <c r="O164" s="37">
        <f t="shared" si="60"/>
        <v>15097.187291666667</v>
      </c>
      <c r="P164" s="37">
        <f t="shared" si="60"/>
        <v>74902.812708333338</v>
      </c>
      <c r="Q164" s="39"/>
    </row>
    <row r="165" spans="1:60" s="53" customFormat="1" ht="30" customHeight="1" thickBot="1" x14ac:dyDescent="0.3">
      <c r="A165" s="78"/>
      <c r="B165" s="78"/>
      <c r="C165" s="256"/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39"/>
    </row>
    <row r="166" spans="1:60" s="31" customFormat="1" ht="30" customHeight="1" thickBot="1" x14ac:dyDescent="0.3">
      <c r="A166" s="297" t="s">
        <v>172</v>
      </c>
      <c r="B166" s="298"/>
      <c r="C166" s="298"/>
      <c r="D166" s="298"/>
      <c r="E166" s="298"/>
      <c r="F166" s="204"/>
      <c r="G166" s="204"/>
      <c r="H166" s="204"/>
      <c r="I166" s="204"/>
      <c r="J166" s="204"/>
      <c r="K166" s="204"/>
      <c r="L166" s="204"/>
      <c r="M166" s="204"/>
      <c r="N166" s="204"/>
      <c r="O166" s="204"/>
      <c r="P166" s="204"/>
      <c r="Q166" s="32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</row>
    <row r="167" spans="1:60" s="39" customFormat="1" ht="30" customHeight="1" x14ac:dyDescent="0.25">
      <c r="A167" s="79">
        <f>+A163+1</f>
        <v>89</v>
      </c>
      <c r="B167" s="103" t="s">
        <v>187</v>
      </c>
      <c r="C167" s="36" t="s">
        <v>411</v>
      </c>
      <c r="D167" s="104" t="s">
        <v>50</v>
      </c>
      <c r="E167" s="103" t="s">
        <v>121</v>
      </c>
      <c r="F167" s="105">
        <v>100000</v>
      </c>
      <c r="G167" s="105">
        <f>F167*2.87%</f>
        <v>2870</v>
      </c>
      <c r="H167" s="81">
        <f>+F167*3.04%</f>
        <v>3040</v>
      </c>
      <c r="I167" s="81">
        <v>3430.92</v>
      </c>
      <c r="J167" s="76">
        <f t="shared" si="47"/>
        <v>9340.92</v>
      </c>
      <c r="K167" s="76">
        <f>+F167-J167</f>
        <v>90659.08</v>
      </c>
      <c r="L167" s="76">
        <f>+IF(K167*12&lt;=416220.01,0,IF(K167*12&lt;=624329.01,(((K167*12-416220.01)*0.15)/12),IF((K167*12&lt;=867123.01),(31216+0.2*(K167*12-624329.01))/12,((79776+0.25*(K167*12-867123.01))/12))))-M167</f>
        <v>11247.707291666666</v>
      </c>
      <c r="M167" s="76"/>
      <c r="N167" s="83">
        <v>25</v>
      </c>
      <c r="O167" s="102">
        <f t="shared" si="50"/>
        <v>20613.627291666664</v>
      </c>
      <c r="P167" s="77">
        <f>+F167-O167</f>
        <v>79386.372708333336</v>
      </c>
    </row>
    <row r="168" spans="1:60" s="39" customFormat="1" ht="30" customHeight="1" x14ac:dyDescent="0.25">
      <c r="A168" s="79">
        <f>+A167+1</f>
        <v>90</v>
      </c>
      <c r="B168" s="103" t="s">
        <v>272</v>
      </c>
      <c r="C168" s="36" t="s">
        <v>411</v>
      </c>
      <c r="D168" s="104" t="s">
        <v>50</v>
      </c>
      <c r="E168" s="103" t="s">
        <v>121</v>
      </c>
      <c r="F168" s="105">
        <v>95000</v>
      </c>
      <c r="G168" s="105">
        <f>F168*2.87%</f>
        <v>2726.5</v>
      </c>
      <c r="H168" s="81">
        <f>+F168*3.04%</f>
        <v>2888</v>
      </c>
      <c r="I168" s="81"/>
      <c r="J168" s="76">
        <f t="shared" si="47"/>
        <v>5614.5</v>
      </c>
      <c r="K168" s="76">
        <f t="shared" si="51"/>
        <v>89385.5</v>
      </c>
      <c r="L168" s="76">
        <f t="shared" ref="L168:L170" si="61">+IF(K168*12&lt;=416220.01,0,IF(K168*12&lt;=624329.01,(((K168*12-416220.01)*0.15)/12),IF((K168*12&lt;=867123.01),(31216+0.2*(K168*12-624329.01))/12,((79776+0.25*(K168*12-867123.01))/12))))-M168</f>
        <v>10929.312291666667</v>
      </c>
      <c r="M168" s="76"/>
      <c r="N168" s="83">
        <v>105</v>
      </c>
      <c r="O168" s="102">
        <f t="shared" si="50"/>
        <v>16648.812291666669</v>
      </c>
      <c r="P168" s="77">
        <f>+F168-O168</f>
        <v>78351.187708333338</v>
      </c>
    </row>
    <row r="169" spans="1:60" s="39" customFormat="1" ht="30" customHeight="1" x14ac:dyDescent="0.25">
      <c r="A169" s="79">
        <f>+A168+1</f>
        <v>91</v>
      </c>
      <c r="B169" s="103" t="s">
        <v>273</v>
      </c>
      <c r="C169" s="36" t="s">
        <v>410</v>
      </c>
      <c r="D169" s="104" t="s">
        <v>50</v>
      </c>
      <c r="E169" s="103" t="s">
        <v>121</v>
      </c>
      <c r="F169" s="105">
        <v>90000</v>
      </c>
      <c r="G169" s="105">
        <f>F169*2.87%</f>
        <v>2583</v>
      </c>
      <c r="H169" s="81">
        <f>F169*3.04%</f>
        <v>2736</v>
      </c>
      <c r="I169" s="81"/>
      <c r="J169" s="76">
        <f t="shared" si="47"/>
        <v>5319</v>
      </c>
      <c r="K169" s="76">
        <f t="shared" si="51"/>
        <v>84681</v>
      </c>
      <c r="L169" s="76">
        <f t="shared" si="61"/>
        <v>9753.1872916666671</v>
      </c>
      <c r="M169" s="76"/>
      <c r="N169" s="83">
        <v>65</v>
      </c>
      <c r="O169" s="102">
        <f t="shared" si="50"/>
        <v>15137.187291666667</v>
      </c>
      <c r="P169" s="77">
        <f>+F169-O169</f>
        <v>74862.812708333338</v>
      </c>
    </row>
    <row r="170" spans="1:60" s="39" customFormat="1" ht="30" customHeight="1" x14ac:dyDescent="0.25">
      <c r="A170" s="74">
        <f>+A169+1</f>
        <v>92</v>
      </c>
      <c r="B170" s="103" t="s">
        <v>46</v>
      </c>
      <c r="C170" s="36" t="s">
        <v>410</v>
      </c>
      <c r="D170" s="103" t="s">
        <v>50</v>
      </c>
      <c r="E170" s="103" t="s">
        <v>120</v>
      </c>
      <c r="F170" s="105">
        <v>80000</v>
      </c>
      <c r="G170" s="105">
        <f>F170*2.87%</f>
        <v>2296</v>
      </c>
      <c r="H170" s="81">
        <f>+F170*3.04%</f>
        <v>2432</v>
      </c>
      <c r="I170" s="81">
        <v>1715.46</v>
      </c>
      <c r="J170" s="76">
        <f t="shared" si="47"/>
        <v>6443.46</v>
      </c>
      <c r="K170" s="76">
        <f t="shared" si="51"/>
        <v>73556.539999999994</v>
      </c>
      <c r="L170" s="76">
        <f t="shared" si="61"/>
        <v>6972.0722916666664</v>
      </c>
      <c r="M170" s="76"/>
      <c r="N170" s="83">
        <v>1205</v>
      </c>
      <c r="O170" s="102">
        <f t="shared" si="50"/>
        <v>14620.532291666666</v>
      </c>
      <c r="P170" s="77">
        <f>+F170-O170</f>
        <v>65379.467708333337</v>
      </c>
    </row>
    <row r="171" spans="1:60" s="53" customFormat="1" ht="30" customHeight="1" x14ac:dyDescent="0.25">
      <c r="A171" s="198" t="s">
        <v>124</v>
      </c>
      <c r="B171" s="199"/>
      <c r="C171" s="199"/>
      <c r="D171" s="199"/>
      <c r="E171" s="200"/>
      <c r="F171" s="37">
        <f>SUM(F167:F170)</f>
        <v>365000</v>
      </c>
      <c r="G171" s="37">
        <f t="shared" ref="G171:P171" si="62">SUM(G167:G170)</f>
        <v>10475.5</v>
      </c>
      <c r="H171" s="37">
        <f t="shared" si="62"/>
        <v>11096</v>
      </c>
      <c r="I171" s="37">
        <f t="shared" si="62"/>
        <v>5146.38</v>
      </c>
      <c r="J171" s="37">
        <f t="shared" si="62"/>
        <v>26717.879999999997</v>
      </c>
      <c r="K171" s="37">
        <f t="shared" si="62"/>
        <v>338282.12</v>
      </c>
      <c r="L171" s="37">
        <f t="shared" si="62"/>
        <v>38902.279166666667</v>
      </c>
      <c r="M171" s="37">
        <f t="shared" si="62"/>
        <v>0</v>
      </c>
      <c r="N171" s="37">
        <f t="shared" si="62"/>
        <v>1400</v>
      </c>
      <c r="O171" s="37">
        <f t="shared" si="62"/>
        <v>67020.159166666665</v>
      </c>
      <c r="P171" s="37">
        <f t="shared" si="62"/>
        <v>297979.84083333332</v>
      </c>
      <c r="Q171" s="39"/>
    </row>
    <row r="172" spans="1:60" s="39" customFormat="1" ht="30" customHeight="1" thickBot="1" x14ac:dyDescent="0.3">
      <c r="A172" s="212"/>
      <c r="B172" s="212"/>
      <c r="C172" s="212"/>
      <c r="D172" s="212"/>
      <c r="E172" s="212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</row>
    <row r="173" spans="1:60" s="39" customFormat="1" ht="30" customHeight="1" thickBot="1" x14ac:dyDescent="0.3">
      <c r="A173" s="201" t="s">
        <v>285</v>
      </c>
      <c r="B173" s="202"/>
      <c r="C173" s="202"/>
      <c r="D173" s="202"/>
      <c r="E173" s="202"/>
      <c r="F173" s="202"/>
      <c r="G173" s="202"/>
      <c r="H173" s="202"/>
      <c r="I173" s="202"/>
      <c r="J173" s="202"/>
      <c r="K173" s="202"/>
      <c r="L173" s="202"/>
      <c r="M173" s="202"/>
      <c r="N173" s="202"/>
      <c r="O173" s="202"/>
      <c r="P173" s="202"/>
    </row>
    <row r="174" spans="1:60" s="47" customFormat="1" ht="30" customHeight="1" thickBot="1" x14ac:dyDescent="0.3">
      <c r="A174" s="201" t="s">
        <v>286</v>
      </c>
      <c r="B174" s="202"/>
      <c r="C174" s="202"/>
      <c r="D174" s="202"/>
      <c r="E174" s="202"/>
      <c r="F174" s="202"/>
      <c r="G174" s="202"/>
      <c r="H174" s="202"/>
      <c r="I174" s="202"/>
      <c r="J174" s="202"/>
      <c r="K174" s="202"/>
      <c r="L174" s="202"/>
      <c r="M174" s="202"/>
      <c r="N174" s="202"/>
      <c r="O174" s="202"/>
      <c r="P174" s="202"/>
    </row>
    <row r="175" spans="1:60" s="47" customFormat="1" ht="30" customHeight="1" x14ac:dyDescent="0.25">
      <c r="A175" s="79">
        <f>+A170+1</f>
        <v>93</v>
      </c>
      <c r="B175" s="103" t="s">
        <v>274</v>
      </c>
      <c r="C175" s="36" t="s">
        <v>411</v>
      </c>
      <c r="D175" s="120" t="s">
        <v>546</v>
      </c>
      <c r="E175" s="103" t="s">
        <v>120</v>
      </c>
      <c r="F175" s="105">
        <v>120000</v>
      </c>
      <c r="G175" s="105">
        <f>F175*2.87%</f>
        <v>3444</v>
      </c>
      <c r="H175" s="81">
        <f>+F175*3.04%</f>
        <v>3648</v>
      </c>
      <c r="I175" s="81"/>
      <c r="J175" s="76">
        <f t="shared" si="47"/>
        <v>7092</v>
      </c>
      <c r="K175" s="76">
        <f t="shared" si="51"/>
        <v>112908</v>
      </c>
      <c r="L175" s="76">
        <f>+IF(K175*12&lt;=416220.01,0,IF(K175*12&lt;=624329.01,(((K175*12-416220.01)*0.15)/12),IF((K175*12&lt;=867123.01),(31216+0.2*(K175*12-624329.01))/12,((79776+0.25*(K175*12-867123.01))/12))))-M175</f>
        <v>16809.937291666665</v>
      </c>
      <c r="M175" s="76"/>
      <c r="N175" s="83">
        <v>25</v>
      </c>
      <c r="O175" s="102">
        <f t="shared" si="50"/>
        <v>23926.937291666665</v>
      </c>
      <c r="P175" s="83">
        <f>+F175-O175</f>
        <v>96073.062708333338</v>
      </c>
    </row>
    <row r="176" spans="1:60" s="53" customFormat="1" ht="30" customHeight="1" x14ac:dyDescent="0.25">
      <c r="A176" s="198" t="s">
        <v>124</v>
      </c>
      <c r="B176" s="199"/>
      <c r="C176" s="199"/>
      <c r="D176" s="199"/>
      <c r="E176" s="200"/>
      <c r="F176" s="37">
        <f t="shared" ref="F176:P176" si="63">SUM(F175:F175)</f>
        <v>120000</v>
      </c>
      <c r="G176" s="37">
        <f t="shared" si="63"/>
        <v>3444</v>
      </c>
      <c r="H176" s="37">
        <f t="shared" si="63"/>
        <v>3648</v>
      </c>
      <c r="I176" s="37">
        <f t="shared" si="63"/>
        <v>0</v>
      </c>
      <c r="J176" s="37">
        <f t="shared" si="63"/>
        <v>7092</v>
      </c>
      <c r="K176" s="37">
        <f t="shared" si="63"/>
        <v>112908</v>
      </c>
      <c r="L176" s="37">
        <f t="shared" si="63"/>
        <v>16809.937291666665</v>
      </c>
      <c r="M176" s="37">
        <f t="shared" si="63"/>
        <v>0</v>
      </c>
      <c r="N176" s="37">
        <f t="shared" si="63"/>
        <v>25</v>
      </c>
      <c r="O176" s="37">
        <f t="shared" si="63"/>
        <v>23926.937291666665</v>
      </c>
      <c r="P176" s="37">
        <f t="shared" si="63"/>
        <v>96073.062708333338</v>
      </c>
      <c r="Q176" s="39"/>
    </row>
    <row r="177" spans="1:17" s="39" customFormat="1" ht="30" customHeight="1" thickBot="1" x14ac:dyDescent="0.3">
      <c r="C177" s="41"/>
    </row>
    <row r="178" spans="1:17" s="39" customFormat="1" ht="30" customHeight="1" thickBot="1" x14ac:dyDescent="0.3">
      <c r="A178" s="201" t="s">
        <v>89</v>
      </c>
      <c r="B178" s="202"/>
      <c r="C178" s="202"/>
      <c r="D178" s="202"/>
      <c r="E178" s="202"/>
      <c r="F178" s="202"/>
      <c r="G178" s="202"/>
      <c r="H178" s="202"/>
      <c r="I178" s="202"/>
      <c r="J178" s="202"/>
      <c r="K178" s="202"/>
      <c r="L178" s="202"/>
      <c r="M178" s="202"/>
      <c r="N178" s="202"/>
      <c r="O178" s="202"/>
      <c r="P178" s="202"/>
    </row>
    <row r="179" spans="1:17" s="53" customFormat="1" ht="30" customHeight="1" x14ac:dyDescent="0.25">
      <c r="A179" s="79">
        <f>+A175+1</f>
        <v>94</v>
      </c>
      <c r="B179" s="103" t="s">
        <v>76</v>
      </c>
      <c r="C179" s="36" t="s">
        <v>410</v>
      </c>
      <c r="D179" s="120" t="s">
        <v>547</v>
      </c>
      <c r="E179" s="103" t="s">
        <v>120</v>
      </c>
      <c r="F179" s="102">
        <v>120000</v>
      </c>
      <c r="G179" s="76">
        <f>F179*2.87%</f>
        <v>3444</v>
      </c>
      <c r="H179" s="76">
        <f>+F179*3.04%</f>
        <v>3648</v>
      </c>
      <c r="I179" s="76"/>
      <c r="J179" s="76">
        <f t="shared" si="47"/>
        <v>7092</v>
      </c>
      <c r="K179" s="76">
        <f t="shared" si="51"/>
        <v>112908</v>
      </c>
      <c r="L179" s="76">
        <f>+IF(K179*12&lt;=416220.01,0,IF(K179*12&lt;=624329.01,(((K179*12-416220.01)*0.15)/12),IF((K179*12&lt;=867123.01),(31216+0.2*(K179*12-624329.01))/12,((79776+0.25*(K179*12-867123.01))/12))))-M179</f>
        <v>16809.937291666665</v>
      </c>
      <c r="M179" s="76"/>
      <c r="N179" s="83">
        <v>125</v>
      </c>
      <c r="O179" s="102">
        <f t="shared" si="50"/>
        <v>24026.937291666665</v>
      </c>
      <c r="P179" s="83">
        <f>+F179-O179</f>
        <v>95973.062708333338</v>
      </c>
      <c r="Q179" s="39"/>
    </row>
    <row r="180" spans="1:17" s="53" customFormat="1" ht="30" customHeight="1" thickBot="1" x14ac:dyDescent="0.3">
      <c r="A180" s="198" t="s">
        <v>124</v>
      </c>
      <c r="B180" s="199"/>
      <c r="C180" s="199"/>
      <c r="D180" s="199"/>
      <c r="E180" s="200"/>
      <c r="F180" s="37">
        <f>SUM(F179)</f>
        <v>120000</v>
      </c>
      <c r="G180" s="37">
        <f t="shared" ref="G180:P180" si="64">SUM(G179)</f>
        <v>3444</v>
      </c>
      <c r="H180" s="37">
        <f t="shared" si="64"/>
        <v>3648</v>
      </c>
      <c r="I180" s="37">
        <f t="shared" si="64"/>
        <v>0</v>
      </c>
      <c r="J180" s="37">
        <f t="shared" si="64"/>
        <v>7092</v>
      </c>
      <c r="K180" s="37">
        <f t="shared" si="64"/>
        <v>112908</v>
      </c>
      <c r="L180" s="37">
        <f t="shared" si="64"/>
        <v>16809.937291666665</v>
      </c>
      <c r="M180" s="37">
        <f t="shared" si="64"/>
        <v>0</v>
      </c>
      <c r="N180" s="37">
        <f t="shared" si="64"/>
        <v>125</v>
      </c>
      <c r="O180" s="37">
        <f t="shared" si="64"/>
        <v>24026.937291666665</v>
      </c>
      <c r="P180" s="37">
        <f t="shared" si="64"/>
        <v>95973.062708333338</v>
      </c>
      <c r="Q180" s="39"/>
    </row>
    <row r="181" spans="1:17" s="53" customFormat="1" ht="30" customHeight="1" thickBot="1" x14ac:dyDescent="0.3">
      <c r="A181" s="201" t="s">
        <v>90</v>
      </c>
      <c r="B181" s="202"/>
      <c r="C181" s="202"/>
      <c r="D181" s="202"/>
      <c r="E181" s="202"/>
      <c r="F181" s="202"/>
      <c r="G181" s="202"/>
      <c r="H181" s="202"/>
      <c r="I181" s="202"/>
      <c r="J181" s="202"/>
      <c r="K181" s="202"/>
      <c r="L181" s="202"/>
      <c r="M181" s="202"/>
      <c r="N181" s="202"/>
      <c r="O181" s="202"/>
      <c r="P181" s="202"/>
      <c r="Q181" s="39"/>
    </row>
    <row r="182" spans="1:17" s="39" customFormat="1" ht="30" customHeight="1" x14ac:dyDescent="0.25">
      <c r="A182" s="74">
        <f>+A179+1</f>
        <v>95</v>
      </c>
      <c r="B182" s="107" t="s">
        <v>275</v>
      </c>
      <c r="C182" s="117" t="s">
        <v>411</v>
      </c>
      <c r="D182" s="118" t="s">
        <v>453</v>
      </c>
      <c r="E182" s="103" t="s">
        <v>121</v>
      </c>
      <c r="F182" s="102">
        <v>170500</v>
      </c>
      <c r="G182" s="81">
        <v>4893.3500000000004</v>
      </c>
      <c r="H182" s="102">
        <f>+F182*3.04%</f>
        <v>5183.2</v>
      </c>
      <c r="I182" s="81">
        <v>1715.46</v>
      </c>
      <c r="J182" s="76">
        <f t="shared" si="47"/>
        <v>11792.009999999998</v>
      </c>
      <c r="K182" s="76">
        <f>+F182-J182</f>
        <v>158707.99</v>
      </c>
      <c r="L182" s="76">
        <f>+IF(K182*12&lt;=416220.01,0,IF(K182*12&lt;=624329.01,(((K182*12-416220.01)*0.15)/12),IF((K182*12&lt;=867123.01),(31216+0.2*(K182*12-624329.01))/12,((79776+0.25*(K182*12-867123.01))/12))))-M182</f>
        <v>28259.934791666663</v>
      </c>
      <c r="M182" s="76"/>
      <c r="N182" s="83">
        <v>25</v>
      </c>
      <c r="O182" s="102">
        <f t="shared" si="50"/>
        <v>40076.944791666661</v>
      </c>
      <c r="P182" s="83">
        <f>+F182-O182</f>
        <v>130423.05520833333</v>
      </c>
    </row>
    <row r="183" spans="1:17" s="39" customFormat="1" ht="30" customHeight="1" x14ac:dyDescent="0.25">
      <c r="A183" s="74">
        <f>+A182+1</f>
        <v>96</v>
      </c>
      <c r="B183" s="107" t="s">
        <v>13</v>
      </c>
      <c r="C183" s="117" t="s">
        <v>411</v>
      </c>
      <c r="D183" s="141" t="s">
        <v>106</v>
      </c>
      <c r="E183" s="107" t="s">
        <v>194</v>
      </c>
      <c r="F183" s="102">
        <v>135000</v>
      </c>
      <c r="G183" s="102">
        <f>F183*2.87%</f>
        <v>3874.5</v>
      </c>
      <c r="H183" s="102">
        <f>+F183*3.04%</f>
        <v>4104</v>
      </c>
      <c r="I183" s="102"/>
      <c r="J183" s="76">
        <f t="shared" si="47"/>
        <v>7978.5</v>
      </c>
      <c r="K183" s="76">
        <f>+F183-J183</f>
        <v>127021.5</v>
      </c>
      <c r="L183" s="76">
        <f>+IF(K183*12&lt;=416220.01,0,IF(K183*12&lt;=624329.01,(((K183*12-416220.01)*0.15)/12),IF((K183*12&lt;=867123.01),(31216+0.2*(K183*12-624329.01))/12,((79776+0.25*(K183*12-867123.01))/12))))-M183</f>
        <v>20338.312291666665</v>
      </c>
      <c r="M183" s="76"/>
      <c r="N183" s="77">
        <v>25</v>
      </c>
      <c r="O183" s="102">
        <f t="shared" si="50"/>
        <v>28341.812291666665</v>
      </c>
      <c r="P183" s="106">
        <f>+F183-O183</f>
        <v>106658.18770833334</v>
      </c>
    </row>
    <row r="184" spans="1:17" s="53" customFormat="1" ht="30" customHeight="1" x14ac:dyDescent="0.25">
      <c r="A184" s="74">
        <f>+A183+1</f>
        <v>97</v>
      </c>
      <c r="B184" s="103" t="s">
        <v>14</v>
      </c>
      <c r="C184" s="117" t="s">
        <v>411</v>
      </c>
      <c r="D184" s="118" t="s">
        <v>524</v>
      </c>
      <c r="E184" s="103" t="s">
        <v>120</v>
      </c>
      <c r="F184" s="105">
        <v>110000</v>
      </c>
      <c r="G184" s="105">
        <f>F184*2.87%</f>
        <v>3157</v>
      </c>
      <c r="H184" s="81">
        <f>+F184*3.04%</f>
        <v>3344</v>
      </c>
      <c r="I184" s="81"/>
      <c r="J184" s="76">
        <f>+G184+H184+I184</f>
        <v>6501</v>
      </c>
      <c r="K184" s="76">
        <f>+F184-J184</f>
        <v>103499</v>
      </c>
      <c r="L184" s="76">
        <f>+IF(K184*12&lt;=416220.01,0,IF(K184*12&lt;=624329.01,(((K184*12-416220.01)*0.15)/12),IF((K184*12&lt;=867123.01),(31216+0.2*(K184*12-624329.01))/12,((79776+0.25*(K184*12-867123.01))/12))))-M184</f>
        <v>14457.687291666667</v>
      </c>
      <c r="M184" s="76"/>
      <c r="N184" s="77">
        <v>3775</v>
      </c>
      <c r="O184" s="102">
        <f>+N184+I184+H184+G184+L184</f>
        <v>24733.687291666669</v>
      </c>
      <c r="P184" s="77">
        <f>+F184-O184</f>
        <v>85266.312708333338</v>
      </c>
      <c r="Q184" s="39"/>
    </row>
    <row r="185" spans="1:17" s="53" customFormat="1" ht="30" customHeight="1" x14ac:dyDescent="0.25">
      <c r="A185" s="198" t="s">
        <v>124</v>
      </c>
      <c r="B185" s="199"/>
      <c r="C185" s="199"/>
      <c r="D185" s="199"/>
      <c r="E185" s="200"/>
      <c r="F185" s="37">
        <f>SUM(F182:F184)</f>
        <v>415500</v>
      </c>
      <c r="G185" s="37">
        <f t="shared" ref="G185:P185" si="65">SUM(G182:G184)</f>
        <v>11924.85</v>
      </c>
      <c r="H185" s="37">
        <f t="shared" si="65"/>
        <v>12631.2</v>
      </c>
      <c r="I185" s="37">
        <f t="shared" si="65"/>
        <v>1715.46</v>
      </c>
      <c r="J185" s="37">
        <f t="shared" si="65"/>
        <v>26271.51</v>
      </c>
      <c r="K185" s="37">
        <f t="shared" si="65"/>
        <v>389228.49</v>
      </c>
      <c r="L185" s="37">
        <f t="shared" si="65"/>
        <v>63055.934374999997</v>
      </c>
      <c r="M185" s="37">
        <f t="shared" si="65"/>
        <v>0</v>
      </c>
      <c r="N185" s="37">
        <f t="shared" si="65"/>
        <v>3825</v>
      </c>
      <c r="O185" s="37">
        <f t="shared" si="65"/>
        <v>93152.444374999992</v>
      </c>
      <c r="P185" s="37">
        <f t="shared" si="65"/>
        <v>322347.55562500004</v>
      </c>
      <c r="Q185" s="39"/>
    </row>
    <row r="186" spans="1:17" s="53" customFormat="1" ht="30" customHeight="1" thickBot="1" x14ac:dyDescent="0.3">
      <c r="A186" s="50"/>
      <c r="B186" s="50"/>
      <c r="C186" s="50"/>
      <c r="D186" s="50"/>
      <c r="E186" s="50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39"/>
    </row>
    <row r="187" spans="1:17" s="53" customFormat="1" ht="30" customHeight="1" thickBot="1" x14ac:dyDescent="0.3">
      <c r="A187" s="201" t="s">
        <v>284</v>
      </c>
      <c r="B187" s="202"/>
      <c r="C187" s="202"/>
      <c r="D187" s="202"/>
      <c r="E187" s="202"/>
      <c r="F187" s="202"/>
      <c r="G187" s="202"/>
      <c r="H187" s="202"/>
      <c r="I187" s="202"/>
      <c r="J187" s="202"/>
      <c r="K187" s="202"/>
      <c r="L187" s="202"/>
      <c r="M187" s="202"/>
      <c r="N187" s="202"/>
      <c r="O187" s="202"/>
      <c r="P187" s="202"/>
      <c r="Q187" s="39"/>
    </row>
    <row r="188" spans="1:17" s="39" customFormat="1" ht="30" customHeight="1" x14ac:dyDescent="0.25">
      <c r="A188" s="74">
        <f>+A184+1</f>
        <v>98</v>
      </c>
      <c r="B188" s="80" t="s">
        <v>57</v>
      </c>
      <c r="C188" s="79" t="s">
        <v>411</v>
      </c>
      <c r="D188" s="84" t="s">
        <v>522</v>
      </c>
      <c r="E188" s="80" t="s">
        <v>120</v>
      </c>
      <c r="F188" s="81">
        <v>115000</v>
      </c>
      <c r="G188" s="81">
        <f>F188*2.87%</f>
        <v>3300.5</v>
      </c>
      <c r="H188" s="81">
        <f>+F188*3.04%</f>
        <v>3496</v>
      </c>
      <c r="I188" s="81">
        <v>1715.46</v>
      </c>
      <c r="J188" s="76">
        <f t="shared" si="47"/>
        <v>8511.9599999999991</v>
      </c>
      <c r="K188" s="76">
        <f t="shared" si="51"/>
        <v>106488.04000000001</v>
      </c>
      <c r="L188" s="76">
        <f t="shared" ref="L188:L191" si="66">+IF(K188*12&lt;=416220.01,0,IF(K188*12&lt;=624329.01,(((K188*12-416220.01)*0.15)/12),IF((K188*12&lt;=867123.01),(31216+0.2*(K188*12-624329.01))/12,((79776+0.25*(K188*12-867123.01))/12))))-M188</f>
        <v>15204.947291666665</v>
      </c>
      <c r="M188" s="76"/>
      <c r="N188" s="83">
        <v>25</v>
      </c>
      <c r="O188" s="102">
        <f t="shared" si="50"/>
        <v>23741.907291666663</v>
      </c>
      <c r="P188" s="77">
        <f>+F188-O188</f>
        <v>91258.092708333337</v>
      </c>
    </row>
    <row r="189" spans="1:17" s="39" customFormat="1" ht="30" customHeight="1" x14ac:dyDescent="0.25">
      <c r="A189" s="74">
        <f>+A188+1</f>
        <v>99</v>
      </c>
      <c r="B189" s="235" t="s">
        <v>280</v>
      </c>
      <c r="C189" s="162" t="s">
        <v>411</v>
      </c>
      <c r="D189" s="104" t="s">
        <v>279</v>
      </c>
      <c r="E189" s="163" t="s">
        <v>121</v>
      </c>
      <c r="F189" s="105">
        <v>90000</v>
      </c>
      <c r="G189" s="105">
        <f>F189*2.87%</f>
        <v>2583</v>
      </c>
      <c r="H189" s="81">
        <f>+F189*3.04%</f>
        <v>2736</v>
      </c>
      <c r="I189" s="81"/>
      <c r="J189" s="76">
        <f>+G189+H189+I189</f>
        <v>5319</v>
      </c>
      <c r="K189" s="76">
        <f>+F189-J189</f>
        <v>84681</v>
      </c>
      <c r="L189" s="76">
        <f>+IF(K189*12&lt;=416220.01,0,IF(K189*12&lt;=624329.01,(((K189*12-416220.01)*0.15)/12),IF((K189*12&lt;=867123.01),(31216+0.2*(K189*12-624329.01))/12,((79776+0.25*(K189*12-867123.01))/12))))-M189</f>
        <v>9753.1872916666671</v>
      </c>
      <c r="M189" s="76"/>
      <c r="N189" s="83">
        <v>25</v>
      </c>
      <c r="O189" s="102">
        <f>+N189+I189+H189+G189+L189</f>
        <v>15097.187291666667</v>
      </c>
      <c r="P189" s="77">
        <f>+F189-O189</f>
        <v>74902.812708333338</v>
      </c>
    </row>
    <row r="190" spans="1:17" s="39" customFormat="1" ht="30" customHeight="1" x14ac:dyDescent="0.25">
      <c r="A190" s="74">
        <f>+A189+1</f>
        <v>100</v>
      </c>
      <c r="B190" s="80" t="s">
        <v>247</v>
      </c>
      <c r="C190" s="79" t="s">
        <v>411</v>
      </c>
      <c r="D190" s="84" t="s">
        <v>50</v>
      </c>
      <c r="E190" s="80" t="s">
        <v>120</v>
      </c>
      <c r="F190" s="81">
        <v>85000</v>
      </c>
      <c r="G190" s="81">
        <f>F190*2.87%</f>
        <v>2439.5</v>
      </c>
      <c r="H190" s="81">
        <f>+F190*3.04%</f>
        <v>2584</v>
      </c>
      <c r="I190" s="81"/>
      <c r="J190" s="76">
        <f t="shared" si="47"/>
        <v>5023.5</v>
      </c>
      <c r="K190" s="76">
        <f t="shared" si="51"/>
        <v>79976.5</v>
      </c>
      <c r="L190" s="76">
        <f t="shared" si="66"/>
        <v>8577.0622916666671</v>
      </c>
      <c r="M190" s="76"/>
      <c r="N190" s="83">
        <v>7625</v>
      </c>
      <c r="O190" s="102">
        <f t="shared" si="50"/>
        <v>21225.562291666669</v>
      </c>
      <c r="P190" s="77">
        <f>+F190-O190</f>
        <v>63774.437708333331</v>
      </c>
    </row>
    <row r="191" spans="1:17" s="53" customFormat="1" ht="30" customHeight="1" x14ac:dyDescent="0.25">
      <c r="A191" s="74">
        <f>+A190+1</f>
        <v>101</v>
      </c>
      <c r="B191" s="103" t="s">
        <v>277</v>
      </c>
      <c r="C191" s="36" t="s">
        <v>411</v>
      </c>
      <c r="D191" s="103" t="s">
        <v>65</v>
      </c>
      <c r="E191" s="103" t="s">
        <v>121</v>
      </c>
      <c r="F191" s="105">
        <v>50000</v>
      </c>
      <c r="G191" s="81">
        <f>F191*2.87%</f>
        <v>1435</v>
      </c>
      <c r="H191" s="81">
        <f>+F191*3.04%</f>
        <v>1520</v>
      </c>
      <c r="I191" s="81">
        <v>1715.46</v>
      </c>
      <c r="J191" s="76">
        <f t="shared" si="47"/>
        <v>4670.46</v>
      </c>
      <c r="K191" s="76">
        <f t="shared" si="51"/>
        <v>45329.54</v>
      </c>
      <c r="L191" s="76">
        <f t="shared" si="66"/>
        <v>1596.6808749999998</v>
      </c>
      <c r="M191" s="76"/>
      <c r="N191" s="77">
        <v>17596.330000000002</v>
      </c>
      <c r="O191" s="102">
        <f t="shared" si="50"/>
        <v>23863.470874999999</v>
      </c>
      <c r="P191" s="83">
        <f>+F191-O191</f>
        <v>26136.529125000001</v>
      </c>
      <c r="Q191" s="39"/>
    </row>
    <row r="192" spans="1:17" s="53" customFormat="1" ht="30" customHeight="1" x14ac:dyDescent="0.25">
      <c r="A192" s="198" t="s">
        <v>124</v>
      </c>
      <c r="B192" s="199"/>
      <c r="C192" s="199"/>
      <c r="D192" s="199"/>
      <c r="E192" s="200"/>
      <c r="F192" s="37">
        <f>SUM(F188:F191)</f>
        <v>340000</v>
      </c>
      <c r="G192" s="37">
        <f t="shared" ref="G192:P192" si="67">SUM(G188:G191)</f>
        <v>9758</v>
      </c>
      <c r="H192" s="37">
        <f t="shared" si="67"/>
        <v>10336</v>
      </c>
      <c r="I192" s="37">
        <f t="shared" si="67"/>
        <v>3430.92</v>
      </c>
      <c r="J192" s="37">
        <f t="shared" si="67"/>
        <v>23524.92</v>
      </c>
      <c r="K192" s="37">
        <f t="shared" si="67"/>
        <v>316475.08</v>
      </c>
      <c r="L192" s="37">
        <f t="shared" si="67"/>
        <v>35131.87775</v>
      </c>
      <c r="M192" s="37">
        <f t="shared" si="67"/>
        <v>0</v>
      </c>
      <c r="N192" s="37">
        <f t="shared" si="67"/>
        <v>25271.33</v>
      </c>
      <c r="O192" s="37">
        <f t="shared" si="67"/>
        <v>83928.12775</v>
      </c>
      <c r="P192" s="37">
        <f t="shared" si="67"/>
        <v>256071.87225000001</v>
      </c>
      <c r="Q192" s="39"/>
    </row>
    <row r="193" spans="1:17" s="86" customFormat="1" ht="30" customHeight="1" thickBot="1" x14ac:dyDescent="0.3">
      <c r="A193" s="41"/>
      <c r="B193" s="48"/>
      <c r="C193" s="133"/>
      <c r="D193" s="48"/>
      <c r="E193" s="48"/>
      <c r="F193" s="4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47"/>
    </row>
    <row r="194" spans="1:17" s="53" customFormat="1" ht="30" customHeight="1" thickBot="1" x14ac:dyDescent="0.3">
      <c r="A194" s="201" t="s">
        <v>91</v>
      </c>
      <c r="B194" s="202"/>
      <c r="C194" s="202"/>
      <c r="D194" s="202"/>
      <c r="E194" s="202"/>
      <c r="F194" s="202"/>
      <c r="G194" s="202"/>
      <c r="H194" s="202"/>
      <c r="I194" s="202"/>
      <c r="J194" s="202"/>
      <c r="K194" s="202"/>
      <c r="L194" s="202"/>
      <c r="M194" s="202"/>
      <c r="N194" s="202"/>
      <c r="O194" s="202"/>
      <c r="P194" s="202"/>
      <c r="Q194" s="39"/>
    </row>
    <row r="195" spans="1:17" s="39" customFormat="1" ht="30" customHeight="1" x14ac:dyDescent="0.25">
      <c r="A195" s="79">
        <f>+A191+1</f>
        <v>102</v>
      </c>
      <c r="B195" s="107" t="s">
        <v>73</v>
      </c>
      <c r="C195" s="117" t="s">
        <v>411</v>
      </c>
      <c r="D195" s="118" t="s">
        <v>548</v>
      </c>
      <c r="E195" s="107" t="s">
        <v>120</v>
      </c>
      <c r="F195" s="105">
        <v>110000</v>
      </c>
      <c r="G195" s="81">
        <f t="shared" ref="G195:G198" si="68">F195*2.87%</f>
        <v>3157</v>
      </c>
      <c r="H195" s="81">
        <f t="shared" ref="H195:H198" si="69">+F195*3.04%</f>
        <v>3344</v>
      </c>
      <c r="I195" s="81"/>
      <c r="J195" s="76">
        <f t="shared" si="47"/>
        <v>6501</v>
      </c>
      <c r="K195" s="76">
        <f t="shared" si="51"/>
        <v>103499</v>
      </c>
      <c r="L195" s="76">
        <f>+IF(K195*12&lt;=416220.01,0,IF(K195*12&lt;=624329.01,(((K195*12-416220.01)*0.15)/12),IF((K195*12&lt;=867123.01),(31216+0.2*(K195*12-624329.01))/12,((79776+0.25*(K195*12-867123.01))/12))))-M195</f>
        <v>14457.687291666667</v>
      </c>
      <c r="M195" s="76"/>
      <c r="N195" s="77">
        <v>10025</v>
      </c>
      <c r="O195" s="102">
        <f t="shared" si="50"/>
        <v>30983.687291666669</v>
      </c>
      <c r="P195" s="77">
        <f t="shared" ref="P195:P200" si="70">+F195-O195</f>
        <v>79016.312708333338</v>
      </c>
    </row>
    <row r="196" spans="1:17" s="53" customFormat="1" ht="30" customHeight="1" x14ac:dyDescent="0.25">
      <c r="A196" s="79">
        <f>+A195+1</f>
        <v>103</v>
      </c>
      <c r="B196" s="103" t="s">
        <v>72</v>
      </c>
      <c r="C196" s="36" t="s">
        <v>411</v>
      </c>
      <c r="D196" s="104" t="s">
        <v>548</v>
      </c>
      <c r="E196" s="103" t="s">
        <v>120</v>
      </c>
      <c r="F196" s="105">
        <v>110000</v>
      </c>
      <c r="G196" s="81">
        <f>F196*2.87%</f>
        <v>3157</v>
      </c>
      <c r="H196" s="81">
        <f>+F196*3.04%</f>
        <v>3344</v>
      </c>
      <c r="I196" s="81"/>
      <c r="J196" s="76">
        <f>+G196+H196+I196</f>
        <v>6501</v>
      </c>
      <c r="K196" s="76">
        <f>+F196-J196</f>
        <v>103499</v>
      </c>
      <c r="L196" s="76">
        <f>+IF(K196*12&lt;=416220.01,0,IF(K196*12&lt;=624329.01,(((K196*12-416220.01)*0.15)/12),IF((K196*12&lt;=867123.01),(31216+0.2*(K196*12-624329.01))/12,((79776+0.25*(K196*12-867123.01))/12))))-M196</f>
        <v>14457.687291666667</v>
      </c>
      <c r="M196" s="76"/>
      <c r="N196" s="83">
        <v>5413.99</v>
      </c>
      <c r="O196" s="102">
        <f>+N196+I196+H196+G196+L196</f>
        <v>26372.677291666667</v>
      </c>
      <c r="P196" s="77">
        <f>+F196-O196</f>
        <v>83627.322708333333</v>
      </c>
      <c r="Q196" s="39"/>
    </row>
    <row r="197" spans="1:17" s="39" customFormat="1" ht="30" customHeight="1" x14ac:dyDescent="0.25">
      <c r="A197" s="79">
        <f>+A196+1</f>
        <v>104</v>
      </c>
      <c r="B197" s="103" t="s">
        <v>85</v>
      </c>
      <c r="C197" s="36" t="s">
        <v>411</v>
      </c>
      <c r="D197" s="104" t="s">
        <v>281</v>
      </c>
      <c r="E197" s="103" t="s">
        <v>120</v>
      </c>
      <c r="F197" s="105">
        <v>90000</v>
      </c>
      <c r="G197" s="81">
        <f t="shared" si="68"/>
        <v>2583</v>
      </c>
      <c r="H197" s="81">
        <f t="shared" si="69"/>
        <v>2736</v>
      </c>
      <c r="I197" s="81">
        <v>3430.92</v>
      </c>
      <c r="J197" s="76">
        <f t="shared" si="47"/>
        <v>8749.92</v>
      </c>
      <c r="K197" s="76">
        <f t="shared" si="51"/>
        <v>81250.080000000002</v>
      </c>
      <c r="L197" s="76">
        <f t="shared" ref="L197:L200" si="71">+IF(K197*12&lt;=416220.01,0,IF(K197*12&lt;=624329.01,(((K197*12-416220.01)*0.15)/12),IF((K197*12&lt;=867123.01),(31216+0.2*(K197*12-624329.01))/12,((79776+0.25*(K197*12-867123.01))/12))))-M197</f>
        <v>8895.4572916666657</v>
      </c>
      <c r="M197" s="76"/>
      <c r="N197" s="83">
        <v>25</v>
      </c>
      <c r="O197" s="102">
        <f t="shared" si="50"/>
        <v>17670.377291666664</v>
      </c>
      <c r="P197" s="77">
        <f t="shared" si="70"/>
        <v>72329.622708333336</v>
      </c>
    </row>
    <row r="198" spans="1:17" s="39" customFormat="1" ht="30" customHeight="1" x14ac:dyDescent="0.25">
      <c r="A198" s="79">
        <f>+A197+1</f>
        <v>105</v>
      </c>
      <c r="B198" s="103" t="s">
        <v>256</v>
      </c>
      <c r="C198" s="36" t="s">
        <v>411</v>
      </c>
      <c r="D198" s="104" t="s">
        <v>281</v>
      </c>
      <c r="E198" s="103" t="s">
        <v>120</v>
      </c>
      <c r="F198" s="105">
        <v>80000</v>
      </c>
      <c r="G198" s="81">
        <f t="shared" si="68"/>
        <v>2296</v>
      </c>
      <c r="H198" s="81">
        <f t="shared" si="69"/>
        <v>2432</v>
      </c>
      <c r="I198" s="81"/>
      <c r="J198" s="76">
        <f t="shared" si="47"/>
        <v>4728</v>
      </c>
      <c r="K198" s="76">
        <f t="shared" si="51"/>
        <v>75272</v>
      </c>
      <c r="L198" s="76">
        <f t="shared" si="71"/>
        <v>7400.9372916666662</v>
      </c>
      <c r="M198" s="76"/>
      <c r="N198" s="83">
        <v>25</v>
      </c>
      <c r="O198" s="102">
        <f t="shared" si="50"/>
        <v>12153.937291666665</v>
      </c>
      <c r="P198" s="77">
        <f t="shared" si="70"/>
        <v>67846.062708333338</v>
      </c>
    </row>
    <row r="199" spans="1:17" s="53" customFormat="1" ht="30" customHeight="1" x14ac:dyDescent="0.25">
      <c r="A199" s="74">
        <f t="shared" ref="A199" si="72">+A198+1</f>
        <v>106</v>
      </c>
      <c r="B199" s="160" t="s">
        <v>278</v>
      </c>
      <c r="C199" s="161" t="s">
        <v>411</v>
      </c>
      <c r="D199" s="104" t="s">
        <v>281</v>
      </c>
      <c r="E199" s="103" t="s">
        <v>120</v>
      </c>
      <c r="F199" s="105">
        <v>80000</v>
      </c>
      <c r="G199" s="105">
        <f>F199*2.87%</f>
        <v>2296</v>
      </c>
      <c r="H199" s="81">
        <f>+F199*3.04%</f>
        <v>2432</v>
      </c>
      <c r="I199" s="81">
        <v>3430.92</v>
      </c>
      <c r="J199" s="76">
        <f t="shared" si="47"/>
        <v>8158.92</v>
      </c>
      <c r="K199" s="76">
        <f t="shared" si="51"/>
        <v>71841.08</v>
      </c>
      <c r="L199" s="76">
        <f t="shared" si="71"/>
        <v>6564.0658333333331</v>
      </c>
      <c r="M199" s="76"/>
      <c r="N199" s="83">
        <v>25</v>
      </c>
      <c r="O199" s="102">
        <f t="shared" si="50"/>
        <v>14747.985833333332</v>
      </c>
      <c r="P199" s="77">
        <f t="shared" si="70"/>
        <v>65252.014166666668</v>
      </c>
      <c r="Q199" s="39"/>
    </row>
    <row r="200" spans="1:17" s="39" customFormat="1" ht="30" customHeight="1" x14ac:dyDescent="0.25">
      <c r="A200" s="117">
        <f>+A199+1</f>
        <v>107</v>
      </c>
      <c r="B200" s="103" t="s">
        <v>136</v>
      </c>
      <c r="C200" s="36" t="s">
        <v>411</v>
      </c>
      <c r="D200" s="103" t="s">
        <v>65</v>
      </c>
      <c r="E200" s="103" t="s">
        <v>224</v>
      </c>
      <c r="F200" s="105">
        <v>45000</v>
      </c>
      <c r="G200" s="105">
        <f>F200*2.87%</f>
        <v>1291.5</v>
      </c>
      <c r="H200" s="105">
        <f>+F200*3.04%</f>
        <v>1368</v>
      </c>
      <c r="I200" s="81"/>
      <c r="J200" s="76">
        <f t="shared" si="47"/>
        <v>2659.5</v>
      </c>
      <c r="K200" s="76">
        <f t="shared" si="51"/>
        <v>42340.5</v>
      </c>
      <c r="L200" s="76">
        <f t="shared" si="71"/>
        <v>1148.3248749999998</v>
      </c>
      <c r="M200" s="76"/>
      <c r="N200" s="83">
        <v>2681.59</v>
      </c>
      <c r="O200" s="102">
        <f t="shared" si="50"/>
        <v>6489.4148750000004</v>
      </c>
      <c r="P200" s="106">
        <f t="shared" si="70"/>
        <v>38510.585124999998</v>
      </c>
    </row>
    <row r="201" spans="1:17" s="39" customFormat="1" ht="30" customHeight="1" x14ac:dyDescent="0.25">
      <c r="A201" s="198" t="s">
        <v>124</v>
      </c>
      <c r="B201" s="199"/>
      <c r="C201" s="199"/>
      <c r="D201" s="199"/>
      <c r="E201" s="200"/>
      <c r="F201" s="37">
        <f>SUM(F195:F200)</f>
        <v>515000</v>
      </c>
      <c r="G201" s="37">
        <f t="shared" ref="G201:P201" si="73">SUM(G195:G200)</f>
        <v>14780.5</v>
      </c>
      <c r="H201" s="37">
        <f t="shared" si="73"/>
        <v>15656</v>
      </c>
      <c r="I201" s="37">
        <f t="shared" si="73"/>
        <v>6861.84</v>
      </c>
      <c r="J201" s="37">
        <f t="shared" si="73"/>
        <v>37298.339999999997</v>
      </c>
      <c r="K201" s="37">
        <f t="shared" si="73"/>
        <v>477701.66000000003</v>
      </c>
      <c r="L201" s="37">
        <f t="shared" si="73"/>
        <v>52924.159875000005</v>
      </c>
      <c r="M201" s="37">
        <f t="shared" si="73"/>
        <v>0</v>
      </c>
      <c r="N201" s="37">
        <f t="shared" si="73"/>
        <v>18195.580000000002</v>
      </c>
      <c r="O201" s="37">
        <f t="shared" si="73"/>
        <v>108418.07987500001</v>
      </c>
      <c r="P201" s="37">
        <f t="shared" si="73"/>
        <v>406581.920125</v>
      </c>
    </row>
    <row r="202" spans="1:17" s="39" customFormat="1" ht="30" customHeight="1" thickBot="1" x14ac:dyDescent="0.3">
      <c r="A202" s="50"/>
      <c r="B202" s="50"/>
      <c r="C202" s="50"/>
      <c r="D202" s="50"/>
      <c r="E202" s="50"/>
      <c r="F202" s="78"/>
      <c r="G202" s="78"/>
      <c r="H202" s="78"/>
      <c r="I202" s="78"/>
      <c r="J202" s="78"/>
      <c r="K202" s="78"/>
      <c r="L202" s="78"/>
      <c r="M202" s="78"/>
      <c r="N202" s="78"/>
      <c r="O202" s="78"/>
      <c r="P202" s="78"/>
    </row>
    <row r="203" spans="1:17" s="39" customFormat="1" ht="30" customHeight="1" thickBot="1" x14ac:dyDescent="0.3">
      <c r="A203" s="201" t="s">
        <v>201</v>
      </c>
      <c r="B203" s="202"/>
      <c r="C203" s="202"/>
      <c r="D203" s="202"/>
      <c r="E203" s="202"/>
      <c r="F203" s="202"/>
      <c r="G203" s="202"/>
      <c r="H203" s="202"/>
      <c r="I203" s="202"/>
      <c r="J203" s="202"/>
      <c r="K203" s="202"/>
      <c r="L203" s="202"/>
      <c r="M203" s="202"/>
      <c r="N203" s="202"/>
      <c r="O203" s="202"/>
      <c r="P203" s="202"/>
    </row>
    <row r="204" spans="1:17" s="53" customFormat="1" ht="30" customHeight="1" x14ac:dyDescent="0.25">
      <c r="A204" s="117">
        <f>+A200+1</f>
        <v>108</v>
      </c>
      <c r="B204" s="107" t="s">
        <v>181</v>
      </c>
      <c r="C204" s="117" t="s">
        <v>411</v>
      </c>
      <c r="D204" s="107" t="s">
        <v>283</v>
      </c>
      <c r="E204" s="107" t="s">
        <v>120</v>
      </c>
      <c r="F204" s="128">
        <v>55000</v>
      </c>
      <c r="G204" s="76">
        <f>F204*2.87%</f>
        <v>1578.5</v>
      </c>
      <c r="H204" s="76">
        <f>+F204*3.04%</f>
        <v>1672</v>
      </c>
      <c r="I204" s="129"/>
      <c r="J204" s="76">
        <f t="shared" ref="J204:J257" si="74">+G204+H204+I204</f>
        <v>3250.5</v>
      </c>
      <c r="K204" s="76">
        <f t="shared" si="51"/>
        <v>51749.5</v>
      </c>
      <c r="L204" s="76">
        <f t="shared" ref="L204:L208" si="75">+IF(K204*12&lt;=416220.01,0,IF(K204*12&lt;=624329.01,(((K204*12-416220.01)*0.15)/12),IF((K204*12&lt;=867123.01),(31216+0.2*(K204*12-624329.01))/12,((79776+0.25*(K204*12-867123.01))/12))))</f>
        <v>2559.6748749999997</v>
      </c>
      <c r="M204" s="76"/>
      <c r="N204" s="77">
        <v>11290.95</v>
      </c>
      <c r="O204" s="102">
        <f t="shared" ref="O204:O257" si="76">+N204+I204+H204+G204+L204</f>
        <v>17101.124875000001</v>
      </c>
      <c r="P204" s="77">
        <f>+F204-O204</f>
        <v>37898.875124999999</v>
      </c>
      <c r="Q204" s="39"/>
    </row>
    <row r="205" spans="1:17" s="39" customFormat="1" ht="30" customHeight="1" x14ac:dyDescent="0.25">
      <c r="A205" s="198" t="s">
        <v>124</v>
      </c>
      <c r="B205" s="199"/>
      <c r="C205" s="199"/>
      <c r="D205" s="199"/>
      <c r="E205" s="200"/>
      <c r="F205" s="37">
        <f>SUM(F204)</f>
        <v>55000</v>
      </c>
      <c r="G205" s="37">
        <f t="shared" ref="G205:P205" si="77">SUM(G204)</f>
        <v>1578.5</v>
      </c>
      <c r="H205" s="37">
        <f t="shared" si="77"/>
        <v>1672</v>
      </c>
      <c r="I205" s="37">
        <f t="shared" si="77"/>
        <v>0</v>
      </c>
      <c r="J205" s="37">
        <f t="shared" si="77"/>
        <v>3250.5</v>
      </c>
      <c r="K205" s="37">
        <f t="shared" si="77"/>
        <v>51749.5</v>
      </c>
      <c r="L205" s="37">
        <f t="shared" si="77"/>
        <v>2559.6748749999997</v>
      </c>
      <c r="M205" s="37">
        <f t="shared" si="77"/>
        <v>0</v>
      </c>
      <c r="N205" s="37">
        <f t="shared" si="77"/>
        <v>11290.95</v>
      </c>
      <c r="O205" s="37">
        <f t="shared" si="77"/>
        <v>17101.124875000001</v>
      </c>
      <c r="P205" s="37">
        <f t="shared" si="77"/>
        <v>37898.875124999999</v>
      </c>
    </row>
    <row r="206" spans="1:17" s="39" customFormat="1" ht="30" customHeight="1" thickBot="1" x14ac:dyDescent="0.3">
      <c r="A206" s="50"/>
      <c r="B206" s="50"/>
      <c r="C206" s="50"/>
      <c r="D206" s="50"/>
      <c r="E206" s="50"/>
      <c r="F206" s="257"/>
      <c r="G206" s="78"/>
      <c r="H206" s="78"/>
      <c r="I206" s="78"/>
      <c r="J206" s="78"/>
      <c r="K206" s="78"/>
      <c r="L206" s="78"/>
      <c r="M206" s="78"/>
      <c r="N206" s="78"/>
      <c r="O206" s="78"/>
      <c r="P206" s="78"/>
    </row>
    <row r="207" spans="1:17" s="53" customFormat="1" ht="30" customHeight="1" thickBot="1" x14ac:dyDescent="0.3">
      <c r="A207" s="201" t="s">
        <v>287</v>
      </c>
      <c r="B207" s="202"/>
      <c r="C207" s="202"/>
      <c r="D207" s="202"/>
      <c r="E207" s="202"/>
      <c r="F207" s="202"/>
      <c r="G207" s="202"/>
      <c r="H207" s="202"/>
      <c r="I207" s="202"/>
      <c r="J207" s="202"/>
      <c r="K207" s="202"/>
      <c r="L207" s="202"/>
      <c r="M207" s="202"/>
      <c r="N207" s="202"/>
      <c r="O207" s="202"/>
      <c r="P207" s="202"/>
      <c r="Q207" s="39"/>
    </row>
    <row r="208" spans="1:17" s="78" customFormat="1" ht="30" customHeight="1" x14ac:dyDescent="0.25">
      <c r="A208" s="74">
        <f>+A204+1</f>
        <v>109</v>
      </c>
      <c r="B208" s="107" t="s">
        <v>11</v>
      </c>
      <c r="C208" s="117" t="s">
        <v>411</v>
      </c>
      <c r="D208" s="118" t="s">
        <v>110</v>
      </c>
      <c r="E208" s="107" t="s">
        <v>120</v>
      </c>
      <c r="F208" s="102">
        <v>190000</v>
      </c>
      <c r="G208" s="102">
        <f>F208*2.87%</f>
        <v>5453</v>
      </c>
      <c r="H208" s="76">
        <v>5776</v>
      </c>
      <c r="I208" s="76"/>
      <c r="J208" s="76">
        <f t="shared" si="74"/>
        <v>11229</v>
      </c>
      <c r="K208" s="76">
        <f t="shared" ref="K208:K262" si="78">+F208-J208</f>
        <v>178771</v>
      </c>
      <c r="L208" s="76">
        <f t="shared" si="75"/>
        <v>33275.687291666669</v>
      </c>
      <c r="M208" s="76"/>
      <c r="N208" s="77">
        <v>25</v>
      </c>
      <c r="O208" s="102">
        <f t="shared" si="76"/>
        <v>44529.687291666669</v>
      </c>
      <c r="P208" s="77">
        <f>+F208-O208</f>
        <v>145470.31270833334</v>
      </c>
      <c r="Q208" s="32"/>
    </row>
    <row r="209" spans="1:17" s="53" customFormat="1" ht="30" customHeight="1" x14ac:dyDescent="0.25">
      <c r="A209" s="36">
        <f>+A208+1</f>
        <v>110</v>
      </c>
      <c r="B209" s="103" t="s">
        <v>100</v>
      </c>
      <c r="C209" s="36" t="s">
        <v>410</v>
      </c>
      <c r="D209" s="103" t="s">
        <v>95</v>
      </c>
      <c r="E209" s="103" t="s">
        <v>121</v>
      </c>
      <c r="F209" s="105">
        <v>70000</v>
      </c>
      <c r="G209" s="105">
        <f t="shared" ref="G209" si="79">F209*2.87%</f>
        <v>2009</v>
      </c>
      <c r="H209" s="105">
        <f t="shared" ref="H209" si="80">+F209*3.04%</f>
        <v>2128</v>
      </c>
      <c r="I209" s="81">
        <v>1715.46</v>
      </c>
      <c r="J209" s="76">
        <f>+G209+H209+I209</f>
        <v>5852.46</v>
      </c>
      <c r="K209" s="76">
        <f>+F209-J209</f>
        <v>64147.54</v>
      </c>
      <c r="L209" s="76">
        <f>+IF(K209*12&lt;=416220.01,0,IF(K209*12&lt;=624329.01,(((K209*12-416220.01)*0.15)/12),IF((K209*12&lt;=867123.01),(31216+0.2*(K209*12-624329.01))/12,((79776+0.25*(K209*12-867123.01))/12))))-M209</f>
        <v>5025.3578333333326</v>
      </c>
      <c r="M209" s="76"/>
      <c r="N209" s="106">
        <v>9208.2000000000007</v>
      </c>
      <c r="O209" s="102">
        <f>+N209+I209+H209+G209+L209</f>
        <v>20086.017833333332</v>
      </c>
      <c r="P209" s="106">
        <f>+F209-O209</f>
        <v>49913.982166666668</v>
      </c>
      <c r="Q209" s="39"/>
    </row>
    <row r="210" spans="1:17" s="39" customFormat="1" ht="30" customHeight="1" thickBot="1" x14ac:dyDescent="0.3">
      <c r="A210" s="198" t="s">
        <v>124</v>
      </c>
      <c r="B210" s="199"/>
      <c r="C210" s="199"/>
      <c r="D210" s="199"/>
      <c r="E210" s="200"/>
      <c r="F210" s="37">
        <f>SUM(F208:F209)</f>
        <v>260000</v>
      </c>
      <c r="G210" s="37">
        <f t="shared" ref="G210:P210" si="81">SUM(G208:G209)</f>
        <v>7462</v>
      </c>
      <c r="H210" s="37">
        <f t="shared" si="81"/>
        <v>7904</v>
      </c>
      <c r="I210" s="37">
        <f t="shared" si="81"/>
        <v>1715.46</v>
      </c>
      <c r="J210" s="37">
        <f t="shared" si="81"/>
        <v>17081.46</v>
      </c>
      <c r="K210" s="37">
        <f t="shared" si="81"/>
        <v>242918.54</v>
      </c>
      <c r="L210" s="37">
        <f t="shared" si="81"/>
        <v>38301.045125000004</v>
      </c>
      <c r="M210" s="37">
        <f t="shared" si="81"/>
        <v>0</v>
      </c>
      <c r="N210" s="37">
        <f t="shared" si="81"/>
        <v>9233.2000000000007</v>
      </c>
      <c r="O210" s="37">
        <f t="shared" si="81"/>
        <v>64615.705125</v>
      </c>
      <c r="P210" s="37">
        <f t="shared" si="81"/>
        <v>195384.29487500002</v>
      </c>
    </row>
    <row r="211" spans="1:17" s="39" customFormat="1" ht="30" customHeight="1" thickBot="1" x14ac:dyDescent="0.3">
      <c r="A211" s="206" t="s">
        <v>288</v>
      </c>
      <c r="B211" s="207"/>
      <c r="C211" s="207"/>
      <c r="D211" s="207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7"/>
    </row>
    <row r="212" spans="1:17" s="47" customFormat="1" ht="30" customHeight="1" x14ac:dyDescent="0.25">
      <c r="A212" s="74">
        <f>+A209+1</f>
        <v>111</v>
      </c>
      <c r="B212" s="107" t="s">
        <v>12</v>
      </c>
      <c r="C212" s="117" t="s">
        <v>411</v>
      </c>
      <c r="D212" s="141" t="s">
        <v>111</v>
      </c>
      <c r="E212" s="103" t="s">
        <v>120</v>
      </c>
      <c r="F212" s="76">
        <v>145000</v>
      </c>
      <c r="G212" s="76">
        <f>F212*2.87%</f>
        <v>4161.5</v>
      </c>
      <c r="H212" s="76">
        <f>+F212*3.04%</f>
        <v>4408</v>
      </c>
      <c r="I212" s="76"/>
      <c r="J212" s="76">
        <f t="shared" si="74"/>
        <v>8569.5</v>
      </c>
      <c r="K212" s="76">
        <f t="shared" si="78"/>
        <v>136430.5</v>
      </c>
      <c r="L212" s="76">
        <f>+IF(K212*12&lt;=416220.01,0,IF(K212*12&lt;=624329.01,(((K212*12-416220.01)*0.15)/12),IF((K212*12&lt;=867123.01),(31216+0.2*(K212*12-624329.01))/12,((79776+0.25*(K212*12-867123.01))/12))))-M212</f>
        <v>22690.562291666665</v>
      </c>
      <c r="M212" s="76"/>
      <c r="N212" s="77">
        <v>2185</v>
      </c>
      <c r="O212" s="102">
        <f t="shared" si="76"/>
        <v>33445.062291666662</v>
      </c>
      <c r="P212" s="77">
        <f>+F212-O212</f>
        <v>111554.93770833334</v>
      </c>
    </row>
    <row r="213" spans="1:17" s="40" customFormat="1" ht="30" customHeight="1" x14ac:dyDescent="0.25">
      <c r="A213" s="79">
        <f>+A212+1</f>
        <v>112</v>
      </c>
      <c r="B213" s="103" t="s">
        <v>289</v>
      </c>
      <c r="C213" s="36" t="s">
        <v>410</v>
      </c>
      <c r="D213" s="103" t="s">
        <v>112</v>
      </c>
      <c r="E213" s="103" t="s">
        <v>121</v>
      </c>
      <c r="F213" s="105">
        <v>70000</v>
      </c>
      <c r="G213" s="81">
        <f>F213*2.87%</f>
        <v>2009</v>
      </c>
      <c r="H213" s="81">
        <f>+F213*3.04%</f>
        <v>2128</v>
      </c>
      <c r="I213" s="76"/>
      <c r="J213" s="76">
        <f t="shared" si="74"/>
        <v>4137</v>
      </c>
      <c r="K213" s="76">
        <f t="shared" si="78"/>
        <v>65863</v>
      </c>
      <c r="L213" s="76">
        <f t="shared" ref="L213:L214" si="82">+IF(K213*12&lt;=416220.01,0,IF(K213*12&lt;=624329.01,(((K213*12-416220.01)*0.15)/12),IF((K213*12&lt;=867123.01),(31216+0.2*(K213*12-624329.01))/12,((79776+0.25*(K213*12-867123.01))/12))))-M213</f>
        <v>5368.4498333333331</v>
      </c>
      <c r="M213" s="76"/>
      <c r="N213" s="77">
        <f>21844.41+25</f>
        <v>21869.41</v>
      </c>
      <c r="O213" s="102">
        <f t="shared" si="76"/>
        <v>31374.859833333332</v>
      </c>
      <c r="P213" s="77">
        <f>+F213-O213</f>
        <v>38625.140166666664</v>
      </c>
    </row>
    <row r="214" spans="1:17" s="53" customFormat="1" ht="30" customHeight="1" x14ac:dyDescent="0.25">
      <c r="A214" s="74">
        <f>+A213+1</f>
        <v>113</v>
      </c>
      <c r="B214" s="103" t="s">
        <v>341</v>
      </c>
      <c r="C214" s="36" t="s">
        <v>411</v>
      </c>
      <c r="D214" s="103" t="s">
        <v>495</v>
      </c>
      <c r="E214" s="103" t="s">
        <v>120</v>
      </c>
      <c r="F214" s="105">
        <v>45000</v>
      </c>
      <c r="G214" s="81">
        <f>F214*2.87%</f>
        <v>1291.5</v>
      </c>
      <c r="H214" s="81">
        <f>+F214*3.04%</f>
        <v>1368</v>
      </c>
      <c r="I214" s="81"/>
      <c r="J214" s="76">
        <f t="shared" si="74"/>
        <v>2659.5</v>
      </c>
      <c r="K214" s="76">
        <f t="shared" si="78"/>
        <v>42340.5</v>
      </c>
      <c r="L214" s="76">
        <f t="shared" si="82"/>
        <v>1148.3248749999998</v>
      </c>
      <c r="M214" s="76"/>
      <c r="N214" s="77">
        <v>3065</v>
      </c>
      <c r="O214" s="102">
        <f t="shared" si="76"/>
        <v>6872.8248750000002</v>
      </c>
      <c r="P214" s="83">
        <f>+F214-O214</f>
        <v>38127.175125000002</v>
      </c>
      <c r="Q214" s="39"/>
    </row>
    <row r="215" spans="1:17" s="39" customFormat="1" ht="30" customHeight="1" x14ac:dyDescent="0.25">
      <c r="A215" s="198" t="s">
        <v>124</v>
      </c>
      <c r="B215" s="199"/>
      <c r="C215" s="199"/>
      <c r="D215" s="199"/>
      <c r="E215" s="200"/>
      <c r="F215" s="37">
        <f>SUM(F212:F214)</f>
        <v>260000</v>
      </c>
      <c r="G215" s="37">
        <f t="shared" ref="G215:P215" si="83">SUM(G212:G214)</f>
        <v>7462</v>
      </c>
      <c r="H215" s="37">
        <f t="shared" si="83"/>
        <v>7904</v>
      </c>
      <c r="I215" s="37">
        <f t="shared" si="83"/>
        <v>0</v>
      </c>
      <c r="J215" s="37">
        <f t="shared" si="83"/>
        <v>15366</v>
      </c>
      <c r="K215" s="37">
        <f t="shared" si="83"/>
        <v>244634</v>
      </c>
      <c r="L215" s="37">
        <f t="shared" si="83"/>
        <v>29207.336999999996</v>
      </c>
      <c r="M215" s="37">
        <f t="shared" si="83"/>
        <v>0</v>
      </c>
      <c r="N215" s="37">
        <f t="shared" si="83"/>
        <v>27119.41</v>
      </c>
      <c r="O215" s="37">
        <f t="shared" si="83"/>
        <v>71692.747000000003</v>
      </c>
      <c r="P215" s="37">
        <f t="shared" si="83"/>
        <v>188307.25300000003</v>
      </c>
    </row>
    <row r="216" spans="1:17" s="39" customFormat="1" ht="30" customHeight="1" thickBot="1" x14ac:dyDescent="0.3">
      <c r="A216" s="44"/>
      <c r="B216" s="42"/>
      <c r="C216" s="44"/>
      <c r="D216" s="43"/>
      <c r="E216" s="43"/>
      <c r="G216" s="32"/>
      <c r="H216" s="32"/>
      <c r="I216" s="32"/>
      <c r="J216" s="32"/>
      <c r="K216" s="32"/>
      <c r="L216" s="32"/>
      <c r="M216" s="32"/>
      <c r="N216" s="32"/>
      <c r="O216" s="32"/>
      <c r="P216" s="32"/>
    </row>
    <row r="217" spans="1:17" s="39" customFormat="1" ht="30" customHeight="1" thickBot="1" x14ac:dyDescent="0.3">
      <c r="A217" s="206" t="s">
        <v>290</v>
      </c>
      <c r="B217" s="207"/>
      <c r="C217" s="207"/>
      <c r="D217" s="207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7"/>
    </row>
    <row r="218" spans="1:17" s="53" customFormat="1" ht="30" customHeight="1" x14ac:dyDescent="0.25">
      <c r="A218" s="36">
        <f>+A214+1</f>
        <v>114</v>
      </c>
      <c r="B218" s="103" t="s">
        <v>291</v>
      </c>
      <c r="C218" s="36" t="s">
        <v>410</v>
      </c>
      <c r="D218" s="103" t="s">
        <v>92</v>
      </c>
      <c r="E218" s="103" t="s">
        <v>194</v>
      </c>
      <c r="F218" s="105">
        <v>13333.33</v>
      </c>
      <c r="G218" s="105">
        <f>F218*2.87%</f>
        <v>382.66657099999998</v>
      </c>
      <c r="H218" s="105">
        <f>+F218*3.04%</f>
        <v>405.33323200000001</v>
      </c>
      <c r="I218" s="105"/>
      <c r="J218" s="76">
        <f t="shared" si="74"/>
        <v>787.99980299999993</v>
      </c>
      <c r="K218" s="76">
        <f>+F218-J218</f>
        <v>12545.330196999999</v>
      </c>
      <c r="L218" s="76">
        <f t="shared" ref="L218:L252" si="84">+IF(K218*12&lt;=416220.01,0,IF(K218*12&lt;=624329.01,(((K218*12-416220.01)*0.15)/12),IF((K218*12&lt;=867123.01),(31216+0.2*(K218*12-624329.01))/12,((79776+0.25*(K218*12-867123.01))/12))))</f>
        <v>0</v>
      </c>
      <c r="M218" s="76"/>
      <c r="N218" s="77">
        <v>25</v>
      </c>
      <c r="O218" s="102">
        <f t="shared" si="76"/>
        <v>812.99980299999993</v>
      </c>
      <c r="P218" s="77">
        <f>+F218-O218</f>
        <v>12520.330196999999</v>
      </c>
      <c r="Q218" s="39"/>
    </row>
    <row r="219" spans="1:17" s="86" customFormat="1" ht="30" customHeight="1" x14ac:dyDescent="0.25">
      <c r="A219" s="198" t="s">
        <v>124</v>
      </c>
      <c r="B219" s="199"/>
      <c r="C219" s="199"/>
      <c r="D219" s="199"/>
      <c r="E219" s="200"/>
      <c r="F219" s="37">
        <f>SUM(F218)</f>
        <v>13333.33</v>
      </c>
      <c r="G219" s="37">
        <f t="shared" ref="G219:P219" si="85">SUM(G218)</f>
        <v>382.66657099999998</v>
      </c>
      <c r="H219" s="37">
        <f t="shared" si="85"/>
        <v>405.33323200000001</v>
      </c>
      <c r="I219" s="37">
        <f t="shared" si="85"/>
        <v>0</v>
      </c>
      <c r="J219" s="37">
        <f t="shared" si="85"/>
        <v>787.99980299999993</v>
      </c>
      <c r="K219" s="37">
        <f t="shared" si="85"/>
        <v>12545.330196999999</v>
      </c>
      <c r="L219" s="37">
        <f t="shared" si="85"/>
        <v>0</v>
      </c>
      <c r="M219" s="37">
        <f t="shared" si="85"/>
        <v>0</v>
      </c>
      <c r="N219" s="37">
        <f t="shared" si="85"/>
        <v>25</v>
      </c>
      <c r="O219" s="37">
        <f t="shared" si="85"/>
        <v>812.99980299999993</v>
      </c>
      <c r="P219" s="37">
        <f t="shared" si="85"/>
        <v>12520.330196999999</v>
      </c>
      <c r="Q219" s="47"/>
    </row>
    <row r="220" spans="1:17" s="86" customFormat="1" ht="30" customHeight="1" thickBot="1" x14ac:dyDescent="0.3">
      <c r="A220" s="39"/>
      <c r="B220" s="39"/>
      <c r="C220" s="41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47"/>
    </row>
    <row r="221" spans="1:17" s="39" customFormat="1" ht="30" customHeight="1" thickBot="1" x14ac:dyDescent="0.3">
      <c r="A221" s="201" t="s">
        <v>293</v>
      </c>
      <c r="B221" s="202"/>
      <c r="C221" s="202"/>
      <c r="D221" s="202"/>
      <c r="E221" s="202"/>
      <c r="F221" s="202"/>
      <c r="G221" s="202"/>
      <c r="H221" s="202"/>
      <c r="I221" s="202"/>
      <c r="J221" s="202"/>
      <c r="K221" s="202"/>
      <c r="L221" s="202"/>
      <c r="M221" s="202"/>
      <c r="N221" s="202"/>
      <c r="O221" s="202"/>
      <c r="P221" s="202"/>
    </row>
    <row r="222" spans="1:17" s="39" customFormat="1" ht="30" customHeight="1" x14ac:dyDescent="0.25">
      <c r="A222" s="74">
        <f>+A218+1</f>
        <v>115</v>
      </c>
      <c r="B222" s="107" t="s">
        <v>294</v>
      </c>
      <c r="C222" s="117" t="s">
        <v>411</v>
      </c>
      <c r="D222" s="141" t="s">
        <v>295</v>
      </c>
      <c r="E222" s="80" t="s">
        <v>120</v>
      </c>
      <c r="F222" s="76">
        <v>145000</v>
      </c>
      <c r="G222" s="76">
        <f>F222*2.87%</f>
        <v>4161.5</v>
      </c>
      <c r="H222" s="76">
        <f>F222*3.04%</f>
        <v>4408</v>
      </c>
      <c r="I222" s="76">
        <v>1715.46</v>
      </c>
      <c r="J222" s="76">
        <f t="shared" si="74"/>
        <v>10284.959999999999</v>
      </c>
      <c r="K222" s="76">
        <f t="shared" si="78"/>
        <v>134715.04</v>
      </c>
      <c r="L222" s="76">
        <f>+IF(K222*12&lt;=416220.01,0,IF(K222*12&lt;=624329.01,(((K222*12-416220.01)*0.15)/12),IF((K222*12&lt;=867123.01),(31216+0.2*(K222*12-624329.01))/12,((79776+0.25*(K222*12-867123.01))/12))))-M222</f>
        <v>22261.697291666667</v>
      </c>
      <c r="M222" s="76"/>
      <c r="N222" s="77">
        <v>25</v>
      </c>
      <c r="O222" s="76">
        <f t="shared" si="76"/>
        <v>32571.657291666666</v>
      </c>
      <c r="P222" s="76">
        <f>+F222-O222</f>
        <v>112428.34270833334</v>
      </c>
    </row>
    <row r="223" spans="1:17" s="53" customFormat="1" ht="30" customHeight="1" x14ac:dyDescent="0.25">
      <c r="A223" s="79">
        <f>+A222+1</f>
        <v>116</v>
      </c>
      <c r="B223" s="103" t="s">
        <v>15</v>
      </c>
      <c r="C223" s="36" t="s">
        <v>411</v>
      </c>
      <c r="D223" s="103" t="s">
        <v>296</v>
      </c>
      <c r="E223" s="80" t="s">
        <v>121</v>
      </c>
      <c r="F223" s="81">
        <v>80000</v>
      </c>
      <c r="G223" s="81">
        <f>F223*2.87%</f>
        <v>2296</v>
      </c>
      <c r="H223" s="81">
        <f>+F223*3.04%</f>
        <v>2432</v>
      </c>
      <c r="I223" s="81">
        <v>5146.38</v>
      </c>
      <c r="J223" s="76">
        <f t="shared" si="74"/>
        <v>9874.380000000001</v>
      </c>
      <c r="K223" s="76">
        <f t="shared" si="78"/>
        <v>70125.62</v>
      </c>
      <c r="L223" s="76">
        <f>+IF(K223*12&lt;=416220.01,0,IF(K223*12&lt;=624329.01,(((K223*12-416220.01)*0.15)/12),IF((K223*12&lt;=867123.01),(31216+0.2*(K223*12-624329.01))/12,((79776+0.25*(K223*12-867123.01))/12))))-M223</f>
        <v>6220.9738333333325</v>
      </c>
      <c r="M223" s="76"/>
      <c r="N223" s="77">
        <v>1825</v>
      </c>
      <c r="O223" s="76">
        <f t="shared" si="76"/>
        <v>17920.353833333334</v>
      </c>
      <c r="P223" s="76">
        <f>+F223-O223</f>
        <v>62079.646166666666</v>
      </c>
      <c r="Q223" s="39"/>
    </row>
    <row r="224" spans="1:17" s="89" customFormat="1" ht="30" customHeight="1" x14ac:dyDescent="0.25">
      <c r="A224" s="198" t="s">
        <v>124</v>
      </c>
      <c r="B224" s="199"/>
      <c r="C224" s="199"/>
      <c r="D224" s="199"/>
      <c r="E224" s="200"/>
      <c r="F224" s="37">
        <f>SUM(F222:F223)</f>
        <v>225000</v>
      </c>
      <c r="G224" s="37">
        <f t="shared" ref="G224:P224" si="86">SUM(G222:G223)</f>
        <v>6457.5</v>
      </c>
      <c r="H224" s="37">
        <f t="shared" si="86"/>
        <v>6840</v>
      </c>
      <c r="I224" s="37">
        <f t="shared" si="86"/>
        <v>6861.84</v>
      </c>
      <c r="J224" s="37">
        <f t="shared" si="86"/>
        <v>20159.34</v>
      </c>
      <c r="K224" s="37">
        <f t="shared" si="86"/>
        <v>204840.66</v>
      </c>
      <c r="L224" s="37">
        <f t="shared" si="86"/>
        <v>28482.671125000001</v>
      </c>
      <c r="M224" s="37">
        <f t="shared" si="86"/>
        <v>0</v>
      </c>
      <c r="N224" s="37">
        <f t="shared" si="86"/>
        <v>1850</v>
      </c>
      <c r="O224" s="37">
        <f t="shared" si="86"/>
        <v>50492.011125000005</v>
      </c>
      <c r="P224" s="37">
        <f t="shared" si="86"/>
        <v>174507.98887500001</v>
      </c>
      <c r="Q224" s="231"/>
    </row>
    <row r="225" spans="1:17" s="89" customFormat="1" ht="30" customHeight="1" thickBot="1" x14ac:dyDescent="0.3">
      <c r="A225" s="50"/>
      <c r="B225" s="50"/>
      <c r="C225" s="50"/>
      <c r="D225" s="50"/>
      <c r="E225" s="50"/>
      <c r="F225" s="78"/>
      <c r="G225" s="78"/>
      <c r="H225" s="78"/>
      <c r="I225" s="78"/>
      <c r="J225" s="78"/>
      <c r="K225" s="78"/>
      <c r="L225" s="78"/>
      <c r="M225" s="78"/>
      <c r="N225" s="78"/>
      <c r="O225" s="78"/>
      <c r="P225" s="78"/>
      <c r="Q225" s="231"/>
    </row>
    <row r="226" spans="1:17" s="39" customFormat="1" ht="30" customHeight="1" thickBot="1" x14ac:dyDescent="0.3">
      <c r="A226" s="201" t="s">
        <v>297</v>
      </c>
      <c r="B226" s="202"/>
      <c r="C226" s="202"/>
      <c r="D226" s="202"/>
      <c r="E226" s="202"/>
      <c r="F226" s="202"/>
      <c r="G226" s="202"/>
      <c r="H226" s="202"/>
      <c r="I226" s="202"/>
      <c r="J226" s="202"/>
      <c r="K226" s="202"/>
      <c r="L226" s="202"/>
      <c r="M226" s="202"/>
      <c r="N226" s="202"/>
      <c r="O226" s="202"/>
      <c r="P226" s="202"/>
    </row>
    <row r="227" spans="1:17" s="39" customFormat="1" ht="30" customHeight="1" x14ac:dyDescent="0.25">
      <c r="A227" s="79">
        <f>+A223+1</f>
        <v>117</v>
      </c>
      <c r="B227" s="103" t="s">
        <v>108</v>
      </c>
      <c r="C227" s="36" t="s">
        <v>411</v>
      </c>
      <c r="D227" s="103" t="s">
        <v>109</v>
      </c>
      <c r="E227" s="103" t="s">
        <v>121</v>
      </c>
      <c r="F227" s="105">
        <v>100000</v>
      </c>
      <c r="G227" s="81">
        <f>F227*2.87%</f>
        <v>2870</v>
      </c>
      <c r="H227" s="81">
        <f>+F227*3.04%</f>
        <v>3040</v>
      </c>
      <c r="I227" s="81"/>
      <c r="J227" s="76">
        <f t="shared" si="74"/>
        <v>5910</v>
      </c>
      <c r="K227" s="76">
        <f>+F227-J227</f>
        <v>94090</v>
      </c>
      <c r="L227" s="76">
        <f>+IF(K227*12&lt;=416220.01,0,IF(K227*12&lt;=624329.01,(((K227*12-416220.01)*0.15)/12),IF((K227*12&lt;=867123.01),(31216+0.2*(K227*12-624329.01))/12,((79776+0.25*(K227*12-867123.01))/12))))-M227</f>
        <v>12105.437291666667</v>
      </c>
      <c r="M227" s="76"/>
      <c r="N227" s="77">
        <v>5025</v>
      </c>
      <c r="O227" s="102">
        <f t="shared" si="76"/>
        <v>23040.437291666669</v>
      </c>
      <c r="P227" s="76">
        <f>+F227-O227</f>
        <v>76959.562708333338</v>
      </c>
    </row>
    <row r="228" spans="1:17" s="53" customFormat="1" ht="30" customHeight="1" x14ac:dyDescent="0.25">
      <c r="A228" s="198" t="s">
        <v>124</v>
      </c>
      <c r="B228" s="199"/>
      <c r="C228" s="199"/>
      <c r="D228" s="199"/>
      <c r="E228" s="200"/>
      <c r="F228" s="37">
        <f>SUM(F227)</f>
        <v>100000</v>
      </c>
      <c r="G228" s="37">
        <f t="shared" ref="G228:P228" si="87">SUM(G227)</f>
        <v>2870</v>
      </c>
      <c r="H228" s="37">
        <f t="shared" si="87"/>
        <v>3040</v>
      </c>
      <c r="I228" s="37">
        <f t="shared" si="87"/>
        <v>0</v>
      </c>
      <c r="J228" s="37">
        <f t="shared" si="87"/>
        <v>5910</v>
      </c>
      <c r="K228" s="37">
        <f t="shared" si="87"/>
        <v>94090</v>
      </c>
      <c r="L228" s="37">
        <f t="shared" si="87"/>
        <v>12105.437291666667</v>
      </c>
      <c r="M228" s="37">
        <f t="shared" si="87"/>
        <v>0</v>
      </c>
      <c r="N228" s="37">
        <f t="shared" si="87"/>
        <v>5025</v>
      </c>
      <c r="O228" s="37">
        <f t="shared" si="87"/>
        <v>23040.437291666669</v>
      </c>
      <c r="P228" s="37">
        <f t="shared" si="87"/>
        <v>76959.562708333338</v>
      </c>
      <c r="Q228" s="39"/>
    </row>
    <row r="229" spans="1:17" s="39" customFormat="1" ht="30" customHeight="1" thickBot="1" x14ac:dyDescent="0.3">
      <c r="A229" s="41"/>
      <c r="B229" s="48"/>
      <c r="C229" s="133"/>
      <c r="D229" s="48"/>
      <c r="E229" s="48"/>
      <c r="F229" s="49"/>
    </row>
    <row r="230" spans="1:17" s="39" customFormat="1" ht="30" customHeight="1" x14ac:dyDescent="0.25">
      <c r="A230" s="210" t="s">
        <v>202</v>
      </c>
      <c r="B230" s="211"/>
      <c r="C230" s="211"/>
      <c r="D230" s="211"/>
      <c r="E230" s="211"/>
      <c r="F230" s="211"/>
      <c r="G230" s="211"/>
      <c r="H230" s="211"/>
      <c r="I230" s="211"/>
      <c r="J230" s="211"/>
      <c r="K230" s="211"/>
      <c r="L230" s="211"/>
      <c r="M230" s="211"/>
      <c r="N230" s="211"/>
      <c r="O230" s="211"/>
      <c r="P230" s="211"/>
    </row>
    <row r="231" spans="1:17" s="39" customFormat="1" ht="30" customHeight="1" x14ac:dyDescent="0.25">
      <c r="A231" s="79">
        <f>+A227+1</f>
        <v>118</v>
      </c>
      <c r="B231" s="103" t="s">
        <v>563</v>
      </c>
      <c r="C231" s="36" t="s">
        <v>411</v>
      </c>
      <c r="D231" s="103" t="s">
        <v>21</v>
      </c>
      <c r="E231" s="163" t="s">
        <v>224</v>
      </c>
      <c r="F231" s="105">
        <v>35000</v>
      </c>
      <c r="G231" s="81">
        <f>F231*2.87%</f>
        <v>1004.5</v>
      </c>
      <c r="H231" s="81">
        <f>+F231*3.04%</f>
        <v>1064</v>
      </c>
      <c r="I231" s="81"/>
      <c r="J231" s="76">
        <f t="shared" si="74"/>
        <v>2068.5</v>
      </c>
      <c r="K231" s="76">
        <f t="shared" si="78"/>
        <v>32931.5</v>
      </c>
      <c r="L231" s="76">
        <f t="shared" si="84"/>
        <v>0</v>
      </c>
      <c r="M231" s="76"/>
      <c r="N231" s="81">
        <v>5343.89</v>
      </c>
      <c r="O231" s="102">
        <f t="shared" si="76"/>
        <v>7412.39</v>
      </c>
      <c r="P231" s="76">
        <f>+F231-O231</f>
        <v>27587.61</v>
      </c>
    </row>
    <row r="232" spans="1:17" s="39" customFormat="1" ht="30" customHeight="1" x14ac:dyDescent="0.25">
      <c r="A232" s="150">
        <f>+A231+1</f>
        <v>119</v>
      </c>
      <c r="B232" s="103" t="s">
        <v>209</v>
      </c>
      <c r="C232" s="165" t="s">
        <v>411</v>
      </c>
      <c r="D232" s="103" t="s">
        <v>627</v>
      </c>
      <c r="E232" s="163" t="s">
        <v>224</v>
      </c>
      <c r="F232" s="105">
        <v>25000</v>
      </c>
      <c r="G232" s="81">
        <f>F232*2.87%</f>
        <v>717.5</v>
      </c>
      <c r="H232" s="81">
        <f>+F232*3.04%</f>
        <v>760</v>
      </c>
      <c r="I232" s="81">
        <v>0</v>
      </c>
      <c r="J232" s="76">
        <f t="shared" ref="J232" si="88">+G232+H232+I232</f>
        <v>1477.5</v>
      </c>
      <c r="K232" s="76">
        <v>23522.5</v>
      </c>
      <c r="L232" s="76">
        <v>0</v>
      </c>
      <c r="M232" s="81">
        <f t="shared" ref="M232" si="89">L232*2.87%</f>
        <v>0</v>
      </c>
      <c r="N232" s="81">
        <v>2625</v>
      </c>
      <c r="O232" s="102">
        <f t="shared" ref="O232" si="90">+N232+I232+H232+G232+L232</f>
        <v>4102.5</v>
      </c>
      <c r="P232" s="76">
        <f>+F232-O232</f>
        <v>20897.5</v>
      </c>
    </row>
    <row r="233" spans="1:17" s="39" customFormat="1" ht="30" customHeight="1" x14ac:dyDescent="0.25">
      <c r="A233" s="198" t="s">
        <v>124</v>
      </c>
      <c r="B233" s="199"/>
      <c r="C233" s="199"/>
      <c r="D233" s="199"/>
      <c r="E233" s="200"/>
      <c r="F233" s="37">
        <f>SUM(F231:F232)</f>
        <v>60000</v>
      </c>
      <c r="G233" s="37">
        <f t="shared" ref="G233:P233" si="91">SUM(G231:G232)</f>
        <v>1722</v>
      </c>
      <c r="H233" s="37">
        <f t="shared" si="91"/>
        <v>1824</v>
      </c>
      <c r="I233" s="37">
        <f t="shared" si="91"/>
        <v>0</v>
      </c>
      <c r="J233" s="37">
        <f t="shared" si="91"/>
        <v>3546</v>
      </c>
      <c r="K233" s="37">
        <f t="shared" si="91"/>
        <v>56454</v>
      </c>
      <c r="L233" s="37">
        <f t="shared" si="91"/>
        <v>0</v>
      </c>
      <c r="M233" s="37">
        <f t="shared" si="91"/>
        <v>0</v>
      </c>
      <c r="N233" s="37">
        <f t="shared" si="91"/>
        <v>7968.89</v>
      </c>
      <c r="O233" s="37">
        <f t="shared" si="91"/>
        <v>11514.89</v>
      </c>
      <c r="P233" s="37">
        <f t="shared" si="91"/>
        <v>48485.11</v>
      </c>
    </row>
    <row r="234" spans="1:17" s="39" customFormat="1" ht="30" customHeight="1" thickBot="1" x14ac:dyDescent="0.3">
      <c r="A234" s="51"/>
      <c r="B234" s="45"/>
      <c r="C234" s="50"/>
      <c r="D234" s="52"/>
      <c r="E234" s="52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</row>
    <row r="235" spans="1:17" s="53" customFormat="1" ht="30" customHeight="1" thickBot="1" x14ac:dyDescent="0.3">
      <c r="A235" s="201" t="s">
        <v>84</v>
      </c>
      <c r="B235" s="202"/>
      <c r="C235" s="202"/>
      <c r="D235" s="202"/>
      <c r="E235" s="202"/>
      <c r="F235" s="202"/>
      <c r="G235" s="202"/>
      <c r="H235" s="202"/>
      <c r="I235" s="202"/>
      <c r="J235" s="202"/>
      <c r="K235" s="202"/>
      <c r="L235" s="202"/>
      <c r="M235" s="202"/>
      <c r="N235" s="202"/>
      <c r="O235" s="202"/>
      <c r="P235" s="202"/>
      <c r="Q235" s="39"/>
    </row>
    <row r="236" spans="1:17" s="53" customFormat="1" ht="30" customHeight="1" x14ac:dyDescent="0.25">
      <c r="A236" s="79">
        <f>+A232+1</f>
        <v>120</v>
      </c>
      <c r="B236" s="103" t="s">
        <v>10</v>
      </c>
      <c r="C236" s="36" t="s">
        <v>411</v>
      </c>
      <c r="D236" s="103" t="s">
        <v>93</v>
      </c>
      <c r="E236" s="103" t="s">
        <v>121</v>
      </c>
      <c r="F236" s="105">
        <v>60000</v>
      </c>
      <c r="G236" s="105">
        <f>F236*2.87%</f>
        <v>1722</v>
      </c>
      <c r="H236" s="81">
        <f>+F236*3.04%</f>
        <v>1824</v>
      </c>
      <c r="I236" s="81"/>
      <c r="J236" s="76">
        <f t="shared" si="74"/>
        <v>3546</v>
      </c>
      <c r="K236" s="76">
        <f t="shared" si="78"/>
        <v>56454</v>
      </c>
      <c r="L236" s="76">
        <f>+IF(K236*12&lt;=416220.01,0,IF(K236*12&lt;=624329.01,(((K236*12-416220.01)*0.15)/12),IF((K236*12&lt;=867123.01),(31216+0.2*(K236*12-624329.01))/12,((79776+0.25*(K236*12-867123.01))/12))))-M236</f>
        <v>3486.6498333333329</v>
      </c>
      <c r="M236" s="76"/>
      <c r="N236" s="81">
        <v>2625</v>
      </c>
      <c r="O236" s="102">
        <f t="shared" si="76"/>
        <v>9657.6498333333329</v>
      </c>
      <c r="P236" s="76">
        <f>+F236-O236</f>
        <v>50342.350166666671</v>
      </c>
      <c r="Q236" s="39"/>
    </row>
    <row r="237" spans="1:17" s="53" customFormat="1" ht="30" customHeight="1" x14ac:dyDescent="0.25">
      <c r="A237" s="198" t="s">
        <v>124</v>
      </c>
      <c r="B237" s="199"/>
      <c r="C237" s="199"/>
      <c r="D237" s="199"/>
      <c r="E237" s="200"/>
      <c r="F237" s="37">
        <f>SUM(F236:F236)</f>
        <v>60000</v>
      </c>
      <c r="G237" s="37">
        <f t="shared" ref="G237:P237" si="92">SUM(G236:G236)</f>
        <v>1722</v>
      </c>
      <c r="H237" s="37">
        <f t="shared" si="92"/>
        <v>1824</v>
      </c>
      <c r="I237" s="37">
        <f t="shared" si="92"/>
        <v>0</v>
      </c>
      <c r="J237" s="37">
        <f t="shared" si="92"/>
        <v>3546</v>
      </c>
      <c r="K237" s="37">
        <f t="shared" si="92"/>
        <v>56454</v>
      </c>
      <c r="L237" s="37">
        <f t="shared" si="92"/>
        <v>3486.6498333333329</v>
      </c>
      <c r="M237" s="37">
        <f t="shared" si="92"/>
        <v>0</v>
      </c>
      <c r="N237" s="37">
        <f t="shared" si="92"/>
        <v>2625</v>
      </c>
      <c r="O237" s="37">
        <f t="shared" si="92"/>
        <v>9657.6498333333329</v>
      </c>
      <c r="P237" s="37">
        <f t="shared" si="92"/>
        <v>50342.350166666671</v>
      </c>
      <c r="Q237" s="39"/>
    </row>
    <row r="238" spans="1:17" s="39" customFormat="1" ht="30" customHeight="1" thickBot="1" x14ac:dyDescent="0.3">
      <c r="A238" s="50"/>
      <c r="B238" s="50"/>
      <c r="C238" s="50"/>
      <c r="D238" s="50"/>
      <c r="E238" s="50"/>
      <c r="F238" s="78"/>
      <c r="G238" s="78"/>
      <c r="H238" s="78"/>
      <c r="I238" s="78"/>
      <c r="J238" s="78"/>
      <c r="K238" s="78"/>
      <c r="L238" s="78"/>
      <c r="M238" s="78"/>
      <c r="N238" s="78"/>
      <c r="O238" s="78"/>
      <c r="P238" s="78"/>
    </row>
    <row r="239" spans="1:17" s="53" customFormat="1" ht="30" customHeight="1" thickBot="1" x14ac:dyDescent="0.3">
      <c r="A239" s="201" t="s">
        <v>173</v>
      </c>
      <c r="B239" s="202"/>
      <c r="C239" s="202"/>
      <c r="D239" s="202"/>
      <c r="E239" s="202"/>
      <c r="F239" s="202"/>
      <c r="G239" s="202"/>
      <c r="H239" s="202"/>
      <c r="I239" s="202"/>
      <c r="J239" s="202"/>
      <c r="K239" s="202"/>
      <c r="L239" s="202"/>
      <c r="M239" s="202"/>
      <c r="N239" s="202"/>
      <c r="O239" s="202"/>
      <c r="P239" s="202"/>
      <c r="Q239" s="39"/>
    </row>
    <row r="240" spans="1:17" s="39" customFormat="1" ht="30" customHeight="1" x14ac:dyDescent="0.25">
      <c r="A240" s="36">
        <f>+A236+1</f>
        <v>121</v>
      </c>
      <c r="B240" s="103" t="s">
        <v>498</v>
      </c>
      <c r="C240" s="36" t="s">
        <v>410</v>
      </c>
      <c r="D240" s="103" t="s">
        <v>193</v>
      </c>
      <c r="E240" s="103" t="s">
        <v>224</v>
      </c>
      <c r="F240" s="105">
        <v>60000</v>
      </c>
      <c r="G240" s="105">
        <f>F240*2.87%</f>
        <v>1722</v>
      </c>
      <c r="H240" s="105">
        <f>+F240*3.04%</f>
        <v>1824</v>
      </c>
      <c r="I240" s="105"/>
      <c r="J240" s="76">
        <f>+G240+H240+I240</f>
        <v>3546</v>
      </c>
      <c r="K240" s="76">
        <f>+F240-J240</f>
        <v>56454</v>
      </c>
      <c r="L240" s="76">
        <f>+IF(K240*12&lt;=416220.01,0,IF(K240*12&lt;=624329.01,(((K240*12-416220.01)*0.15)/12),IF((K240*12&lt;=867123.01),(31216+0.2*(K240*12-624329.01))/12,((79776+0.25*(K240*12-867123.01))/12))))-M240</f>
        <v>3486.6498333333329</v>
      </c>
      <c r="M240" s="76"/>
      <c r="N240" s="83">
        <v>25</v>
      </c>
      <c r="O240" s="102">
        <f>+N240+I240+H240+G240+L240</f>
        <v>7057.6498333333329</v>
      </c>
      <c r="P240" s="102">
        <f>+F240-O240</f>
        <v>52942.350166666671</v>
      </c>
    </row>
    <row r="241" spans="1:17" s="53" customFormat="1" ht="30" customHeight="1" x14ac:dyDescent="0.25">
      <c r="A241" s="74">
        <f>+A240+1</f>
        <v>122</v>
      </c>
      <c r="B241" s="75" t="s">
        <v>7</v>
      </c>
      <c r="C241" s="74" t="s">
        <v>411</v>
      </c>
      <c r="D241" s="75" t="s">
        <v>6</v>
      </c>
      <c r="E241" s="75" t="s">
        <v>121</v>
      </c>
      <c r="F241" s="76">
        <v>54500</v>
      </c>
      <c r="G241" s="76">
        <f>F241*2.87%</f>
        <v>1564.15</v>
      </c>
      <c r="H241" s="76">
        <f>+F241*3.04%</f>
        <v>1656.8</v>
      </c>
      <c r="I241" s="76">
        <v>3430.92</v>
      </c>
      <c r="J241" s="76">
        <f t="shared" si="74"/>
        <v>6651.87</v>
      </c>
      <c r="K241" s="76">
        <f t="shared" si="78"/>
        <v>47848.13</v>
      </c>
      <c r="L241" s="76">
        <f>+IF(K241*12&lt;=416220.01,0,IF(K241*12&lt;=624329.01,(((K241*12-416220.01)*0.15)/12),IF((K241*12&lt;=867123.01),(31216+0.2*(K241*12-624329.01))/12,((79776+0.25*(K241*12-867123.01))/12))))-M241</f>
        <v>1974.469374999999</v>
      </c>
      <c r="M241" s="76"/>
      <c r="N241" s="77">
        <v>1125</v>
      </c>
      <c r="O241" s="102">
        <f t="shared" si="76"/>
        <v>9751.3393749999996</v>
      </c>
      <c r="P241" s="76">
        <f>+F241-O241</f>
        <v>44748.660625000004</v>
      </c>
      <c r="Q241" s="39"/>
    </row>
    <row r="242" spans="1:17" s="86" customFormat="1" ht="30" customHeight="1" x14ac:dyDescent="0.25">
      <c r="A242" s="79">
        <f>+A241+1</f>
        <v>123</v>
      </c>
      <c r="B242" s="80" t="s">
        <v>299</v>
      </c>
      <c r="C242" s="79" t="s">
        <v>410</v>
      </c>
      <c r="D242" s="80" t="s">
        <v>6</v>
      </c>
      <c r="E242" s="80" t="s">
        <v>121</v>
      </c>
      <c r="F242" s="81">
        <v>49500</v>
      </c>
      <c r="G242" s="81">
        <f>F242*2.87%</f>
        <v>1420.65</v>
      </c>
      <c r="H242" s="81">
        <f>+F242*3.04%</f>
        <v>1504.8</v>
      </c>
      <c r="I242" s="81"/>
      <c r="J242" s="76">
        <f t="shared" si="74"/>
        <v>2925.45</v>
      </c>
      <c r="K242" s="76">
        <f t="shared" si="78"/>
        <v>46574.55</v>
      </c>
      <c r="L242" s="76">
        <f t="shared" ref="L242" si="93">+IF(K242*12&lt;=416220.01,0,IF(K242*12&lt;=624329.01,(((K242*12-416220.01)*0.15)/12),IF((K242*12&lt;=867123.01),(31216+0.2*(K242*12-624329.01))/12,((79776+0.25*(K242*12-867123.01))/12))))-M242</f>
        <v>1783.432375000001</v>
      </c>
      <c r="M242" s="76"/>
      <c r="N242" s="77">
        <v>125</v>
      </c>
      <c r="O242" s="102">
        <f t="shared" si="76"/>
        <v>4833.882375000001</v>
      </c>
      <c r="P242" s="76">
        <f>+F242-O242</f>
        <v>44666.117624999999</v>
      </c>
      <c r="Q242" s="47"/>
    </row>
    <row r="243" spans="1:17" s="53" customFormat="1" ht="30" customHeight="1" x14ac:dyDescent="0.25">
      <c r="A243" s="198" t="s">
        <v>124</v>
      </c>
      <c r="B243" s="199"/>
      <c r="C243" s="199"/>
      <c r="D243" s="199"/>
      <c r="E243" s="200"/>
      <c r="F243" s="37">
        <f>SUM(F240:F242)</f>
        <v>164000</v>
      </c>
      <c r="G243" s="37">
        <f t="shared" ref="G243:P243" si="94">SUM(G240:G242)</f>
        <v>4706.8</v>
      </c>
      <c r="H243" s="37">
        <f t="shared" si="94"/>
        <v>4985.6000000000004</v>
      </c>
      <c r="I243" s="37">
        <f t="shared" si="94"/>
        <v>3430.92</v>
      </c>
      <c r="J243" s="37">
        <f t="shared" si="94"/>
        <v>13123.32</v>
      </c>
      <c r="K243" s="37">
        <f t="shared" si="94"/>
        <v>150876.68</v>
      </c>
      <c r="L243" s="37">
        <f t="shared" si="94"/>
        <v>7244.5515833333329</v>
      </c>
      <c r="M243" s="37">
        <f t="shared" si="94"/>
        <v>0</v>
      </c>
      <c r="N243" s="37">
        <f t="shared" si="94"/>
        <v>1275</v>
      </c>
      <c r="O243" s="37">
        <f t="shared" si="94"/>
        <v>21642.871583333334</v>
      </c>
      <c r="P243" s="37">
        <f t="shared" si="94"/>
        <v>142357.12841666667</v>
      </c>
      <c r="Q243" s="39"/>
    </row>
    <row r="244" spans="1:17" s="39" customFormat="1" ht="30" customHeight="1" thickBot="1" x14ac:dyDescent="0.3">
      <c r="A244" s="44"/>
      <c r="B244" s="42"/>
      <c r="C244" s="44"/>
      <c r="D244" s="42"/>
      <c r="E244" s="42"/>
    </row>
    <row r="245" spans="1:17" s="39" customFormat="1" ht="30" customHeight="1" thickBot="1" x14ac:dyDescent="0.3">
      <c r="A245" s="201" t="s">
        <v>174</v>
      </c>
      <c r="B245" s="202"/>
      <c r="C245" s="202"/>
      <c r="D245" s="202"/>
      <c r="E245" s="202"/>
      <c r="F245" s="202"/>
      <c r="G245" s="202"/>
      <c r="H245" s="202"/>
      <c r="I245" s="202"/>
      <c r="J245" s="202"/>
      <c r="K245" s="202"/>
      <c r="L245" s="202"/>
      <c r="M245" s="202"/>
      <c r="N245" s="202"/>
      <c r="O245" s="202"/>
      <c r="P245" s="202"/>
    </row>
    <row r="246" spans="1:17" s="53" customFormat="1" ht="30" customHeight="1" x14ac:dyDescent="0.25">
      <c r="A246" s="79">
        <f>+A242+1</f>
        <v>124</v>
      </c>
      <c r="B246" s="103" t="s">
        <v>188</v>
      </c>
      <c r="C246" s="36" t="s">
        <v>410</v>
      </c>
      <c r="D246" s="103" t="s">
        <v>9</v>
      </c>
      <c r="E246" s="103" t="s">
        <v>121</v>
      </c>
      <c r="F246" s="105">
        <v>80000</v>
      </c>
      <c r="G246" s="105">
        <f>F246*2.87%</f>
        <v>2296</v>
      </c>
      <c r="H246" s="81">
        <f>+F246*3.04%</f>
        <v>2432</v>
      </c>
      <c r="I246" s="81"/>
      <c r="J246" s="76">
        <f t="shared" si="74"/>
        <v>4728</v>
      </c>
      <c r="K246" s="76">
        <f t="shared" si="78"/>
        <v>75272</v>
      </c>
      <c r="L246" s="76">
        <f>+IF(K246*12&lt;=416220.01,0,IF(K246*12&lt;=624329.01,(((K246*12-416220.01)*0.15)/12),IF((K246*12&lt;=867123.01),(31216+0.2*(K246*12-624329.01))/12,((79776+0.25*(K246*12-867123.01))/12))))-M246</f>
        <v>7400.9372916666662</v>
      </c>
      <c r="M246" s="76"/>
      <c r="N246" s="77">
        <v>2733.48</v>
      </c>
      <c r="O246" s="102">
        <f t="shared" si="76"/>
        <v>14862.417291666665</v>
      </c>
      <c r="P246" s="77">
        <f>+F246-O246</f>
        <v>65137.582708333335</v>
      </c>
      <c r="Q246" s="39"/>
    </row>
    <row r="247" spans="1:17" s="53" customFormat="1" ht="30" customHeight="1" x14ac:dyDescent="0.25">
      <c r="A247" s="74">
        <f>+A246+1</f>
        <v>125</v>
      </c>
      <c r="B247" s="107" t="s">
        <v>298</v>
      </c>
      <c r="C247" s="117" t="s">
        <v>410</v>
      </c>
      <c r="D247" s="107" t="s">
        <v>193</v>
      </c>
      <c r="E247" s="107" t="s">
        <v>224</v>
      </c>
      <c r="F247" s="102">
        <v>60000</v>
      </c>
      <c r="G247" s="164">
        <f>F247*2.87%</f>
        <v>1722</v>
      </c>
      <c r="H247" s="88">
        <f>+F247*3.04%</f>
        <v>1824</v>
      </c>
      <c r="I247" s="88"/>
      <c r="J247" s="76">
        <f t="shared" si="74"/>
        <v>3546</v>
      </c>
      <c r="K247" s="76">
        <f t="shared" si="78"/>
        <v>56454</v>
      </c>
      <c r="L247" s="76">
        <f>+IF(K247*12&lt;=416220.01,0,IF(K247*12&lt;=624329.01,(((K247*12-416220.01)*0.15)/12),IF((K247*12&lt;=867123.01),(31216+0.2*(K247*12-624329.01))/12,((79776+0.25*(K247*12-867123.01))/12))))-M247</f>
        <v>3486.6498333333329</v>
      </c>
      <c r="M247" s="76"/>
      <c r="N247" s="77">
        <v>25</v>
      </c>
      <c r="O247" s="102">
        <f t="shared" si="76"/>
        <v>7057.6498333333329</v>
      </c>
      <c r="P247" s="88">
        <f>+F247-O247</f>
        <v>52942.350166666671</v>
      </c>
      <c r="Q247" s="39"/>
    </row>
    <row r="248" spans="1:17" s="39" customFormat="1" ht="30" customHeight="1" x14ac:dyDescent="0.25">
      <c r="A248" s="285">
        <f>+A247+1</f>
        <v>126</v>
      </c>
      <c r="B248" s="80" t="s">
        <v>685</v>
      </c>
      <c r="C248" s="286" t="s">
        <v>411</v>
      </c>
      <c r="D248" s="80" t="s">
        <v>217</v>
      </c>
      <c r="E248" s="75" t="s">
        <v>224</v>
      </c>
      <c r="F248" s="76">
        <v>60000</v>
      </c>
      <c r="G248" s="164">
        <f>F248*2.87%</f>
        <v>1722</v>
      </c>
      <c r="H248" s="88">
        <f>+F248*3.04%</f>
        <v>1824</v>
      </c>
      <c r="I248" s="88"/>
      <c r="J248" s="76">
        <f>+G248+H248+I248</f>
        <v>3546</v>
      </c>
      <c r="K248" s="76">
        <f>+F248-J248</f>
        <v>56454</v>
      </c>
      <c r="L248" s="76">
        <f>+IF(K248*12&lt;=416220.01,0,IF(K248*12&lt;=624329.01,(((K248*12-416220.01)*0.15)/12),IF((K248*12&lt;=867123.01),(31216+0.2*(K248*12-624329.01))/12,((79776+0.25*(K248*12-867123.01))/12))))-M248</f>
        <v>3486.6498333333329</v>
      </c>
      <c r="M248" s="76"/>
      <c r="N248" s="77">
        <v>25</v>
      </c>
      <c r="O248" s="102">
        <f>+N248+I248+H248+G248+L248</f>
        <v>7057.6498333333329</v>
      </c>
      <c r="P248" s="88">
        <f>+F248-O248</f>
        <v>52942.350166666671</v>
      </c>
    </row>
    <row r="249" spans="1:17" s="39" customFormat="1" ht="30" customHeight="1" x14ac:dyDescent="0.25">
      <c r="A249" s="198" t="s">
        <v>124</v>
      </c>
      <c r="B249" s="199"/>
      <c r="C249" s="199"/>
      <c r="D249" s="199"/>
      <c r="E249" s="200"/>
      <c r="F249" s="37">
        <f>SUM(F246:F248)</f>
        <v>200000</v>
      </c>
      <c r="G249" s="37">
        <f t="shared" ref="G249:P249" si="95">SUM(G246:G248)</f>
        <v>5740</v>
      </c>
      <c r="H249" s="37">
        <f t="shared" si="95"/>
        <v>6080</v>
      </c>
      <c r="I249" s="37">
        <f t="shared" si="95"/>
        <v>0</v>
      </c>
      <c r="J249" s="37">
        <f t="shared" si="95"/>
        <v>11820</v>
      </c>
      <c r="K249" s="37">
        <f t="shared" si="95"/>
        <v>188180</v>
      </c>
      <c r="L249" s="37">
        <f t="shared" si="95"/>
        <v>14374.236958333331</v>
      </c>
      <c r="M249" s="37">
        <f t="shared" si="95"/>
        <v>0</v>
      </c>
      <c r="N249" s="37">
        <f t="shared" si="95"/>
        <v>2783.48</v>
      </c>
      <c r="O249" s="37">
        <f t="shared" si="95"/>
        <v>28977.716958333331</v>
      </c>
      <c r="P249" s="37">
        <f t="shared" si="95"/>
        <v>171022.28304166667</v>
      </c>
    </row>
    <row r="250" spans="1:17" s="39" customFormat="1" ht="30" customHeight="1" thickBot="1" x14ac:dyDescent="0.3">
      <c r="A250" s="44"/>
      <c r="B250" s="42"/>
      <c r="C250" s="44"/>
      <c r="D250" s="42"/>
      <c r="E250" s="42"/>
    </row>
    <row r="251" spans="1:17" s="53" customFormat="1" ht="30" customHeight="1" thickBot="1" x14ac:dyDescent="0.3">
      <c r="A251" s="297" t="s">
        <v>300</v>
      </c>
      <c r="B251" s="298"/>
      <c r="C251" s="298"/>
      <c r="D251" s="298"/>
      <c r="E251" s="204"/>
      <c r="F251" s="204"/>
      <c r="G251" s="204"/>
      <c r="H251" s="204"/>
      <c r="I251" s="204"/>
      <c r="J251" s="204"/>
      <c r="K251" s="204"/>
      <c r="L251" s="204"/>
      <c r="M251" s="204"/>
      <c r="N251" s="204"/>
      <c r="O251" s="204"/>
      <c r="P251" s="204"/>
      <c r="Q251" s="39"/>
    </row>
    <row r="252" spans="1:17" s="53" customFormat="1" ht="30" customHeight="1" x14ac:dyDescent="0.25">
      <c r="A252" s="79">
        <f>+A248+1</f>
        <v>127</v>
      </c>
      <c r="B252" s="103" t="s">
        <v>4</v>
      </c>
      <c r="C252" s="36" t="s">
        <v>410</v>
      </c>
      <c r="D252" s="103" t="s">
        <v>438</v>
      </c>
      <c r="E252" s="103" t="s">
        <v>121</v>
      </c>
      <c r="F252" s="105">
        <v>105000</v>
      </c>
      <c r="G252" s="105">
        <f>F252*2.87%</f>
        <v>3013.5</v>
      </c>
      <c r="H252" s="81">
        <f>+F252*3.04%</f>
        <v>3192</v>
      </c>
      <c r="I252" s="81">
        <v>3430.92</v>
      </c>
      <c r="J252" s="76">
        <f t="shared" si="74"/>
        <v>9636.42</v>
      </c>
      <c r="K252" s="76">
        <f t="shared" si="78"/>
        <v>95363.58</v>
      </c>
      <c r="L252" s="76">
        <f t="shared" si="84"/>
        <v>12423.832291666666</v>
      </c>
      <c r="M252" s="76"/>
      <c r="N252" s="77">
        <v>25</v>
      </c>
      <c r="O252" s="102">
        <f t="shared" si="76"/>
        <v>22085.252291666664</v>
      </c>
      <c r="P252" s="77">
        <f>+F252-O252</f>
        <v>82914.747708333336</v>
      </c>
      <c r="Q252" s="39"/>
    </row>
    <row r="253" spans="1:17" s="39" customFormat="1" ht="30" customHeight="1" x14ac:dyDescent="0.25">
      <c r="A253" s="198" t="s">
        <v>124</v>
      </c>
      <c r="B253" s="199"/>
      <c r="C253" s="199"/>
      <c r="D253" s="199"/>
      <c r="E253" s="200"/>
      <c r="F253" s="37">
        <f>SUM(F252:F252)</f>
        <v>105000</v>
      </c>
      <c r="G253" s="37">
        <f t="shared" ref="G253:P253" si="96">SUM(G252:G252)</f>
        <v>3013.5</v>
      </c>
      <c r="H253" s="37">
        <f t="shared" si="96"/>
        <v>3192</v>
      </c>
      <c r="I253" s="37">
        <f t="shared" si="96"/>
        <v>3430.92</v>
      </c>
      <c r="J253" s="37">
        <f t="shared" si="96"/>
        <v>9636.42</v>
      </c>
      <c r="K253" s="37">
        <f t="shared" si="96"/>
        <v>95363.58</v>
      </c>
      <c r="L253" s="37">
        <f t="shared" si="96"/>
        <v>12423.832291666666</v>
      </c>
      <c r="M253" s="37">
        <f t="shared" si="96"/>
        <v>0</v>
      </c>
      <c r="N253" s="37">
        <f t="shared" si="96"/>
        <v>25</v>
      </c>
      <c r="O253" s="37">
        <f t="shared" si="96"/>
        <v>22085.252291666664</v>
      </c>
      <c r="P253" s="37">
        <f t="shared" si="96"/>
        <v>82914.747708333336</v>
      </c>
    </row>
    <row r="254" spans="1:17" s="39" customFormat="1" ht="30" customHeight="1" thickBot="1" x14ac:dyDescent="0.3">
      <c r="A254" s="50"/>
      <c r="B254" s="50"/>
      <c r="C254" s="50"/>
      <c r="D254" s="50"/>
      <c r="E254" s="50"/>
      <c r="F254" s="78"/>
      <c r="G254" s="78"/>
      <c r="H254" s="78"/>
      <c r="I254" s="78"/>
      <c r="J254" s="78"/>
      <c r="K254" s="78"/>
      <c r="L254" s="78"/>
      <c r="M254" s="78"/>
      <c r="N254" s="78"/>
      <c r="O254" s="78"/>
      <c r="P254" s="78"/>
    </row>
    <row r="255" spans="1:17" s="53" customFormat="1" ht="30" customHeight="1" thickBot="1" x14ac:dyDescent="0.3">
      <c r="A255" s="206" t="s">
        <v>301</v>
      </c>
      <c r="B255" s="207"/>
      <c r="C255" s="207"/>
      <c r="D255" s="207"/>
      <c r="E255" s="207"/>
      <c r="F255" s="207"/>
      <c r="G255" s="207"/>
      <c r="H255" s="207"/>
      <c r="I255" s="207"/>
      <c r="J255" s="207"/>
      <c r="K255" s="207"/>
      <c r="L255" s="207"/>
      <c r="M255" s="207"/>
      <c r="N255" s="207"/>
      <c r="O255" s="207"/>
      <c r="P255" s="207"/>
      <c r="Q255" s="39"/>
    </row>
    <row r="256" spans="1:17" s="86" customFormat="1" ht="30" customHeight="1" x14ac:dyDescent="0.25">
      <c r="A256" s="79">
        <f>+A252+1</f>
        <v>128</v>
      </c>
      <c r="B256" s="103" t="s">
        <v>302</v>
      </c>
      <c r="C256" s="36" t="s">
        <v>410</v>
      </c>
      <c r="D256" s="103" t="s">
        <v>82</v>
      </c>
      <c r="E256" s="103" t="s">
        <v>120</v>
      </c>
      <c r="F256" s="105">
        <v>90000</v>
      </c>
      <c r="G256" s="81">
        <f>F256*2.87%</f>
        <v>2583</v>
      </c>
      <c r="H256" s="81">
        <f>+F256*3.04%</f>
        <v>2736</v>
      </c>
      <c r="I256" s="81"/>
      <c r="J256" s="76">
        <f t="shared" si="74"/>
        <v>5319</v>
      </c>
      <c r="K256" s="76">
        <f t="shared" si="78"/>
        <v>84681</v>
      </c>
      <c r="L256" s="76">
        <f>+IF(K256*12&lt;=416220.01,0,IF(K256*12&lt;=624329.01,(((K256*12-416220.01)*0.15)/12),IF((K256*12&lt;=867123.01),(31216+0.2*(K256*12-624329.01))/12,((79776+0.25*(K256*12-867123.01))/12))))-M256</f>
        <v>9753.1872916666671</v>
      </c>
      <c r="M256" s="76"/>
      <c r="N256" s="77">
        <v>5025</v>
      </c>
      <c r="O256" s="102">
        <f t="shared" si="76"/>
        <v>20097.187291666669</v>
      </c>
      <c r="P256" s="77">
        <f>+F256-O256</f>
        <v>69902.812708333338</v>
      </c>
      <c r="Q256" s="47"/>
    </row>
    <row r="257" spans="1:17" s="53" customFormat="1" ht="30" customHeight="1" x14ac:dyDescent="0.25">
      <c r="A257" s="79">
        <f>+A256+1</f>
        <v>129</v>
      </c>
      <c r="B257" s="103" t="s">
        <v>18</v>
      </c>
      <c r="C257" s="36" t="s">
        <v>410</v>
      </c>
      <c r="D257" s="120" t="s">
        <v>303</v>
      </c>
      <c r="E257" s="103" t="s">
        <v>121</v>
      </c>
      <c r="F257" s="81">
        <v>68000</v>
      </c>
      <c r="G257" s="81">
        <f>F257*2.87%</f>
        <v>1951.6</v>
      </c>
      <c r="H257" s="81">
        <f>+F257*3.04%</f>
        <v>2067.1999999999998</v>
      </c>
      <c r="I257" s="81"/>
      <c r="J257" s="76">
        <f t="shared" si="74"/>
        <v>4018.7999999999997</v>
      </c>
      <c r="K257" s="76">
        <f t="shared" si="78"/>
        <v>63981.2</v>
      </c>
      <c r="L257" s="76">
        <f>+IF(K257*12&lt;=416220.01,0,IF(K257*12&lt;=624329.01,(((K257*12-416220.01)*0.15)/12),IF((K257*12&lt;=867123.01),(31216+0.2*(K257*12-624329.01))/12,((79776+0.25*(K257*12-867123.01))/12))))-M257</f>
        <v>4992.0898333333316</v>
      </c>
      <c r="M257" s="76"/>
      <c r="N257" s="77">
        <v>14367.05</v>
      </c>
      <c r="O257" s="102">
        <f t="shared" si="76"/>
        <v>23377.93983333333</v>
      </c>
      <c r="P257" s="77">
        <f>+F257-O257</f>
        <v>44622.06016666667</v>
      </c>
      <c r="Q257" s="39"/>
    </row>
    <row r="258" spans="1:17" s="39" customFormat="1" ht="30" customHeight="1" x14ac:dyDescent="0.25">
      <c r="A258" s="198" t="s">
        <v>124</v>
      </c>
      <c r="B258" s="199"/>
      <c r="C258" s="199"/>
      <c r="D258" s="199"/>
      <c r="E258" s="200"/>
      <c r="F258" s="37">
        <f>SUM(F256:F257)</f>
        <v>158000</v>
      </c>
      <c r="G258" s="37">
        <f t="shared" ref="G258:P258" si="97">SUM(G256:G257)</f>
        <v>4534.6000000000004</v>
      </c>
      <c r="H258" s="37">
        <f t="shared" si="97"/>
        <v>4803.2</v>
      </c>
      <c r="I258" s="37">
        <f t="shared" si="97"/>
        <v>0</v>
      </c>
      <c r="J258" s="37">
        <f t="shared" si="97"/>
        <v>9337.7999999999993</v>
      </c>
      <c r="K258" s="37">
        <f t="shared" si="97"/>
        <v>148662.20000000001</v>
      </c>
      <c r="L258" s="37">
        <f t="shared" si="97"/>
        <v>14745.277124999999</v>
      </c>
      <c r="M258" s="37">
        <f t="shared" si="97"/>
        <v>0</v>
      </c>
      <c r="N258" s="37">
        <f t="shared" si="97"/>
        <v>19392.05</v>
      </c>
      <c r="O258" s="37">
        <f t="shared" si="97"/>
        <v>43475.127124999999</v>
      </c>
      <c r="P258" s="37">
        <f t="shared" si="97"/>
        <v>114524.872875</v>
      </c>
    </row>
    <row r="259" spans="1:17" s="39" customFormat="1" ht="30" customHeight="1" thickBot="1" x14ac:dyDescent="0.3">
      <c r="A259" s="50"/>
      <c r="B259" s="50"/>
      <c r="C259" s="50"/>
      <c r="D259" s="50"/>
      <c r="E259" s="50"/>
      <c r="F259" s="78"/>
      <c r="G259" s="78"/>
      <c r="H259" s="78"/>
      <c r="I259" s="78"/>
      <c r="J259" s="78"/>
      <c r="K259" s="78"/>
      <c r="L259" s="78"/>
      <c r="M259" s="78"/>
      <c r="N259" s="78"/>
      <c r="O259" s="78"/>
      <c r="P259" s="78"/>
    </row>
    <row r="260" spans="1:17" s="53" customFormat="1" ht="30" customHeight="1" thickBot="1" x14ac:dyDescent="0.3">
      <c r="A260" s="206" t="s">
        <v>305</v>
      </c>
      <c r="B260" s="207"/>
      <c r="C260" s="207"/>
      <c r="D260" s="207"/>
      <c r="E260" s="207"/>
      <c r="F260" s="207"/>
      <c r="G260" s="207"/>
      <c r="H260" s="207"/>
      <c r="I260" s="207"/>
      <c r="J260" s="207"/>
      <c r="K260" s="207"/>
      <c r="L260" s="207"/>
      <c r="M260" s="207"/>
      <c r="N260" s="207"/>
      <c r="O260" s="207"/>
      <c r="P260" s="207"/>
      <c r="Q260" s="39"/>
    </row>
    <row r="261" spans="1:17" s="53" customFormat="1" ht="30" customHeight="1" x14ac:dyDescent="0.25">
      <c r="A261" s="79">
        <f>+A257+1</f>
        <v>130</v>
      </c>
      <c r="B261" s="103" t="s">
        <v>304</v>
      </c>
      <c r="C261" s="36" t="s">
        <v>410</v>
      </c>
      <c r="D261" s="103" t="s">
        <v>94</v>
      </c>
      <c r="E261" s="103" t="s">
        <v>121</v>
      </c>
      <c r="F261" s="105">
        <v>90000</v>
      </c>
      <c r="G261" s="105">
        <f>F261*2.87%</f>
        <v>2583</v>
      </c>
      <c r="H261" s="105">
        <f>+F261*3.04%</f>
        <v>2736</v>
      </c>
      <c r="I261" s="81">
        <v>1715.46</v>
      </c>
      <c r="J261" s="76">
        <f t="shared" ref="J261:J324" si="98">+G261+H261+I261</f>
        <v>7034.46</v>
      </c>
      <c r="K261" s="76">
        <f t="shared" si="78"/>
        <v>82965.539999999994</v>
      </c>
      <c r="L261" s="76">
        <f>+IF(K261*12&lt;=416220.01,0,IF(K261*12&lt;=624329.01,(((K261*12-416220.01)*0.15)/12),IF((K261*12&lt;=867123.01),(31216+0.2*(K261*12-624329.01))/12,((79776+0.25*(K261*12-867123.01))/12))))-M261</f>
        <v>9324.3222916666655</v>
      </c>
      <c r="M261" s="76"/>
      <c r="N261" s="77">
        <v>125</v>
      </c>
      <c r="O261" s="102">
        <f t="shared" ref="O261:O325" si="99">+N261+I261+H261+G261+L261</f>
        <v>16483.782291666666</v>
      </c>
      <c r="P261" s="77">
        <f>+F261-O261</f>
        <v>73516.217708333337</v>
      </c>
      <c r="Q261" s="39"/>
    </row>
    <row r="262" spans="1:17" s="53" customFormat="1" ht="30" customHeight="1" x14ac:dyDescent="0.25">
      <c r="A262" s="79">
        <f>+A261+1</f>
        <v>131</v>
      </c>
      <c r="B262" s="103" t="s">
        <v>17</v>
      </c>
      <c r="C262" s="36" t="s">
        <v>410</v>
      </c>
      <c r="D262" s="120" t="s">
        <v>303</v>
      </c>
      <c r="E262" s="103" t="s">
        <v>121</v>
      </c>
      <c r="F262" s="105">
        <v>68000</v>
      </c>
      <c r="G262" s="81">
        <f>F262*2.87%</f>
        <v>1951.6</v>
      </c>
      <c r="H262" s="81">
        <f>+F262*3.04%</f>
        <v>2067.1999999999998</v>
      </c>
      <c r="I262" s="81"/>
      <c r="J262" s="76">
        <f t="shared" si="98"/>
        <v>4018.7999999999997</v>
      </c>
      <c r="K262" s="76">
        <f t="shared" si="78"/>
        <v>63981.2</v>
      </c>
      <c r="L262" s="76">
        <f>+IF(K262*12&lt;=416220.01,0,IF(K262*12&lt;=624329.01,(((K262*12-416220.01)*0.15)/12),IF((K262*12&lt;=867123.01),(31216+0.2*(K262*12-624329.01))/12,((79776+0.25*(K262*12-867123.01))/12))))-M262</f>
        <v>4992.0898333333316</v>
      </c>
      <c r="M262" s="76"/>
      <c r="N262" s="77">
        <v>15321.23</v>
      </c>
      <c r="O262" s="102">
        <f t="shared" si="99"/>
        <v>24332.11983333333</v>
      </c>
      <c r="P262" s="77">
        <f>+F262-O262</f>
        <v>43667.88016666667</v>
      </c>
      <c r="Q262" s="39"/>
    </row>
    <row r="263" spans="1:17" s="53" customFormat="1" ht="30" customHeight="1" x14ac:dyDescent="0.25">
      <c r="A263" s="198" t="s">
        <v>124</v>
      </c>
      <c r="B263" s="199"/>
      <c r="C263" s="199"/>
      <c r="D263" s="199"/>
      <c r="E263" s="200"/>
      <c r="F263" s="37">
        <f>SUM(F261:F262)</f>
        <v>158000</v>
      </c>
      <c r="G263" s="37">
        <f t="shared" ref="G263:P263" si="100">SUM(G261:G262)</f>
        <v>4534.6000000000004</v>
      </c>
      <c r="H263" s="37">
        <f t="shared" si="100"/>
        <v>4803.2</v>
      </c>
      <c r="I263" s="37">
        <f t="shared" si="100"/>
        <v>1715.46</v>
      </c>
      <c r="J263" s="37">
        <f t="shared" si="100"/>
        <v>11053.26</v>
      </c>
      <c r="K263" s="37">
        <f t="shared" si="100"/>
        <v>146946.74</v>
      </c>
      <c r="L263" s="37">
        <f t="shared" si="100"/>
        <v>14316.412124999997</v>
      </c>
      <c r="M263" s="37">
        <f t="shared" si="100"/>
        <v>0</v>
      </c>
      <c r="N263" s="37">
        <f t="shared" si="100"/>
        <v>15446.23</v>
      </c>
      <c r="O263" s="37">
        <f t="shared" si="100"/>
        <v>40815.902124999993</v>
      </c>
      <c r="P263" s="37">
        <f t="shared" si="100"/>
        <v>117184.09787500001</v>
      </c>
      <c r="Q263" s="39"/>
    </row>
    <row r="264" spans="1:17" s="39" customFormat="1" ht="30" customHeight="1" thickBot="1" x14ac:dyDescent="0.3">
      <c r="A264" s="50"/>
      <c r="B264" s="50"/>
      <c r="C264" s="50"/>
      <c r="D264" s="50"/>
      <c r="E264" s="5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</row>
    <row r="265" spans="1:17" s="39" customFormat="1" ht="30" customHeight="1" thickBot="1" x14ac:dyDescent="0.3">
      <c r="A265" s="206" t="s">
        <v>225</v>
      </c>
      <c r="B265" s="207"/>
      <c r="C265" s="207"/>
      <c r="D265" s="207"/>
      <c r="E265" s="207"/>
      <c r="F265" s="207"/>
      <c r="G265" s="207"/>
      <c r="H265" s="207"/>
      <c r="I265" s="207"/>
      <c r="J265" s="207"/>
      <c r="K265" s="207"/>
      <c r="L265" s="207"/>
      <c r="M265" s="207"/>
      <c r="N265" s="207"/>
      <c r="O265" s="207"/>
      <c r="P265" s="207"/>
    </row>
    <row r="266" spans="1:17" s="39" customFormat="1" ht="30" customHeight="1" x14ac:dyDescent="0.25">
      <c r="A266" s="79">
        <f>+A262+1</f>
        <v>132</v>
      </c>
      <c r="B266" s="103" t="s">
        <v>226</v>
      </c>
      <c r="C266" s="36" t="s">
        <v>410</v>
      </c>
      <c r="D266" s="103" t="s">
        <v>19</v>
      </c>
      <c r="E266" s="103" t="s">
        <v>121</v>
      </c>
      <c r="F266" s="105">
        <v>65000</v>
      </c>
      <c r="G266" s="105">
        <f>F266*2.87%</f>
        <v>1865.5</v>
      </c>
      <c r="H266" s="81">
        <f>+F266*3.04%</f>
        <v>1976</v>
      </c>
      <c r="I266" s="81">
        <v>1715.46</v>
      </c>
      <c r="J266" s="76">
        <f t="shared" si="98"/>
        <v>5556.96</v>
      </c>
      <c r="K266" s="76">
        <f t="shared" ref="K266:K328" si="101">+F266-J266</f>
        <v>59443.040000000001</v>
      </c>
      <c r="L266" s="76">
        <f>+IF(K266*12&lt;=416220.01,0,IF(K266*12&lt;=624329.01,(((K266*12-416220.01)*0.15)/12),IF((K266*12&lt;=867123.01),(31216+0.2*(K266*12-624329.01))/12,((79776+0.25*(K266*12-867123.01))/12))))-M266</f>
        <v>4084.4578333333325</v>
      </c>
      <c r="M266" s="76"/>
      <c r="N266" s="77">
        <v>13472.77</v>
      </c>
      <c r="O266" s="102">
        <f t="shared" si="99"/>
        <v>23114.187833333333</v>
      </c>
      <c r="P266" s="77">
        <f>+F266-O266</f>
        <v>41885.81216666667</v>
      </c>
    </row>
    <row r="267" spans="1:17" s="39" customFormat="1" ht="30" customHeight="1" x14ac:dyDescent="0.25">
      <c r="A267" s="79">
        <f>+A266+1</f>
        <v>133</v>
      </c>
      <c r="B267" s="103" t="s">
        <v>80</v>
      </c>
      <c r="C267" s="36" t="s">
        <v>410</v>
      </c>
      <c r="D267" s="103" t="s">
        <v>19</v>
      </c>
      <c r="E267" s="103" t="s">
        <v>121</v>
      </c>
      <c r="F267" s="105">
        <v>60000</v>
      </c>
      <c r="G267" s="105">
        <f>F267*2.87%</f>
        <v>1722</v>
      </c>
      <c r="H267" s="81">
        <f>+F267*3.04%</f>
        <v>1824</v>
      </c>
      <c r="I267" s="81"/>
      <c r="J267" s="76">
        <f t="shared" si="98"/>
        <v>3546</v>
      </c>
      <c r="K267" s="76">
        <f t="shared" si="101"/>
        <v>56454</v>
      </c>
      <c r="L267" s="76">
        <f t="shared" ref="L267:L268" si="102">+IF(K267*12&lt;=416220.01,0,IF(K267*12&lt;=624329.01,(((K267*12-416220.01)*0.15)/12),IF((K267*12&lt;=867123.01),(31216+0.2*(K267*12-624329.01))/12,((79776+0.25*(K267*12-867123.01))/12))))-M267</f>
        <v>3486.6498333333329</v>
      </c>
      <c r="M267" s="76"/>
      <c r="N267" s="77">
        <v>125</v>
      </c>
      <c r="O267" s="102">
        <f t="shared" si="99"/>
        <v>7157.6498333333329</v>
      </c>
      <c r="P267" s="77">
        <f>+F267-O267</f>
        <v>52842.350166666671</v>
      </c>
    </row>
    <row r="268" spans="1:17" s="53" customFormat="1" ht="30" customHeight="1" x14ac:dyDescent="0.25">
      <c r="A268" s="79">
        <f>+A267+1</f>
        <v>134</v>
      </c>
      <c r="B268" s="103" t="s">
        <v>446</v>
      </c>
      <c r="C268" s="36" t="s">
        <v>410</v>
      </c>
      <c r="D268" s="103" t="s">
        <v>19</v>
      </c>
      <c r="E268" s="103" t="s">
        <v>121</v>
      </c>
      <c r="F268" s="105">
        <v>60000</v>
      </c>
      <c r="G268" s="105">
        <f>F268*2.87%</f>
        <v>1722</v>
      </c>
      <c r="H268" s="81">
        <f>+F268*3.04%</f>
        <v>1824</v>
      </c>
      <c r="I268" s="81">
        <v>1715.46</v>
      </c>
      <c r="J268" s="76">
        <f t="shared" si="98"/>
        <v>5261.46</v>
      </c>
      <c r="K268" s="76">
        <f t="shared" si="101"/>
        <v>54738.54</v>
      </c>
      <c r="L268" s="76">
        <f t="shared" si="102"/>
        <v>3143.5578333333328</v>
      </c>
      <c r="M268" s="76"/>
      <c r="N268" s="77">
        <v>125</v>
      </c>
      <c r="O268" s="102">
        <f t="shared" si="99"/>
        <v>8530.0178333333333</v>
      </c>
      <c r="P268" s="77">
        <f>+F268-O268</f>
        <v>51469.982166666668</v>
      </c>
      <c r="Q268" s="39"/>
    </row>
    <row r="269" spans="1:17" s="53" customFormat="1" ht="30" customHeight="1" x14ac:dyDescent="0.25">
      <c r="A269" s="198" t="s">
        <v>124</v>
      </c>
      <c r="B269" s="199"/>
      <c r="C269" s="199"/>
      <c r="D269" s="199"/>
      <c r="E269" s="200"/>
      <c r="F269" s="37">
        <f>SUM(F266:F268)</f>
        <v>185000</v>
      </c>
      <c r="G269" s="37">
        <f t="shared" ref="G269:P269" si="103">SUM(G266:G268)</f>
        <v>5309.5</v>
      </c>
      <c r="H269" s="37">
        <f t="shared" si="103"/>
        <v>5624</v>
      </c>
      <c r="I269" s="37">
        <f t="shared" si="103"/>
        <v>3430.92</v>
      </c>
      <c r="J269" s="37">
        <f t="shared" si="103"/>
        <v>14364.419999999998</v>
      </c>
      <c r="K269" s="37">
        <f t="shared" si="103"/>
        <v>170635.58000000002</v>
      </c>
      <c r="L269" s="37">
        <f t="shared" si="103"/>
        <v>10714.665499999997</v>
      </c>
      <c r="M269" s="37">
        <f t="shared" si="103"/>
        <v>0</v>
      </c>
      <c r="N269" s="37">
        <f t="shared" si="103"/>
        <v>13722.77</v>
      </c>
      <c r="O269" s="37">
        <f t="shared" si="103"/>
        <v>38801.855499999998</v>
      </c>
      <c r="P269" s="37">
        <f t="shared" si="103"/>
        <v>146198.14449999999</v>
      </c>
      <c r="Q269" s="39"/>
    </row>
    <row r="270" spans="1:17" s="53" customFormat="1" ht="30" customHeight="1" thickBot="1" x14ac:dyDescent="0.3">
      <c r="A270" s="50"/>
      <c r="B270" s="50"/>
      <c r="C270" s="50"/>
      <c r="D270" s="50"/>
      <c r="E270" s="5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39"/>
    </row>
    <row r="271" spans="1:17" s="53" customFormat="1" ht="30" customHeight="1" thickBot="1" x14ac:dyDescent="0.3">
      <c r="A271" s="201" t="s">
        <v>565</v>
      </c>
      <c r="B271" s="202"/>
      <c r="C271" s="202"/>
      <c r="D271" s="202"/>
      <c r="E271" s="202"/>
      <c r="F271" s="202"/>
      <c r="G271" s="202"/>
      <c r="H271" s="202"/>
      <c r="I271" s="202"/>
      <c r="J271" s="202"/>
      <c r="K271" s="202"/>
      <c r="L271" s="202"/>
      <c r="M271" s="202"/>
      <c r="N271" s="202"/>
      <c r="O271" s="202"/>
      <c r="P271" s="202"/>
      <c r="Q271" s="39"/>
    </row>
    <row r="272" spans="1:17" s="53" customFormat="1" ht="30" customHeight="1" x14ac:dyDescent="0.25">
      <c r="A272" s="79">
        <f>+A268+1</f>
        <v>135</v>
      </c>
      <c r="B272" s="107" t="s">
        <v>564</v>
      </c>
      <c r="C272" s="117" t="s">
        <v>411</v>
      </c>
      <c r="D272" s="118" t="s">
        <v>21</v>
      </c>
      <c r="E272" s="103" t="s">
        <v>120</v>
      </c>
      <c r="F272" s="102">
        <v>40000</v>
      </c>
      <c r="G272" s="102">
        <f>F272*2.87%</f>
        <v>1148</v>
      </c>
      <c r="H272" s="76">
        <f>+F272*3.04%</f>
        <v>1216</v>
      </c>
      <c r="I272" s="76"/>
      <c r="J272" s="76">
        <f t="shared" ref="J272" si="104">+G272+H272+I272</f>
        <v>2364</v>
      </c>
      <c r="K272" s="76">
        <f t="shared" ref="K272" si="105">+F272-J272</f>
        <v>37636</v>
      </c>
      <c r="L272" s="76">
        <v>442.65</v>
      </c>
      <c r="M272" s="76">
        <v>0</v>
      </c>
      <c r="N272" s="83">
        <v>4944.26</v>
      </c>
      <c r="O272" s="102">
        <f>+N272+I272+H272+G272+L272</f>
        <v>7750.91</v>
      </c>
      <c r="P272" s="77">
        <f>+F272-O272</f>
        <v>32249.09</v>
      </c>
      <c r="Q272" s="39"/>
    </row>
    <row r="273" spans="1:17" s="39" customFormat="1" ht="30" customHeight="1" x14ac:dyDescent="0.25">
      <c r="A273" s="198" t="s">
        <v>124</v>
      </c>
      <c r="B273" s="199"/>
      <c r="C273" s="199"/>
      <c r="D273" s="199"/>
      <c r="E273" s="200"/>
      <c r="F273" s="37">
        <f>SUM(F272:F272)</f>
        <v>40000</v>
      </c>
      <c r="G273" s="37">
        <f t="shared" ref="G273:P273" si="106">SUM(G272:G272)</f>
        <v>1148</v>
      </c>
      <c r="H273" s="37">
        <f t="shared" si="106"/>
        <v>1216</v>
      </c>
      <c r="I273" s="37">
        <f t="shared" si="106"/>
        <v>0</v>
      </c>
      <c r="J273" s="37">
        <f t="shared" si="106"/>
        <v>2364</v>
      </c>
      <c r="K273" s="37">
        <f t="shared" si="106"/>
        <v>37636</v>
      </c>
      <c r="L273" s="37">
        <f t="shared" si="106"/>
        <v>442.65</v>
      </c>
      <c r="M273" s="37">
        <f t="shared" si="106"/>
        <v>0</v>
      </c>
      <c r="N273" s="37">
        <f t="shared" si="106"/>
        <v>4944.26</v>
      </c>
      <c r="O273" s="37">
        <f t="shared" si="106"/>
        <v>7750.91</v>
      </c>
      <c r="P273" s="37">
        <f t="shared" si="106"/>
        <v>32249.09</v>
      </c>
    </row>
    <row r="274" spans="1:17" s="78" customFormat="1" ht="30" customHeight="1" thickBot="1" x14ac:dyDescent="0.3">
      <c r="A274" s="50"/>
      <c r="B274" s="50"/>
      <c r="C274" s="50"/>
      <c r="D274" s="50"/>
      <c r="E274" s="5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32"/>
    </row>
    <row r="275" spans="1:17" s="78" customFormat="1" ht="30" customHeight="1" thickBot="1" x14ac:dyDescent="0.3">
      <c r="A275" s="201" t="s">
        <v>306</v>
      </c>
      <c r="B275" s="202"/>
      <c r="C275" s="202"/>
      <c r="D275" s="202"/>
      <c r="E275" s="202"/>
      <c r="F275" s="202"/>
      <c r="G275" s="202"/>
      <c r="H275" s="202"/>
      <c r="I275" s="202"/>
      <c r="J275" s="202"/>
      <c r="K275" s="202"/>
      <c r="L275" s="202"/>
      <c r="M275" s="202"/>
      <c r="N275" s="202"/>
      <c r="O275" s="202"/>
      <c r="P275" s="202"/>
      <c r="Q275" s="32"/>
    </row>
    <row r="276" spans="1:17" s="78" customFormat="1" ht="30" customHeight="1" x14ac:dyDescent="0.25">
      <c r="A276" s="79">
        <f>+A272+1</f>
        <v>136</v>
      </c>
      <c r="B276" s="107" t="s">
        <v>24</v>
      </c>
      <c r="C276" s="117" t="s">
        <v>411</v>
      </c>
      <c r="D276" s="118" t="s">
        <v>189</v>
      </c>
      <c r="E276" s="103" t="s">
        <v>121</v>
      </c>
      <c r="F276" s="102">
        <v>90000</v>
      </c>
      <c r="G276" s="102">
        <f>F276*2.87%</f>
        <v>2583</v>
      </c>
      <c r="H276" s="76">
        <f>+F276*3.04%</f>
        <v>2736</v>
      </c>
      <c r="I276" s="76"/>
      <c r="J276" s="76">
        <f t="shared" si="98"/>
        <v>5319</v>
      </c>
      <c r="K276" s="76">
        <f t="shared" si="101"/>
        <v>84681</v>
      </c>
      <c r="L276" s="76">
        <f>+IF(K276*12&lt;=416220.01,0,IF(K276*12&lt;=624329.01,(((K276*12-416220.01)*0.15)/12),IF((K276*12&lt;=867123.01),(31216+0.2*(K276*12-624329.01))/12,((79776+0.25*(K276*12-867123.01))/12))))-M276</f>
        <v>9753.1872916666671</v>
      </c>
      <c r="M276" s="76"/>
      <c r="N276" s="83">
        <v>25</v>
      </c>
      <c r="O276" s="102">
        <f t="shared" si="99"/>
        <v>15097.187291666667</v>
      </c>
      <c r="P276" s="77">
        <f>+F276-O276</f>
        <v>74902.812708333338</v>
      </c>
      <c r="Q276" s="32"/>
    </row>
    <row r="277" spans="1:17" s="78" customFormat="1" ht="30" customHeight="1" x14ac:dyDescent="0.25">
      <c r="A277" s="79">
        <f>+A276+1</f>
        <v>137</v>
      </c>
      <c r="B277" s="103" t="s">
        <v>35</v>
      </c>
      <c r="C277" s="36" t="s">
        <v>411</v>
      </c>
      <c r="D277" s="103" t="s">
        <v>93</v>
      </c>
      <c r="E277" s="103" t="s">
        <v>224</v>
      </c>
      <c r="F277" s="105">
        <v>50000</v>
      </c>
      <c r="G277" s="81">
        <f>F277*2.87%</f>
        <v>1435</v>
      </c>
      <c r="H277" s="76">
        <f>+F277*3.04%</f>
        <v>1520</v>
      </c>
      <c r="I277" s="76">
        <v>1715.46</v>
      </c>
      <c r="J277" s="76">
        <f t="shared" si="98"/>
        <v>4670.46</v>
      </c>
      <c r="K277" s="76">
        <f t="shared" si="101"/>
        <v>45329.54</v>
      </c>
      <c r="L277" s="76">
        <f>+IF(K277*12&lt;=416220.01,0,IF(K277*12&lt;=624329.01,(((K277*12-416220.01)*0.15)/12),IF((K277*12&lt;=867123.01),(31216+0.2*(K277*12-624329.01))/12,((79776+0.25*(K277*12-867123.01))/12))))-M277</f>
        <v>1596.6808749999998</v>
      </c>
      <c r="M277" s="76">
        <v>0</v>
      </c>
      <c r="N277" s="83">
        <v>245</v>
      </c>
      <c r="O277" s="102">
        <f t="shared" si="99"/>
        <v>6512.1408750000001</v>
      </c>
      <c r="P277" s="77">
        <f>+F277-O277</f>
        <v>43487.859125000003</v>
      </c>
      <c r="Q277" s="32"/>
    </row>
    <row r="278" spans="1:17" s="85" customFormat="1" ht="30" customHeight="1" thickBot="1" x14ac:dyDescent="0.3">
      <c r="A278" s="198" t="s">
        <v>124</v>
      </c>
      <c r="B278" s="199"/>
      <c r="C278" s="199"/>
      <c r="D278" s="199"/>
      <c r="E278" s="200"/>
      <c r="F278" s="37">
        <f>SUM(F276:F277)</f>
        <v>140000</v>
      </c>
      <c r="G278" s="37">
        <f t="shared" ref="G278:P278" si="107">SUM(G276:G277)</f>
        <v>4018</v>
      </c>
      <c r="H278" s="37">
        <f t="shared" si="107"/>
        <v>4256</v>
      </c>
      <c r="I278" s="37">
        <f t="shared" si="107"/>
        <v>1715.46</v>
      </c>
      <c r="J278" s="37">
        <f t="shared" si="107"/>
        <v>9989.4599999999991</v>
      </c>
      <c r="K278" s="37">
        <f t="shared" si="107"/>
        <v>130010.54000000001</v>
      </c>
      <c r="L278" s="37">
        <f t="shared" si="107"/>
        <v>11349.868166666667</v>
      </c>
      <c r="M278" s="37">
        <f t="shared" si="107"/>
        <v>0</v>
      </c>
      <c r="N278" s="37">
        <f t="shared" si="107"/>
        <v>270</v>
      </c>
      <c r="O278" s="37">
        <f t="shared" si="107"/>
        <v>21609.328166666666</v>
      </c>
      <c r="P278" s="37">
        <f t="shared" si="107"/>
        <v>118390.67183333334</v>
      </c>
      <c r="Q278" s="40"/>
    </row>
    <row r="279" spans="1:17" s="89" customFormat="1" ht="30" customHeight="1" thickBot="1" x14ac:dyDescent="0.3">
      <c r="A279" s="201" t="s">
        <v>307</v>
      </c>
      <c r="B279" s="202"/>
      <c r="C279" s="202"/>
      <c r="D279" s="202"/>
      <c r="E279" s="202"/>
      <c r="F279" s="202"/>
      <c r="G279" s="202"/>
      <c r="H279" s="202"/>
      <c r="I279" s="202"/>
      <c r="J279" s="202"/>
      <c r="K279" s="202"/>
      <c r="L279" s="202"/>
      <c r="M279" s="202"/>
      <c r="N279" s="202"/>
      <c r="O279" s="202"/>
      <c r="P279" s="202"/>
      <c r="Q279" s="231"/>
    </row>
    <row r="280" spans="1:17" s="89" customFormat="1" ht="30" customHeight="1" x14ac:dyDescent="0.25">
      <c r="A280" s="74">
        <f>+A277+1</f>
        <v>138</v>
      </c>
      <c r="B280" s="107" t="s">
        <v>387</v>
      </c>
      <c r="C280" s="117" t="s">
        <v>410</v>
      </c>
      <c r="D280" s="107" t="s">
        <v>308</v>
      </c>
      <c r="E280" s="103" t="s">
        <v>224</v>
      </c>
      <c r="F280" s="76">
        <v>50000</v>
      </c>
      <c r="G280" s="81">
        <f t="shared" ref="G280:G283" si="108">F280*2.87%</f>
        <v>1435</v>
      </c>
      <c r="H280" s="81">
        <f t="shared" ref="H280:H283" si="109">+F280*3.04%</f>
        <v>1520</v>
      </c>
      <c r="I280" s="76"/>
      <c r="J280" s="76">
        <f t="shared" si="98"/>
        <v>2955</v>
      </c>
      <c r="K280" s="76">
        <f t="shared" si="101"/>
        <v>47045</v>
      </c>
      <c r="L280" s="76">
        <f>+IF(K280*12&lt;=416220.01,0,IF(K280*12&lt;=624329.01,(((K280*12-416220.01)*0.15)/12),IF((K280*12&lt;=867123.01),(31216+0.2*(K280*12-624329.01))/12,((79776+0.25*(K280*12-867123.01))/12))))-M280</f>
        <v>1853.9998749999997</v>
      </c>
      <c r="M280" s="76"/>
      <c r="N280" s="102">
        <v>9599.56</v>
      </c>
      <c r="O280" s="76">
        <f>+N280+I280+H280+G280+L280</f>
        <v>14408.559874999999</v>
      </c>
      <c r="P280" s="77">
        <f t="shared" ref="P280:P308" si="110">+F280-O280</f>
        <v>35591.440125000001</v>
      </c>
      <c r="Q280" s="231"/>
    </row>
    <row r="281" spans="1:17" s="53" customFormat="1" ht="30" customHeight="1" x14ac:dyDescent="0.25">
      <c r="A281" s="74">
        <f>+A280+1</f>
        <v>139</v>
      </c>
      <c r="B281" s="107" t="s">
        <v>147</v>
      </c>
      <c r="C281" s="117" t="s">
        <v>410</v>
      </c>
      <c r="D281" s="107" t="s">
        <v>308</v>
      </c>
      <c r="E281" s="103" t="s">
        <v>224</v>
      </c>
      <c r="F281" s="76">
        <v>35000</v>
      </c>
      <c r="G281" s="81">
        <f t="shared" si="108"/>
        <v>1004.5</v>
      </c>
      <c r="H281" s="81">
        <f t="shared" si="109"/>
        <v>1064</v>
      </c>
      <c r="I281" s="76"/>
      <c r="J281" s="76">
        <f>+G281+H281+I281</f>
        <v>2068.5</v>
      </c>
      <c r="K281" s="76">
        <f t="shared" si="101"/>
        <v>32931.5</v>
      </c>
      <c r="L281" s="76">
        <f t="shared" ref="L281:L308" si="111">+IF(K281*12&lt;=416220.01,0,IF(K281*12&lt;=624329.01,(((K281*12-416220.01)*0.15)/12),IF((K281*12&lt;=867123.01),(31216+0.2*(K281*12-624329.01))/12,((79776+0.25*(K281*12-867123.01))/12))))-M281</f>
        <v>0</v>
      </c>
      <c r="M281" s="76"/>
      <c r="N281" s="106">
        <v>6727.1</v>
      </c>
      <c r="O281" s="76">
        <f t="shared" ref="O281:O308" si="112">+N281+I281+H281+G281+L281</f>
        <v>8795.6</v>
      </c>
      <c r="P281" s="77">
        <f t="shared" si="110"/>
        <v>26204.400000000001</v>
      </c>
      <c r="Q281" s="39"/>
    </row>
    <row r="282" spans="1:17" s="53" customFormat="1" ht="30" customHeight="1" x14ac:dyDescent="0.25">
      <c r="A282" s="74">
        <f>+A281+1</f>
        <v>140</v>
      </c>
      <c r="B282" s="107" t="s">
        <v>466</v>
      </c>
      <c r="C282" s="117" t="s">
        <v>410</v>
      </c>
      <c r="D282" s="107" t="s">
        <v>308</v>
      </c>
      <c r="E282" s="103" t="s">
        <v>224</v>
      </c>
      <c r="F282" s="76">
        <v>45000</v>
      </c>
      <c r="G282" s="81">
        <f>F282*2.87%</f>
        <v>1291.5</v>
      </c>
      <c r="H282" s="81">
        <f t="shared" si="109"/>
        <v>1368</v>
      </c>
      <c r="I282" s="76"/>
      <c r="J282" s="76">
        <f t="shared" si="98"/>
        <v>2659.5</v>
      </c>
      <c r="K282" s="76">
        <f t="shared" si="101"/>
        <v>42340.5</v>
      </c>
      <c r="L282" s="76">
        <v>1148.32</v>
      </c>
      <c r="M282" s="76">
        <v>0</v>
      </c>
      <c r="N282" s="106">
        <v>15832.53</v>
      </c>
      <c r="O282" s="76">
        <f t="shared" si="112"/>
        <v>19640.349999999999</v>
      </c>
      <c r="P282" s="77">
        <f t="shared" si="110"/>
        <v>25359.65</v>
      </c>
      <c r="Q282" s="39"/>
    </row>
    <row r="283" spans="1:17" s="53" customFormat="1" ht="30" customHeight="1" x14ac:dyDescent="0.25">
      <c r="A283" s="74">
        <f t="shared" ref="A283:A308" si="113">+A282+1</f>
        <v>141</v>
      </c>
      <c r="B283" s="103" t="s">
        <v>27</v>
      </c>
      <c r="C283" s="36" t="s">
        <v>411</v>
      </c>
      <c r="D283" s="103" t="s">
        <v>96</v>
      </c>
      <c r="E283" s="103" t="s">
        <v>121</v>
      </c>
      <c r="F283" s="81">
        <v>28875</v>
      </c>
      <c r="G283" s="81">
        <f t="shared" si="108"/>
        <v>828.71249999999998</v>
      </c>
      <c r="H283" s="81">
        <f t="shared" si="109"/>
        <v>877.8</v>
      </c>
      <c r="I283" s="81"/>
      <c r="J283" s="76">
        <f t="shared" si="98"/>
        <v>1706.5124999999998</v>
      </c>
      <c r="K283" s="76">
        <f t="shared" si="101"/>
        <v>27168.487499999999</v>
      </c>
      <c r="L283" s="76">
        <f t="shared" si="111"/>
        <v>0</v>
      </c>
      <c r="M283" s="76"/>
      <c r="N283" s="234">
        <v>3304.71</v>
      </c>
      <c r="O283" s="76">
        <f t="shared" si="112"/>
        <v>5011.2224999999999</v>
      </c>
      <c r="P283" s="77">
        <f t="shared" si="110"/>
        <v>23863.7775</v>
      </c>
      <c r="Q283" s="39"/>
    </row>
    <row r="284" spans="1:17" s="53" customFormat="1" ht="30" customHeight="1" x14ac:dyDescent="0.25">
      <c r="A284" s="74">
        <f t="shared" si="113"/>
        <v>142</v>
      </c>
      <c r="B284" s="103" t="s">
        <v>26</v>
      </c>
      <c r="C284" s="36" t="s">
        <v>411</v>
      </c>
      <c r="D284" s="103" t="s">
        <v>96</v>
      </c>
      <c r="E284" s="103" t="s">
        <v>121</v>
      </c>
      <c r="F284" s="81">
        <v>28000</v>
      </c>
      <c r="G284" s="81">
        <f>F284*2.87%</f>
        <v>803.6</v>
      </c>
      <c r="H284" s="81">
        <f>+F284*3.04%</f>
        <v>851.2</v>
      </c>
      <c r="I284" s="76">
        <v>0</v>
      </c>
      <c r="J284" s="76">
        <f t="shared" si="98"/>
        <v>1654.8000000000002</v>
      </c>
      <c r="K284" s="76">
        <f t="shared" si="101"/>
        <v>26345.200000000001</v>
      </c>
      <c r="L284" s="76">
        <f t="shared" si="111"/>
        <v>0</v>
      </c>
      <c r="M284" s="76"/>
      <c r="N284" s="234">
        <v>2125</v>
      </c>
      <c r="O284" s="76">
        <f t="shared" si="112"/>
        <v>3779.7999999999997</v>
      </c>
      <c r="P284" s="77">
        <f t="shared" si="110"/>
        <v>24220.2</v>
      </c>
      <c r="Q284" s="39"/>
    </row>
    <row r="285" spans="1:17" s="53" customFormat="1" ht="30" customHeight="1" x14ac:dyDescent="0.25">
      <c r="A285" s="74">
        <f t="shared" si="113"/>
        <v>143</v>
      </c>
      <c r="B285" s="103" t="s">
        <v>190</v>
      </c>
      <c r="C285" s="36" t="s">
        <v>411</v>
      </c>
      <c r="D285" s="103" t="s">
        <v>96</v>
      </c>
      <c r="E285" s="103" t="s">
        <v>121</v>
      </c>
      <c r="F285" s="81">
        <v>28000</v>
      </c>
      <c r="G285" s="81">
        <f t="shared" ref="G285:G302" si="114">F285*2.87%</f>
        <v>803.6</v>
      </c>
      <c r="H285" s="81">
        <f t="shared" ref="H285:H302" si="115">+F285*3.04%</f>
        <v>851.2</v>
      </c>
      <c r="I285" s="76"/>
      <c r="J285" s="76">
        <f t="shared" si="98"/>
        <v>1654.8000000000002</v>
      </c>
      <c r="K285" s="76">
        <f t="shared" si="101"/>
        <v>26345.200000000001</v>
      </c>
      <c r="L285" s="76">
        <f t="shared" si="111"/>
        <v>0</v>
      </c>
      <c r="M285" s="76"/>
      <c r="N285" s="234">
        <f>2226.54+25</f>
        <v>2251.54</v>
      </c>
      <c r="O285" s="76">
        <f t="shared" si="112"/>
        <v>3906.3399999999997</v>
      </c>
      <c r="P285" s="77">
        <f t="shared" si="110"/>
        <v>24093.66</v>
      </c>
      <c r="Q285" s="39"/>
    </row>
    <row r="286" spans="1:17" s="53" customFormat="1" ht="30" customHeight="1" x14ac:dyDescent="0.25">
      <c r="A286" s="74">
        <f t="shared" si="113"/>
        <v>144</v>
      </c>
      <c r="B286" s="103" t="s">
        <v>309</v>
      </c>
      <c r="C286" s="36" t="s">
        <v>411</v>
      </c>
      <c r="D286" s="103" t="s">
        <v>33</v>
      </c>
      <c r="E286" s="103" t="s">
        <v>121</v>
      </c>
      <c r="F286" s="81">
        <v>28000</v>
      </c>
      <c r="G286" s="81">
        <f t="shared" si="114"/>
        <v>803.6</v>
      </c>
      <c r="H286" s="81">
        <f t="shared" si="115"/>
        <v>851.2</v>
      </c>
      <c r="I286" s="76"/>
      <c r="J286" s="76">
        <f t="shared" si="98"/>
        <v>1654.8000000000002</v>
      </c>
      <c r="K286" s="76">
        <f t="shared" si="101"/>
        <v>26345.200000000001</v>
      </c>
      <c r="L286" s="76">
        <f t="shared" si="111"/>
        <v>0</v>
      </c>
      <c r="M286" s="76"/>
      <c r="N286" s="234">
        <v>3165</v>
      </c>
      <c r="O286" s="76">
        <f t="shared" si="112"/>
        <v>4819.8</v>
      </c>
      <c r="P286" s="77">
        <f t="shared" si="110"/>
        <v>23180.2</v>
      </c>
      <c r="Q286" s="39"/>
    </row>
    <row r="287" spans="1:17" s="53" customFormat="1" ht="30" customHeight="1" x14ac:dyDescent="0.25">
      <c r="A287" s="74">
        <f t="shared" si="113"/>
        <v>145</v>
      </c>
      <c r="B287" s="103" t="s">
        <v>29</v>
      </c>
      <c r="C287" s="36" t="s">
        <v>411</v>
      </c>
      <c r="D287" s="103" t="s">
        <v>33</v>
      </c>
      <c r="E287" s="103" t="s">
        <v>224</v>
      </c>
      <c r="F287" s="81">
        <v>28000</v>
      </c>
      <c r="G287" s="81">
        <f t="shared" si="114"/>
        <v>803.6</v>
      </c>
      <c r="H287" s="81">
        <f t="shared" si="115"/>
        <v>851.2</v>
      </c>
      <c r="I287" s="76">
        <v>3430.92</v>
      </c>
      <c r="J287" s="76">
        <f t="shared" si="98"/>
        <v>5085.72</v>
      </c>
      <c r="K287" s="76">
        <f t="shared" si="101"/>
        <v>22914.28</v>
      </c>
      <c r="L287" s="76">
        <f t="shared" si="111"/>
        <v>0</v>
      </c>
      <c r="M287" s="76"/>
      <c r="N287" s="234">
        <v>8696.61</v>
      </c>
      <c r="O287" s="76">
        <f t="shared" si="112"/>
        <v>13782.330000000002</v>
      </c>
      <c r="P287" s="77">
        <f t="shared" si="110"/>
        <v>14217.669999999998</v>
      </c>
      <c r="Q287" s="39"/>
    </row>
    <row r="288" spans="1:17" s="53" customFormat="1" ht="30" customHeight="1" x14ac:dyDescent="0.25">
      <c r="A288" s="74">
        <f t="shared" si="113"/>
        <v>146</v>
      </c>
      <c r="B288" s="103" t="s">
        <v>30</v>
      </c>
      <c r="C288" s="36" t="s">
        <v>410</v>
      </c>
      <c r="D288" s="103" t="s">
        <v>33</v>
      </c>
      <c r="E288" s="103" t="s">
        <v>224</v>
      </c>
      <c r="F288" s="81">
        <v>28000</v>
      </c>
      <c r="G288" s="81">
        <f t="shared" si="114"/>
        <v>803.6</v>
      </c>
      <c r="H288" s="81">
        <f t="shared" si="115"/>
        <v>851.2</v>
      </c>
      <c r="I288" s="76"/>
      <c r="J288" s="76">
        <f t="shared" si="98"/>
        <v>1654.8000000000002</v>
      </c>
      <c r="K288" s="76">
        <f t="shared" si="101"/>
        <v>26345.200000000001</v>
      </c>
      <c r="L288" s="76">
        <f t="shared" si="111"/>
        <v>0</v>
      </c>
      <c r="M288" s="76"/>
      <c r="N288" s="234">
        <v>2339.87</v>
      </c>
      <c r="O288" s="76">
        <f t="shared" si="112"/>
        <v>3994.6699999999996</v>
      </c>
      <c r="P288" s="77">
        <f t="shared" si="110"/>
        <v>24005.33</v>
      </c>
      <c r="Q288" s="39"/>
    </row>
    <row r="289" spans="1:17" s="53" customFormat="1" ht="30" customHeight="1" x14ac:dyDescent="0.25">
      <c r="A289" s="74">
        <f t="shared" si="113"/>
        <v>147</v>
      </c>
      <c r="B289" s="103" t="s">
        <v>310</v>
      </c>
      <c r="C289" s="36" t="s">
        <v>411</v>
      </c>
      <c r="D289" s="103" t="s">
        <v>33</v>
      </c>
      <c r="E289" s="103" t="s">
        <v>121</v>
      </c>
      <c r="F289" s="81">
        <v>28000</v>
      </c>
      <c r="G289" s="81">
        <f t="shared" si="114"/>
        <v>803.6</v>
      </c>
      <c r="H289" s="81">
        <f t="shared" si="115"/>
        <v>851.2</v>
      </c>
      <c r="I289" s="76"/>
      <c r="J289" s="76">
        <f t="shared" si="98"/>
        <v>1654.8000000000002</v>
      </c>
      <c r="K289" s="76">
        <f t="shared" si="101"/>
        <v>26345.200000000001</v>
      </c>
      <c r="L289" s="76">
        <f t="shared" si="111"/>
        <v>0</v>
      </c>
      <c r="M289" s="76"/>
      <c r="N289" s="234">
        <v>3125</v>
      </c>
      <c r="O289" s="76">
        <f t="shared" si="112"/>
        <v>4779.8</v>
      </c>
      <c r="P289" s="77">
        <f t="shared" si="110"/>
        <v>23220.2</v>
      </c>
      <c r="Q289" s="39"/>
    </row>
    <row r="290" spans="1:17" s="53" customFormat="1" ht="30" customHeight="1" x14ac:dyDescent="0.25">
      <c r="A290" s="74">
        <f t="shared" si="113"/>
        <v>148</v>
      </c>
      <c r="B290" s="103" t="s">
        <v>31</v>
      </c>
      <c r="C290" s="36" t="s">
        <v>411</v>
      </c>
      <c r="D290" s="103" t="s">
        <v>33</v>
      </c>
      <c r="E290" s="103" t="s">
        <v>121</v>
      </c>
      <c r="F290" s="81">
        <v>28000</v>
      </c>
      <c r="G290" s="81">
        <f t="shared" si="114"/>
        <v>803.6</v>
      </c>
      <c r="H290" s="81">
        <f t="shared" si="115"/>
        <v>851.2</v>
      </c>
      <c r="I290" s="76">
        <v>0</v>
      </c>
      <c r="J290" s="76">
        <f t="shared" si="98"/>
        <v>1654.8000000000002</v>
      </c>
      <c r="K290" s="76">
        <f t="shared" si="101"/>
        <v>26345.200000000001</v>
      </c>
      <c r="L290" s="76">
        <f t="shared" si="111"/>
        <v>0</v>
      </c>
      <c r="M290" s="76"/>
      <c r="N290" s="234">
        <v>4002.74</v>
      </c>
      <c r="O290" s="76">
        <f t="shared" si="112"/>
        <v>5657.54</v>
      </c>
      <c r="P290" s="77">
        <f t="shared" si="110"/>
        <v>22342.46</v>
      </c>
      <c r="Q290" s="39"/>
    </row>
    <row r="291" spans="1:17" s="32" customFormat="1" ht="30" customHeight="1" x14ac:dyDescent="0.25">
      <c r="A291" s="74">
        <f t="shared" si="113"/>
        <v>149</v>
      </c>
      <c r="B291" s="103" t="s">
        <v>32</v>
      </c>
      <c r="C291" s="36" t="s">
        <v>410</v>
      </c>
      <c r="D291" s="103" t="s">
        <v>33</v>
      </c>
      <c r="E291" s="103" t="s">
        <v>121</v>
      </c>
      <c r="F291" s="81">
        <v>28000</v>
      </c>
      <c r="G291" s="81">
        <f t="shared" si="114"/>
        <v>803.6</v>
      </c>
      <c r="H291" s="81">
        <f t="shared" si="115"/>
        <v>851.2</v>
      </c>
      <c r="I291" s="76"/>
      <c r="J291" s="76">
        <f t="shared" si="98"/>
        <v>1654.8000000000002</v>
      </c>
      <c r="K291" s="76">
        <f t="shared" si="101"/>
        <v>26345.200000000001</v>
      </c>
      <c r="L291" s="76">
        <f t="shared" si="111"/>
        <v>0</v>
      </c>
      <c r="M291" s="76"/>
      <c r="N291" s="234">
        <v>4011.08</v>
      </c>
      <c r="O291" s="76">
        <f t="shared" si="112"/>
        <v>5665.88</v>
      </c>
      <c r="P291" s="77">
        <f t="shared" si="110"/>
        <v>22334.12</v>
      </c>
    </row>
    <row r="292" spans="1:17" s="32" customFormat="1" ht="30" customHeight="1" x14ac:dyDescent="0.25">
      <c r="A292" s="74">
        <f t="shared" si="113"/>
        <v>150</v>
      </c>
      <c r="B292" s="103" t="s">
        <v>28</v>
      </c>
      <c r="C292" s="36" t="s">
        <v>410</v>
      </c>
      <c r="D292" s="103" t="s">
        <v>33</v>
      </c>
      <c r="E292" s="103" t="s">
        <v>121</v>
      </c>
      <c r="F292" s="81">
        <v>24000</v>
      </c>
      <c r="G292" s="81">
        <f t="shared" si="114"/>
        <v>688.8</v>
      </c>
      <c r="H292" s="81">
        <f t="shared" si="115"/>
        <v>729.6</v>
      </c>
      <c r="I292" s="76">
        <v>1715.46</v>
      </c>
      <c r="J292" s="76">
        <f t="shared" si="98"/>
        <v>3133.86</v>
      </c>
      <c r="K292" s="76">
        <f t="shared" si="101"/>
        <v>20866.14</v>
      </c>
      <c r="L292" s="76">
        <f t="shared" si="111"/>
        <v>0</v>
      </c>
      <c r="M292" s="76"/>
      <c r="N292" s="234">
        <v>6737.33</v>
      </c>
      <c r="O292" s="76">
        <f t="shared" si="112"/>
        <v>9871.19</v>
      </c>
      <c r="P292" s="77">
        <f t="shared" si="110"/>
        <v>14128.81</v>
      </c>
    </row>
    <row r="293" spans="1:17" s="32" customFormat="1" ht="30" customHeight="1" x14ac:dyDescent="0.25">
      <c r="A293" s="74">
        <f t="shared" si="113"/>
        <v>151</v>
      </c>
      <c r="B293" s="103" t="s">
        <v>311</v>
      </c>
      <c r="C293" s="36" t="s">
        <v>411</v>
      </c>
      <c r="D293" s="103" t="s">
        <v>33</v>
      </c>
      <c r="E293" s="103" t="s">
        <v>121</v>
      </c>
      <c r="F293" s="81">
        <v>24000</v>
      </c>
      <c r="G293" s="81">
        <f t="shared" si="114"/>
        <v>688.8</v>
      </c>
      <c r="H293" s="81">
        <f t="shared" si="115"/>
        <v>729.6</v>
      </c>
      <c r="I293" s="76"/>
      <c r="J293" s="76">
        <f t="shared" si="98"/>
        <v>1418.4</v>
      </c>
      <c r="K293" s="76">
        <f t="shared" si="101"/>
        <v>22581.599999999999</v>
      </c>
      <c r="L293" s="76">
        <f t="shared" si="111"/>
        <v>0</v>
      </c>
      <c r="M293" s="76"/>
      <c r="N293" s="234">
        <v>125</v>
      </c>
      <c r="O293" s="76">
        <f t="shared" si="112"/>
        <v>1543.4</v>
      </c>
      <c r="P293" s="77">
        <f t="shared" si="110"/>
        <v>22456.6</v>
      </c>
    </row>
    <row r="294" spans="1:17" s="32" customFormat="1" ht="30" customHeight="1" x14ac:dyDescent="0.25">
      <c r="A294" s="74">
        <f t="shared" si="113"/>
        <v>152</v>
      </c>
      <c r="B294" s="103" t="s">
        <v>312</v>
      </c>
      <c r="C294" s="36" t="s">
        <v>410</v>
      </c>
      <c r="D294" s="103" t="s">
        <v>33</v>
      </c>
      <c r="E294" s="103" t="s">
        <v>224</v>
      </c>
      <c r="F294" s="81">
        <v>24000</v>
      </c>
      <c r="G294" s="81">
        <f t="shared" si="114"/>
        <v>688.8</v>
      </c>
      <c r="H294" s="81">
        <f t="shared" si="115"/>
        <v>729.6</v>
      </c>
      <c r="I294" s="76"/>
      <c r="J294" s="76">
        <f t="shared" si="98"/>
        <v>1418.4</v>
      </c>
      <c r="K294" s="76">
        <f t="shared" si="101"/>
        <v>22581.599999999999</v>
      </c>
      <c r="L294" s="76">
        <f t="shared" si="111"/>
        <v>0</v>
      </c>
      <c r="M294" s="76"/>
      <c r="N294" s="234">
        <v>4632.72</v>
      </c>
      <c r="O294" s="76">
        <f t="shared" si="112"/>
        <v>6051.1200000000008</v>
      </c>
      <c r="P294" s="77">
        <f t="shared" si="110"/>
        <v>17948.879999999997</v>
      </c>
    </row>
    <row r="295" spans="1:17" s="32" customFormat="1" ht="30" customHeight="1" x14ac:dyDescent="0.25">
      <c r="A295" s="74">
        <f t="shared" si="113"/>
        <v>153</v>
      </c>
      <c r="B295" s="103" t="s">
        <v>313</v>
      </c>
      <c r="C295" s="36" t="s">
        <v>410</v>
      </c>
      <c r="D295" s="103" t="s">
        <v>33</v>
      </c>
      <c r="E295" s="103" t="s">
        <v>224</v>
      </c>
      <c r="F295" s="81">
        <v>24000</v>
      </c>
      <c r="G295" s="81">
        <f t="shared" si="114"/>
        <v>688.8</v>
      </c>
      <c r="H295" s="81">
        <f t="shared" si="115"/>
        <v>729.6</v>
      </c>
      <c r="I295" s="76"/>
      <c r="J295" s="76">
        <f t="shared" si="98"/>
        <v>1418.4</v>
      </c>
      <c r="K295" s="76">
        <f t="shared" si="101"/>
        <v>22581.599999999999</v>
      </c>
      <c r="L295" s="76">
        <f t="shared" si="111"/>
        <v>0</v>
      </c>
      <c r="M295" s="76"/>
      <c r="N295" s="234">
        <v>125</v>
      </c>
      <c r="O295" s="76">
        <f t="shared" si="112"/>
        <v>1543.4</v>
      </c>
      <c r="P295" s="77">
        <f t="shared" si="110"/>
        <v>22456.6</v>
      </c>
    </row>
    <row r="296" spans="1:17" s="32" customFormat="1" ht="30" customHeight="1" x14ac:dyDescent="0.25">
      <c r="A296" s="74">
        <f>+A295+1</f>
        <v>154</v>
      </c>
      <c r="B296" s="108" t="s">
        <v>145</v>
      </c>
      <c r="C296" s="165" t="s">
        <v>411</v>
      </c>
      <c r="D296" s="103" t="s">
        <v>33</v>
      </c>
      <c r="E296" s="103" t="s">
        <v>224</v>
      </c>
      <c r="F296" s="81">
        <v>28000</v>
      </c>
      <c r="G296" s="81">
        <f t="shared" si="114"/>
        <v>803.6</v>
      </c>
      <c r="H296" s="81">
        <f t="shared" si="115"/>
        <v>851.2</v>
      </c>
      <c r="I296" s="76"/>
      <c r="J296" s="76">
        <f t="shared" si="98"/>
        <v>1654.8000000000002</v>
      </c>
      <c r="K296" s="76">
        <f t="shared" si="101"/>
        <v>26345.200000000001</v>
      </c>
      <c r="L296" s="76">
        <f t="shared" si="111"/>
        <v>0</v>
      </c>
      <c r="M296" s="76"/>
      <c r="N296" s="234">
        <v>4125</v>
      </c>
      <c r="O296" s="76">
        <f t="shared" si="112"/>
        <v>5779.8</v>
      </c>
      <c r="P296" s="77">
        <f t="shared" si="110"/>
        <v>22220.2</v>
      </c>
    </row>
    <row r="297" spans="1:17" s="32" customFormat="1" ht="30" customHeight="1" x14ac:dyDescent="0.25">
      <c r="A297" s="74">
        <f t="shared" si="113"/>
        <v>155</v>
      </c>
      <c r="B297" s="103" t="s">
        <v>316</v>
      </c>
      <c r="C297" s="166" t="s">
        <v>411</v>
      </c>
      <c r="D297" s="103" t="s">
        <v>33</v>
      </c>
      <c r="E297" s="103" t="s">
        <v>224</v>
      </c>
      <c r="F297" s="81">
        <v>28000</v>
      </c>
      <c r="G297" s="81">
        <f t="shared" si="114"/>
        <v>803.6</v>
      </c>
      <c r="H297" s="81">
        <f t="shared" si="115"/>
        <v>851.2</v>
      </c>
      <c r="I297" s="76"/>
      <c r="J297" s="76">
        <f t="shared" si="98"/>
        <v>1654.8000000000002</v>
      </c>
      <c r="K297" s="76">
        <f t="shared" si="101"/>
        <v>26345.200000000001</v>
      </c>
      <c r="L297" s="76">
        <f t="shared" si="111"/>
        <v>0</v>
      </c>
      <c r="M297" s="76"/>
      <c r="N297" s="234">
        <v>5170.43</v>
      </c>
      <c r="O297" s="76">
        <f t="shared" si="112"/>
        <v>6825.2300000000005</v>
      </c>
      <c r="P297" s="77">
        <f t="shared" si="110"/>
        <v>21174.77</v>
      </c>
    </row>
    <row r="298" spans="1:17" s="32" customFormat="1" ht="30" customHeight="1" x14ac:dyDescent="0.25">
      <c r="A298" s="74">
        <f t="shared" si="113"/>
        <v>156</v>
      </c>
      <c r="B298" s="103" t="s">
        <v>314</v>
      </c>
      <c r="C298" s="36" t="s">
        <v>411</v>
      </c>
      <c r="D298" s="103" t="s">
        <v>33</v>
      </c>
      <c r="E298" s="103" t="s">
        <v>224</v>
      </c>
      <c r="F298" s="81">
        <v>19200</v>
      </c>
      <c r="G298" s="81">
        <f t="shared" si="114"/>
        <v>551.04</v>
      </c>
      <c r="H298" s="81">
        <f t="shared" si="115"/>
        <v>583.67999999999995</v>
      </c>
      <c r="I298" s="76"/>
      <c r="J298" s="76">
        <f t="shared" si="98"/>
        <v>1134.7199999999998</v>
      </c>
      <c r="K298" s="76">
        <f t="shared" si="101"/>
        <v>18065.28</v>
      </c>
      <c r="L298" s="76">
        <f t="shared" si="111"/>
        <v>0</v>
      </c>
      <c r="M298" s="76"/>
      <c r="N298" s="234">
        <v>245</v>
      </c>
      <c r="O298" s="76">
        <f t="shared" si="112"/>
        <v>1379.7199999999998</v>
      </c>
      <c r="P298" s="77">
        <f t="shared" si="110"/>
        <v>17820.28</v>
      </c>
    </row>
    <row r="299" spans="1:17" s="32" customFormat="1" ht="30" customHeight="1" x14ac:dyDescent="0.25">
      <c r="A299" s="74">
        <f t="shared" si="113"/>
        <v>157</v>
      </c>
      <c r="B299" s="103" t="s">
        <v>315</v>
      </c>
      <c r="C299" s="36" t="s">
        <v>411</v>
      </c>
      <c r="D299" s="103" t="s">
        <v>33</v>
      </c>
      <c r="E299" s="103" t="s">
        <v>224</v>
      </c>
      <c r="F299" s="81">
        <v>24000</v>
      </c>
      <c r="G299" s="81">
        <f t="shared" si="114"/>
        <v>688.8</v>
      </c>
      <c r="H299" s="81">
        <f t="shared" si="115"/>
        <v>729.6</v>
      </c>
      <c r="I299" s="76"/>
      <c r="J299" s="76">
        <f t="shared" si="98"/>
        <v>1418.4</v>
      </c>
      <c r="K299" s="76">
        <f t="shared" si="101"/>
        <v>22581.599999999999</v>
      </c>
      <c r="L299" s="76">
        <f t="shared" si="111"/>
        <v>0</v>
      </c>
      <c r="M299" s="76"/>
      <c r="N299" s="234">
        <v>1125</v>
      </c>
      <c r="O299" s="76">
        <f t="shared" si="112"/>
        <v>2543.3999999999996</v>
      </c>
      <c r="P299" s="77">
        <f t="shared" si="110"/>
        <v>21456.6</v>
      </c>
    </row>
    <row r="300" spans="1:17" s="32" customFormat="1" ht="30" customHeight="1" x14ac:dyDescent="0.25">
      <c r="A300" s="74">
        <f t="shared" si="113"/>
        <v>158</v>
      </c>
      <c r="B300" s="103" t="s">
        <v>208</v>
      </c>
      <c r="C300" s="36" t="s">
        <v>411</v>
      </c>
      <c r="D300" s="103" t="s">
        <v>33</v>
      </c>
      <c r="E300" s="103" t="s">
        <v>224</v>
      </c>
      <c r="F300" s="81">
        <v>24000</v>
      </c>
      <c r="G300" s="81">
        <f t="shared" si="114"/>
        <v>688.8</v>
      </c>
      <c r="H300" s="81">
        <f t="shared" si="115"/>
        <v>729.6</v>
      </c>
      <c r="I300" s="76"/>
      <c r="J300" s="76">
        <f t="shared" si="98"/>
        <v>1418.4</v>
      </c>
      <c r="K300" s="76">
        <f t="shared" si="101"/>
        <v>22581.599999999999</v>
      </c>
      <c r="L300" s="76">
        <f t="shared" si="111"/>
        <v>0</v>
      </c>
      <c r="M300" s="76"/>
      <c r="N300" s="234">
        <v>4125</v>
      </c>
      <c r="O300" s="76">
        <f t="shared" si="112"/>
        <v>5543.4000000000005</v>
      </c>
      <c r="P300" s="77">
        <f t="shared" si="110"/>
        <v>18456.599999999999</v>
      </c>
    </row>
    <row r="301" spans="1:17" s="39" customFormat="1" ht="30" customHeight="1" x14ac:dyDescent="0.25">
      <c r="A301" s="74">
        <f t="shared" si="113"/>
        <v>159</v>
      </c>
      <c r="B301" s="103" t="s">
        <v>464</v>
      </c>
      <c r="C301" s="165" t="s">
        <v>410</v>
      </c>
      <c r="D301" s="103" t="s">
        <v>33</v>
      </c>
      <c r="E301" s="103" t="s">
        <v>224</v>
      </c>
      <c r="F301" s="81">
        <v>24000</v>
      </c>
      <c r="G301" s="81">
        <f t="shared" si="114"/>
        <v>688.8</v>
      </c>
      <c r="H301" s="81">
        <f t="shared" si="115"/>
        <v>729.6</v>
      </c>
      <c r="I301" s="76"/>
      <c r="J301" s="76">
        <f t="shared" si="98"/>
        <v>1418.4</v>
      </c>
      <c r="K301" s="76">
        <f t="shared" si="101"/>
        <v>22581.599999999999</v>
      </c>
      <c r="L301" s="76">
        <f t="shared" si="111"/>
        <v>0</v>
      </c>
      <c r="M301" s="76"/>
      <c r="N301" s="234">
        <v>25</v>
      </c>
      <c r="O301" s="76">
        <f t="shared" si="112"/>
        <v>1443.4</v>
      </c>
      <c r="P301" s="77">
        <f t="shared" si="110"/>
        <v>22556.6</v>
      </c>
    </row>
    <row r="302" spans="1:17" s="53" customFormat="1" ht="30" customHeight="1" x14ac:dyDescent="0.25">
      <c r="A302" s="74">
        <f t="shared" si="113"/>
        <v>160</v>
      </c>
      <c r="B302" s="103" t="s">
        <v>465</v>
      </c>
      <c r="C302" s="165" t="s">
        <v>411</v>
      </c>
      <c r="D302" s="103" t="s">
        <v>33</v>
      </c>
      <c r="E302" s="103" t="s">
        <v>224</v>
      </c>
      <c r="F302" s="81">
        <v>24000</v>
      </c>
      <c r="G302" s="81">
        <f t="shared" si="114"/>
        <v>688.8</v>
      </c>
      <c r="H302" s="81">
        <f t="shared" si="115"/>
        <v>729.6</v>
      </c>
      <c r="I302" s="76"/>
      <c r="J302" s="76">
        <f t="shared" si="98"/>
        <v>1418.4</v>
      </c>
      <c r="K302" s="76">
        <f t="shared" si="101"/>
        <v>22581.599999999999</v>
      </c>
      <c r="L302" s="76">
        <f t="shared" si="111"/>
        <v>0</v>
      </c>
      <c r="M302" s="76"/>
      <c r="N302" s="234">
        <v>125</v>
      </c>
      <c r="O302" s="76">
        <f t="shared" si="112"/>
        <v>1543.4</v>
      </c>
      <c r="P302" s="77">
        <f t="shared" si="110"/>
        <v>22456.6</v>
      </c>
      <c r="Q302" s="39"/>
    </row>
    <row r="303" spans="1:17" s="53" customFormat="1" ht="30" customHeight="1" x14ac:dyDescent="0.25">
      <c r="A303" s="74">
        <f>+A302+1</f>
        <v>161</v>
      </c>
      <c r="B303" s="103" t="s">
        <v>544</v>
      </c>
      <c r="C303" s="36" t="s">
        <v>410</v>
      </c>
      <c r="D303" s="103" t="s">
        <v>308</v>
      </c>
      <c r="E303" s="103" t="s">
        <v>224</v>
      </c>
      <c r="F303" s="81">
        <v>45000</v>
      </c>
      <c r="G303" s="81">
        <f t="shared" ref="G303:G304" si="116">F303*2.87%</f>
        <v>1291.5</v>
      </c>
      <c r="H303" s="81">
        <f t="shared" ref="H303:H304" si="117">+F303*3.04%</f>
        <v>1368</v>
      </c>
      <c r="I303" s="76"/>
      <c r="J303" s="76">
        <f t="shared" si="98"/>
        <v>2659.5</v>
      </c>
      <c r="K303" s="76">
        <f t="shared" si="101"/>
        <v>42340.5</v>
      </c>
      <c r="L303" s="76">
        <f t="shared" si="111"/>
        <v>1148.3248749999998</v>
      </c>
      <c r="M303" s="76"/>
      <c r="N303" s="234">
        <v>4065</v>
      </c>
      <c r="O303" s="76">
        <f t="shared" si="112"/>
        <v>7872.8248750000002</v>
      </c>
      <c r="P303" s="77">
        <f t="shared" si="110"/>
        <v>37127.175125000002</v>
      </c>
      <c r="Q303" s="39"/>
    </row>
    <row r="304" spans="1:17" s="53" customFormat="1" ht="30" customHeight="1" x14ac:dyDescent="0.25">
      <c r="A304" s="74">
        <f t="shared" si="113"/>
        <v>162</v>
      </c>
      <c r="B304" s="103" t="s">
        <v>566</v>
      </c>
      <c r="C304" s="36" t="s">
        <v>410</v>
      </c>
      <c r="D304" s="103" t="s">
        <v>33</v>
      </c>
      <c r="E304" s="103" t="s">
        <v>194</v>
      </c>
      <c r="F304" s="81">
        <v>20000</v>
      </c>
      <c r="G304" s="81">
        <f t="shared" si="116"/>
        <v>574</v>
      </c>
      <c r="H304" s="81">
        <f t="shared" si="117"/>
        <v>608</v>
      </c>
      <c r="I304" s="76">
        <v>1715.46</v>
      </c>
      <c r="J304" s="76">
        <f t="shared" si="98"/>
        <v>2897.46</v>
      </c>
      <c r="K304" s="76">
        <f t="shared" si="101"/>
        <v>17102.54</v>
      </c>
      <c r="L304" s="76">
        <f t="shared" si="111"/>
        <v>0</v>
      </c>
      <c r="M304" s="76"/>
      <c r="N304" s="234">
        <v>7082.17</v>
      </c>
      <c r="O304" s="76">
        <f t="shared" si="112"/>
        <v>9979.630000000001</v>
      </c>
      <c r="P304" s="77">
        <f t="shared" si="110"/>
        <v>10020.369999999999</v>
      </c>
      <c r="Q304" s="39"/>
    </row>
    <row r="305" spans="1:17" s="53" customFormat="1" ht="30" customHeight="1" x14ac:dyDescent="0.25">
      <c r="A305" s="74">
        <f>+A304+1</f>
        <v>163</v>
      </c>
      <c r="B305" s="103" t="s">
        <v>567</v>
      </c>
      <c r="C305" s="36" t="s">
        <v>410</v>
      </c>
      <c r="D305" s="103" t="s">
        <v>33</v>
      </c>
      <c r="E305" s="103" t="s">
        <v>194</v>
      </c>
      <c r="F305" s="81">
        <v>20000</v>
      </c>
      <c r="G305" s="81">
        <f t="shared" ref="G305:G308" si="118">F305*2.87%</f>
        <v>574</v>
      </c>
      <c r="H305" s="81">
        <f t="shared" ref="H305:H308" si="119">+F305*3.04%</f>
        <v>608</v>
      </c>
      <c r="I305" s="76"/>
      <c r="J305" s="76">
        <f t="shared" si="98"/>
        <v>1182</v>
      </c>
      <c r="K305" s="76">
        <f t="shared" si="101"/>
        <v>18818</v>
      </c>
      <c r="L305" s="76">
        <f t="shared" si="111"/>
        <v>0</v>
      </c>
      <c r="M305" s="76"/>
      <c r="N305" s="234">
        <v>125</v>
      </c>
      <c r="O305" s="76">
        <f t="shared" si="112"/>
        <v>1307</v>
      </c>
      <c r="P305" s="77">
        <f t="shared" si="110"/>
        <v>18693</v>
      </c>
      <c r="Q305" s="39"/>
    </row>
    <row r="306" spans="1:17" s="53" customFormat="1" ht="30" customHeight="1" x14ac:dyDescent="0.25">
      <c r="A306" s="74">
        <f t="shared" si="113"/>
        <v>164</v>
      </c>
      <c r="B306" s="103" t="s">
        <v>568</v>
      </c>
      <c r="C306" s="36" t="s">
        <v>410</v>
      </c>
      <c r="D306" s="103" t="s">
        <v>33</v>
      </c>
      <c r="E306" s="103" t="s">
        <v>194</v>
      </c>
      <c r="F306" s="81">
        <v>20000</v>
      </c>
      <c r="G306" s="81">
        <f t="shared" si="118"/>
        <v>574</v>
      </c>
      <c r="H306" s="81">
        <f t="shared" si="119"/>
        <v>608</v>
      </c>
      <c r="I306" s="76">
        <v>1715.46</v>
      </c>
      <c r="J306" s="76">
        <f t="shared" si="98"/>
        <v>2897.46</v>
      </c>
      <c r="K306" s="76">
        <f t="shared" si="101"/>
        <v>17102.54</v>
      </c>
      <c r="L306" s="76">
        <f t="shared" si="111"/>
        <v>0</v>
      </c>
      <c r="M306" s="76"/>
      <c r="N306" s="83">
        <v>2125</v>
      </c>
      <c r="O306" s="76">
        <f t="shared" si="112"/>
        <v>5022.46</v>
      </c>
      <c r="P306" s="77">
        <f t="shared" si="110"/>
        <v>14977.54</v>
      </c>
      <c r="Q306" s="39"/>
    </row>
    <row r="307" spans="1:17" s="53" customFormat="1" ht="30" customHeight="1" x14ac:dyDescent="0.25">
      <c r="A307" s="74">
        <f t="shared" si="113"/>
        <v>165</v>
      </c>
      <c r="B307" s="103" t="s">
        <v>569</v>
      </c>
      <c r="C307" s="36" t="s">
        <v>411</v>
      </c>
      <c r="D307" s="103" t="s">
        <v>96</v>
      </c>
      <c r="E307" s="103" t="s">
        <v>194</v>
      </c>
      <c r="F307" s="81">
        <v>20000</v>
      </c>
      <c r="G307" s="81">
        <f t="shared" si="118"/>
        <v>574</v>
      </c>
      <c r="H307" s="81">
        <f t="shared" si="119"/>
        <v>608</v>
      </c>
      <c r="I307" s="76"/>
      <c r="J307" s="76">
        <f t="shared" si="98"/>
        <v>1182</v>
      </c>
      <c r="K307" s="76">
        <f t="shared" si="101"/>
        <v>18818</v>
      </c>
      <c r="L307" s="76">
        <f t="shared" si="111"/>
        <v>0</v>
      </c>
      <c r="M307" s="76"/>
      <c r="N307" s="83">
        <v>2509.41</v>
      </c>
      <c r="O307" s="76">
        <f t="shared" si="112"/>
        <v>3691.41</v>
      </c>
      <c r="P307" s="77">
        <f t="shared" si="110"/>
        <v>16308.59</v>
      </c>
      <c r="Q307" s="39"/>
    </row>
    <row r="308" spans="1:17" s="53" customFormat="1" ht="30" customHeight="1" x14ac:dyDescent="0.25">
      <c r="A308" s="74">
        <f t="shared" si="113"/>
        <v>166</v>
      </c>
      <c r="B308" s="103" t="s">
        <v>570</v>
      </c>
      <c r="C308" s="36" t="s">
        <v>411</v>
      </c>
      <c r="D308" s="103" t="s">
        <v>33</v>
      </c>
      <c r="E308" s="103" t="s">
        <v>194</v>
      </c>
      <c r="F308" s="81">
        <v>20000</v>
      </c>
      <c r="G308" s="81">
        <f t="shared" si="118"/>
        <v>574</v>
      </c>
      <c r="H308" s="81">
        <f t="shared" si="119"/>
        <v>608</v>
      </c>
      <c r="I308" s="81"/>
      <c r="J308" s="76">
        <f t="shared" si="98"/>
        <v>1182</v>
      </c>
      <c r="K308" s="76">
        <f t="shared" si="101"/>
        <v>18818</v>
      </c>
      <c r="L308" s="76">
        <f t="shared" si="111"/>
        <v>0</v>
      </c>
      <c r="M308" s="76"/>
      <c r="N308" s="83">
        <v>3949.28</v>
      </c>
      <c r="O308" s="76">
        <f t="shared" si="112"/>
        <v>5131.2800000000007</v>
      </c>
      <c r="P308" s="77">
        <f t="shared" si="110"/>
        <v>14868.72</v>
      </c>
      <c r="Q308" s="39"/>
    </row>
    <row r="309" spans="1:17" s="78" customFormat="1" ht="30" customHeight="1" x14ac:dyDescent="0.25">
      <c r="A309" s="198" t="s">
        <v>124</v>
      </c>
      <c r="B309" s="199"/>
      <c r="C309" s="199"/>
      <c r="D309" s="199"/>
      <c r="E309" s="200"/>
      <c r="F309" s="37">
        <f t="shared" ref="F309:P309" si="120">SUM(F280:F308)</f>
        <v>795075</v>
      </c>
      <c r="G309" s="37">
        <f t="shared" si="120"/>
        <v>22818.652499999997</v>
      </c>
      <c r="H309" s="37">
        <f t="shared" si="120"/>
        <v>24170.28</v>
      </c>
      <c r="I309" s="37">
        <f t="shared" si="120"/>
        <v>8577.2999999999993</v>
      </c>
      <c r="J309" s="37">
        <f t="shared" si="120"/>
        <v>55566.232500000013</v>
      </c>
      <c r="K309" s="37">
        <f t="shared" si="120"/>
        <v>739508.76749999996</v>
      </c>
      <c r="L309" s="37">
        <f t="shared" si="120"/>
        <v>4150.6447499999995</v>
      </c>
      <c r="M309" s="37">
        <f t="shared" si="120"/>
        <v>0</v>
      </c>
      <c r="N309" s="37">
        <f t="shared" si="120"/>
        <v>111597.08</v>
      </c>
      <c r="O309" s="37">
        <f t="shared" si="120"/>
        <v>171313.95724999995</v>
      </c>
      <c r="P309" s="37">
        <f t="shared" si="120"/>
        <v>623761.04274999991</v>
      </c>
      <c r="Q309" s="32"/>
    </row>
    <row r="310" spans="1:17" s="39" customFormat="1" ht="30" customHeight="1" thickBot="1" x14ac:dyDescent="0.3">
      <c r="A310" s="50"/>
      <c r="B310" s="50"/>
      <c r="C310" s="50"/>
      <c r="D310" s="50"/>
      <c r="E310" s="50"/>
      <c r="F310" s="40"/>
      <c r="G310" s="40"/>
      <c r="H310" s="40"/>
      <c r="I310" s="40"/>
      <c r="J310" s="40"/>
      <c r="K310" s="40"/>
      <c r="L310" s="40"/>
      <c r="M310" s="40"/>
      <c r="N310" s="40"/>
      <c r="O310" s="40"/>
      <c r="P310" s="40"/>
    </row>
    <row r="311" spans="1:17" s="39" customFormat="1" ht="30" customHeight="1" thickBot="1" x14ac:dyDescent="0.3">
      <c r="A311" s="201" t="s">
        <v>317</v>
      </c>
      <c r="B311" s="202"/>
      <c r="C311" s="202"/>
      <c r="D311" s="202"/>
      <c r="E311" s="202"/>
      <c r="F311" s="202"/>
      <c r="G311" s="202"/>
      <c r="H311" s="202"/>
      <c r="I311" s="202"/>
      <c r="J311" s="202"/>
      <c r="K311" s="202"/>
      <c r="L311" s="202"/>
      <c r="M311" s="202"/>
      <c r="N311" s="202"/>
      <c r="O311" s="202"/>
      <c r="P311" s="202"/>
    </row>
    <row r="312" spans="1:17" s="39" customFormat="1" ht="30" customHeight="1" x14ac:dyDescent="0.25">
      <c r="A312" s="36">
        <f>+A308+1</f>
        <v>167</v>
      </c>
      <c r="B312" s="103" t="s">
        <v>16</v>
      </c>
      <c r="C312" s="36" t="s">
        <v>411</v>
      </c>
      <c r="D312" s="103" t="s">
        <v>590</v>
      </c>
      <c r="E312" s="103" t="s">
        <v>224</v>
      </c>
      <c r="F312" s="105">
        <v>50000</v>
      </c>
      <c r="G312" s="81">
        <f>F312*2.87%</f>
        <v>1435</v>
      </c>
      <c r="H312" s="81">
        <f>+F312*3.04%</f>
        <v>1520</v>
      </c>
      <c r="I312" s="81">
        <v>1715.46</v>
      </c>
      <c r="J312" s="76">
        <f t="shared" si="98"/>
        <v>4670.46</v>
      </c>
      <c r="K312" s="76">
        <f t="shared" si="101"/>
        <v>45329.54</v>
      </c>
      <c r="L312" s="76">
        <f t="shared" ref="L312:L317" si="121">+IF(K312*12&lt;=416220.01,0,IF(K312*12&lt;=624329.01,(((K312*12-416220.01)*0.15)/12),IF((K312*12&lt;=867123.01),(31216+0.2*(K312*12-624329.01))/12,((79776+0.25*(K312*12-867123.01))/12))))</f>
        <v>1596.6808749999998</v>
      </c>
      <c r="M312" s="76"/>
      <c r="N312" s="83">
        <v>10025</v>
      </c>
      <c r="O312" s="102">
        <f t="shared" si="99"/>
        <v>16292.140874999999</v>
      </c>
      <c r="P312" s="77">
        <f t="shared" ref="P312:P317" si="122">+F312-O312</f>
        <v>33707.859125000003</v>
      </c>
    </row>
    <row r="313" spans="1:17" s="39" customFormat="1" ht="30" customHeight="1" x14ac:dyDescent="0.25">
      <c r="A313" s="36">
        <f>+A312+1</f>
        <v>168</v>
      </c>
      <c r="B313" s="103" t="s">
        <v>318</v>
      </c>
      <c r="C313" s="36" t="s">
        <v>410</v>
      </c>
      <c r="D313" s="103" t="s">
        <v>319</v>
      </c>
      <c r="E313" s="103" t="s">
        <v>224</v>
      </c>
      <c r="F313" s="105">
        <v>50000</v>
      </c>
      <c r="G313" s="81">
        <f>F313*2.87%</f>
        <v>1435</v>
      </c>
      <c r="H313" s="81">
        <f>+F313*3.04%</f>
        <v>1520</v>
      </c>
      <c r="I313" s="81"/>
      <c r="J313" s="76">
        <f t="shared" si="98"/>
        <v>2955</v>
      </c>
      <c r="K313" s="76">
        <f t="shared" si="101"/>
        <v>47045</v>
      </c>
      <c r="L313" s="76">
        <f t="shared" si="121"/>
        <v>1853.9998749999997</v>
      </c>
      <c r="M313" s="76"/>
      <c r="N313" s="83">
        <v>125</v>
      </c>
      <c r="O313" s="102">
        <f t="shared" si="99"/>
        <v>4933.9998749999995</v>
      </c>
      <c r="P313" s="77">
        <f t="shared" si="122"/>
        <v>45066.000124999999</v>
      </c>
    </row>
    <row r="314" spans="1:17" s="39" customFormat="1" ht="30" customHeight="1" x14ac:dyDescent="0.25">
      <c r="A314" s="36">
        <f>+A313+1</f>
        <v>169</v>
      </c>
      <c r="B314" s="103" t="s">
        <v>320</v>
      </c>
      <c r="C314" s="36" t="s">
        <v>410</v>
      </c>
      <c r="D314" s="103" t="s">
        <v>319</v>
      </c>
      <c r="E314" s="103" t="s">
        <v>224</v>
      </c>
      <c r="F314" s="105">
        <v>50000</v>
      </c>
      <c r="G314" s="81">
        <f>F314*2.87%</f>
        <v>1435</v>
      </c>
      <c r="H314" s="81">
        <f>+F314*3.04%</f>
        <v>1520</v>
      </c>
      <c r="I314" s="81">
        <v>1715.46</v>
      </c>
      <c r="J314" s="76">
        <f t="shared" si="98"/>
        <v>4670.46</v>
      </c>
      <c r="K314" s="76">
        <f t="shared" si="101"/>
        <v>45329.54</v>
      </c>
      <c r="L314" s="76">
        <f t="shared" si="121"/>
        <v>1596.6808749999998</v>
      </c>
      <c r="M314" s="76"/>
      <c r="N314" s="83">
        <v>125</v>
      </c>
      <c r="O314" s="102">
        <f t="shared" si="99"/>
        <v>6392.1408750000001</v>
      </c>
      <c r="P314" s="77">
        <f t="shared" si="122"/>
        <v>43607.859125000003</v>
      </c>
    </row>
    <row r="315" spans="1:17" s="39" customFormat="1" ht="30" customHeight="1" x14ac:dyDescent="0.25">
      <c r="A315" s="36">
        <f>+A314+1</f>
        <v>170</v>
      </c>
      <c r="B315" s="103" t="s">
        <v>388</v>
      </c>
      <c r="C315" s="36" t="s">
        <v>410</v>
      </c>
      <c r="D315" s="103" t="s">
        <v>142</v>
      </c>
      <c r="E315" s="103" t="s">
        <v>224</v>
      </c>
      <c r="F315" s="105">
        <v>28000</v>
      </c>
      <c r="G315" s="81">
        <f t="shared" ref="G315" si="123">F315*2.87%</f>
        <v>803.6</v>
      </c>
      <c r="H315" s="81">
        <f t="shared" ref="H315" si="124">+F315*3.04%</f>
        <v>851.2</v>
      </c>
      <c r="I315" s="81"/>
      <c r="J315" s="76">
        <f t="shared" si="98"/>
        <v>1654.8000000000002</v>
      </c>
      <c r="K315" s="76">
        <f t="shared" si="101"/>
        <v>26345.200000000001</v>
      </c>
      <c r="L315" s="76">
        <f t="shared" si="121"/>
        <v>0</v>
      </c>
      <c r="M315" s="76"/>
      <c r="N315" s="83">
        <v>25</v>
      </c>
      <c r="O315" s="102">
        <f t="shared" si="99"/>
        <v>1679.8000000000002</v>
      </c>
      <c r="P315" s="77">
        <f t="shared" si="122"/>
        <v>26320.2</v>
      </c>
    </row>
    <row r="316" spans="1:17" s="53" customFormat="1" ht="30" customHeight="1" x14ac:dyDescent="0.25">
      <c r="A316" s="36">
        <f>+A315+1</f>
        <v>171</v>
      </c>
      <c r="B316" s="121" t="s">
        <v>389</v>
      </c>
      <c r="C316" s="145" t="s">
        <v>410</v>
      </c>
      <c r="D316" s="146" t="s">
        <v>142</v>
      </c>
      <c r="E316" s="103" t="s">
        <v>224</v>
      </c>
      <c r="F316" s="83">
        <v>28000</v>
      </c>
      <c r="G316" s="81">
        <f>F316*2.87%</f>
        <v>803.6</v>
      </c>
      <c r="H316" s="81">
        <f>+F316*3.04%</f>
        <v>851.2</v>
      </c>
      <c r="I316" s="81"/>
      <c r="J316" s="76">
        <f t="shared" si="98"/>
        <v>1654.8000000000002</v>
      </c>
      <c r="K316" s="76">
        <f t="shared" si="101"/>
        <v>26345.200000000001</v>
      </c>
      <c r="L316" s="76">
        <f t="shared" si="121"/>
        <v>0</v>
      </c>
      <c r="M316" s="76"/>
      <c r="N316" s="106">
        <v>5681.73</v>
      </c>
      <c r="O316" s="102">
        <f t="shared" si="99"/>
        <v>7336.53</v>
      </c>
      <c r="P316" s="77">
        <f t="shared" si="122"/>
        <v>20663.47</v>
      </c>
      <c r="Q316" s="39"/>
    </row>
    <row r="317" spans="1:17" s="53" customFormat="1" ht="30" customHeight="1" x14ac:dyDescent="0.25">
      <c r="A317" s="36">
        <f>+A316+1</f>
        <v>172</v>
      </c>
      <c r="B317" s="121" t="s">
        <v>510</v>
      </c>
      <c r="C317" s="145" t="s">
        <v>410</v>
      </c>
      <c r="D317" s="146" t="s">
        <v>142</v>
      </c>
      <c r="E317" s="103" t="s">
        <v>224</v>
      </c>
      <c r="F317" s="83">
        <v>24000</v>
      </c>
      <c r="G317" s="81">
        <f>F317*2.87%</f>
        <v>688.8</v>
      </c>
      <c r="H317" s="81">
        <f>+F317*3.04%</f>
        <v>729.6</v>
      </c>
      <c r="I317" s="81"/>
      <c r="J317" s="76">
        <f t="shared" si="98"/>
        <v>1418.4</v>
      </c>
      <c r="K317" s="76">
        <f t="shared" si="101"/>
        <v>22581.599999999999</v>
      </c>
      <c r="L317" s="76">
        <f t="shared" si="121"/>
        <v>0</v>
      </c>
      <c r="M317" s="76"/>
      <c r="N317" s="76">
        <v>3125</v>
      </c>
      <c r="O317" s="102">
        <f t="shared" si="99"/>
        <v>4543.3999999999996</v>
      </c>
      <c r="P317" s="77">
        <f t="shared" si="122"/>
        <v>19456.599999999999</v>
      </c>
      <c r="Q317" s="39"/>
    </row>
    <row r="318" spans="1:17" s="53" customFormat="1" ht="30" customHeight="1" thickBot="1" x14ac:dyDescent="0.3">
      <c r="A318" s="198" t="s">
        <v>124</v>
      </c>
      <c r="B318" s="199"/>
      <c r="C318" s="199"/>
      <c r="D318" s="199"/>
      <c r="E318" s="200"/>
      <c r="F318" s="37">
        <f>SUM(F312:F317)</f>
        <v>230000</v>
      </c>
      <c r="G318" s="37">
        <f t="shared" ref="G318:P318" si="125">SUM(G312:G317)</f>
        <v>6601.0000000000009</v>
      </c>
      <c r="H318" s="37">
        <f t="shared" si="125"/>
        <v>6992</v>
      </c>
      <c r="I318" s="37">
        <f t="shared" si="125"/>
        <v>3430.92</v>
      </c>
      <c r="J318" s="37">
        <f t="shared" si="125"/>
        <v>17023.920000000002</v>
      </c>
      <c r="K318" s="37">
        <f t="shared" si="125"/>
        <v>212976.08000000005</v>
      </c>
      <c r="L318" s="37">
        <f t="shared" si="125"/>
        <v>5047.3616249999995</v>
      </c>
      <c r="M318" s="37">
        <f t="shared" si="125"/>
        <v>0</v>
      </c>
      <c r="N318" s="37">
        <f t="shared" si="125"/>
        <v>19106.73</v>
      </c>
      <c r="O318" s="37">
        <f t="shared" si="125"/>
        <v>41178.011624999999</v>
      </c>
      <c r="P318" s="37">
        <f t="shared" si="125"/>
        <v>188821.98837500002</v>
      </c>
      <c r="Q318" s="39"/>
    </row>
    <row r="319" spans="1:17" s="53" customFormat="1" ht="30" customHeight="1" thickBot="1" x14ac:dyDescent="0.3">
      <c r="A319" s="201" t="s">
        <v>321</v>
      </c>
      <c r="B319" s="202"/>
      <c r="C319" s="202"/>
      <c r="D319" s="202"/>
      <c r="E319" s="202"/>
      <c r="F319" s="202"/>
      <c r="G319" s="202"/>
      <c r="H319" s="202"/>
      <c r="I319" s="202"/>
      <c r="J319" s="202"/>
      <c r="K319" s="202"/>
      <c r="L319" s="202"/>
      <c r="M319" s="202"/>
      <c r="N319" s="202"/>
      <c r="O319" s="202"/>
      <c r="P319" s="202"/>
      <c r="Q319" s="39"/>
    </row>
    <row r="320" spans="1:17" s="53" customFormat="1" ht="30" customHeight="1" x14ac:dyDescent="0.25">
      <c r="A320" s="79">
        <f>+A317+1</f>
        <v>173</v>
      </c>
      <c r="B320" s="103" t="s">
        <v>131</v>
      </c>
      <c r="C320" s="36" t="s">
        <v>410</v>
      </c>
      <c r="D320" s="103" t="s">
        <v>133</v>
      </c>
      <c r="E320" s="80" t="s">
        <v>224</v>
      </c>
      <c r="F320" s="81">
        <v>55000</v>
      </c>
      <c r="G320" s="81">
        <f>F320*2.87%</f>
        <v>1578.5</v>
      </c>
      <c r="H320" s="81">
        <f>+F320*3.04%</f>
        <v>1672</v>
      </c>
      <c r="I320" s="81"/>
      <c r="J320" s="76">
        <f t="shared" si="98"/>
        <v>3250.5</v>
      </c>
      <c r="K320" s="76">
        <f t="shared" si="101"/>
        <v>51749.5</v>
      </c>
      <c r="L320" s="76">
        <f>+IF(K320*12&lt;=416220.01,0,IF(K320*12&lt;=624329.01,(((K320*12-416220.01)*0.15)/12),IF((K320*12&lt;=867123.01),(31216+0.2*(K320*12-624329.01))/12,((79776+0.25*(K320*12-867123.01))/12))))-M320</f>
        <v>2559.6748749999997</v>
      </c>
      <c r="M320" s="76"/>
      <c r="N320" s="83">
        <v>25</v>
      </c>
      <c r="O320" s="76">
        <f t="shared" si="99"/>
        <v>5835.1748749999997</v>
      </c>
      <c r="P320" s="83">
        <f t="shared" ref="P320:P338" si="126">+F320-O320</f>
        <v>49164.825125000003</v>
      </c>
      <c r="Q320" s="39"/>
    </row>
    <row r="321" spans="1:17" s="53" customFormat="1" ht="30" customHeight="1" x14ac:dyDescent="0.25">
      <c r="A321" s="79">
        <f>+A320+1</f>
        <v>174</v>
      </c>
      <c r="B321" s="103" t="s">
        <v>34</v>
      </c>
      <c r="C321" s="36" t="s">
        <v>410</v>
      </c>
      <c r="D321" s="103" t="s">
        <v>133</v>
      </c>
      <c r="E321" s="80" t="s">
        <v>121</v>
      </c>
      <c r="F321" s="81">
        <v>55000</v>
      </c>
      <c r="G321" s="81">
        <f t="shared" ref="G321:G338" si="127">F321*2.87%</f>
        <v>1578.5</v>
      </c>
      <c r="H321" s="81">
        <f t="shared" ref="H321:H339" si="128">+F321*3.04%</f>
        <v>1672</v>
      </c>
      <c r="I321" s="81"/>
      <c r="J321" s="76">
        <f t="shared" si="98"/>
        <v>3250.5</v>
      </c>
      <c r="K321" s="76">
        <f t="shared" si="101"/>
        <v>51749.5</v>
      </c>
      <c r="L321" s="76">
        <f t="shared" ref="L321:L338" si="129">+IF(K321*12&lt;=416220.01,0,IF(K321*12&lt;=624329.01,(((K321*12-416220.01)*0.15)/12),IF((K321*12&lt;=867123.01),(31216+0.2*(K321*12-624329.01))/12,((79776+0.25*(K321*12-867123.01))/12))))-M321</f>
        <v>2559.6748749999997</v>
      </c>
      <c r="M321" s="76"/>
      <c r="N321" s="83">
        <v>165</v>
      </c>
      <c r="O321" s="76">
        <f t="shared" si="99"/>
        <v>5975.1748749999997</v>
      </c>
      <c r="P321" s="83">
        <f t="shared" si="126"/>
        <v>49024.825125000003</v>
      </c>
      <c r="Q321" s="39"/>
    </row>
    <row r="322" spans="1:17" s="53" customFormat="1" ht="30" customHeight="1" x14ac:dyDescent="0.25">
      <c r="A322" s="79">
        <f>+A321+1</f>
        <v>175</v>
      </c>
      <c r="B322" s="103" t="s">
        <v>322</v>
      </c>
      <c r="C322" s="36" t="s">
        <v>410</v>
      </c>
      <c r="D322" s="103" t="s">
        <v>36</v>
      </c>
      <c r="E322" s="80" t="s">
        <v>224</v>
      </c>
      <c r="F322" s="81">
        <v>35000</v>
      </c>
      <c r="G322" s="81">
        <f t="shared" si="127"/>
        <v>1004.5</v>
      </c>
      <c r="H322" s="81">
        <f t="shared" si="128"/>
        <v>1064</v>
      </c>
      <c r="I322" s="81"/>
      <c r="J322" s="76">
        <f t="shared" si="98"/>
        <v>2068.5</v>
      </c>
      <c r="K322" s="76">
        <f t="shared" si="101"/>
        <v>32931.5</v>
      </c>
      <c r="L322" s="76">
        <f t="shared" si="129"/>
        <v>0</v>
      </c>
      <c r="M322" s="76"/>
      <c r="N322" s="83">
        <v>245</v>
      </c>
      <c r="O322" s="76">
        <f t="shared" si="99"/>
        <v>2313.5</v>
      </c>
      <c r="P322" s="83">
        <f t="shared" si="126"/>
        <v>32686.5</v>
      </c>
      <c r="Q322" s="39"/>
    </row>
    <row r="323" spans="1:17" s="90" customFormat="1" ht="30" customHeight="1" x14ac:dyDescent="0.25">
      <c r="A323" s="79">
        <f t="shared" ref="A323:A339" si="130">+A322+1</f>
        <v>176</v>
      </c>
      <c r="B323" s="103" t="s">
        <v>39</v>
      </c>
      <c r="C323" s="36" t="s">
        <v>410</v>
      </c>
      <c r="D323" s="103" t="s">
        <v>36</v>
      </c>
      <c r="E323" s="80" t="s">
        <v>224</v>
      </c>
      <c r="F323" s="81">
        <v>35000</v>
      </c>
      <c r="G323" s="81">
        <f t="shared" si="127"/>
        <v>1004.5</v>
      </c>
      <c r="H323" s="81">
        <f t="shared" si="128"/>
        <v>1064</v>
      </c>
      <c r="I323" s="81">
        <v>1715.46</v>
      </c>
      <c r="J323" s="76">
        <f t="shared" si="98"/>
        <v>3783.96</v>
      </c>
      <c r="K323" s="76">
        <f t="shared" si="101"/>
        <v>31216.04</v>
      </c>
      <c r="L323" s="76">
        <f t="shared" si="129"/>
        <v>0</v>
      </c>
      <c r="M323" s="76"/>
      <c r="N323" s="83">
        <v>165</v>
      </c>
      <c r="O323" s="76">
        <f t="shared" si="99"/>
        <v>3948.96</v>
      </c>
      <c r="P323" s="83">
        <f t="shared" si="126"/>
        <v>31051.040000000001</v>
      </c>
      <c r="Q323" s="232"/>
    </row>
    <row r="324" spans="1:17" s="53" customFormat="1" ht="30" customHeight="1" x14ac:dyDescent="0.25">
      <c r="A324" s="79">
        <f t="shared" si="130"/>
        <v>177</v>
      </c>
      <c r="B324" s="103" t="s">
        <v>323</v>
      </c>
      <c r="C324" s="36" t="s">
        <v>410</v>
      </c>
      <c r="D324" s="103" t="s">
        <v>36</v>
      </c>
      <c r="E324" s="80" t="s">
        <v>224</v>
      </c>
      <c r="F324" s="81">
        <v>35000</v>
      </c>
      <c r="G324" s="81">
        <f t="shared" si="127"/>
        <v>1004.5</v>
      </c>
      <c r="H324" s="81">
        <f t="shared" si="128"/>
        <v>1064</v>
      </c>
      <c r="I324" s="81"/>
      <c r="J324" s="76">
        <f t="shared" si="98"/>
        <v>2068.5</v>
      </c>
      <c r="K324" s="76">
        <f t="shared" si="101"/>
        <v>32931.5</v>
      </c>
      <c r="L324" s="76">
        <f t="shared" si="129"/>
        <v>0</v>
      </c>
      <c r="M324" s="76"/>
      <c r="N324" s="83">
        <v>125</v>
      </c>
      <c r="O324" s="76">
        <f t="shared" si="99"/>
        <v>2193.5</v>
      </c>
      <c r="P324" s="83">
        <f t="shared" si="126"/>
        <v>32806.5</v>
      </c>
      <c r="Q324" s="39"/>
    </row>
    <row r="325" spans="1:17" s="78" customFormat="1" ht="30" customHeight="1" x14ac:dyDescent="0.25">
      <c r="A325" s="79">
        <f t="shared" si="130"/>
        <v>178</v>
      </c>
      <c r="B325" s="103" t="s">
        <v>81</v>
      </c>
      <c r="C325" s="36" t="s">
        <v>410</v>
      </c>
      <c r="D325" s="103" t="s">
        <v>36</v>
      </c>
      <c r="E325" s="80" t="s">
        <v>224</v>
      </c>
      <c r="F325" s="81">
        <v>35000</v>
      </c>
      <c r="G325" s="81">
        <f t="shared" si="127"/>
        <v>1004.5</v>
      </c>
      <c r="H325" s="81">
        <f t="shared" si="128"/>
        <v>1064</v>
      </c>
      <c r="I325" s="81"/>
      <c r="J325" s="76">
        <f t="shared" ref="J325:J339" si="131">+G325+H325+I325</f>
        <v>2068.5</v>
      </c>
      <c r="K325" s="76">
        <f t="shared" si="101"/>
        <v>32931.5</v>
      </c>
      <c r="L325" s="76">
        <f t="shared" si="129"/>
        <v>0</v>
      </c>
      <c r="M325" s="76"/>
      <c r="N325" s="83">
        <v>125</v>
      </c>
      <c r="O325" s="76">
        <f t="shared" si="99"/>
        <v>2193.5</v>
      </c>
      <c r="P325" s="83">
        <f t="shared" si="126"/>
        <v>32806.5</v>
      </c>
      <c r="Q325" s="32"/>
    </row>
    <row r="326" spans="1:17" s="53" customFormat="1" ht="30" customHeight="1" x14ac:dyDescent="0.25">
      <c r="A326" s="79">
        <f t="shared" si="130"/>
        <v>179</v>
      </c>
      <c r="B326" s="103" t="s">
        <v>324</v>
      </c>
      <c r="C326" s="36" t="s">
        <v>410</v>
      </c>
      <c r="D326" s="103" t="s">
        <v>36</v>
      </c>
      <c r="E326" s="80" t="s">
        <v>224</v>
      </c>
      <c r="F326" s="81">
        <v>35000</v>
      </c>
      <c r="G326" s="81">
        <f t="shared" si="127"/>
        <v>1004.5</v>
      </c>
      <c r="H326" s="81">
        <f t="shared" si="128"/>
        <v>1064</v>
      </c>
      <c r="I326" s="81">
        <v>1715.46</v>
      </c>
      <c r="J326" s="76">
        <f t="shared" si="131"/>
        <v>3783.96</v>
      </c>
      <c r="K326" s="76">
        <f t="shared" si="101"/>
        <v>31216.04</v>
      </c>
      <c r="L326" s="76">
        <f t="shared" si="129"/>
        <v>0</v>
      </c>
      <c r="M326" s="76"/>
      <c r="N326" s="234">
        <v>8900.9</v>
      </c>
      <c r="O326" s="76">
        <f t="shared" ref="O326:O338" si="132">+N326+I326+H326+G326+L326</f>
        <v>12684.86</v>
      </c>
      <c r="P326" s="83">
        <f t="shared" si="126"/>
        <v>22315.14</v>
      </c>
      <c r="Q326" s="39"/>
    </row>
    <row r="327" spans="1:17" s="78" customFormat="1" ht="30" customHeight="1" x14ac:dyDescent="0.25">
      <c r="A327" s="79">
        <f t="shared" si="130"/>
        <v>180</v>
      </c>
      <c r="B327" s="103" t="s">
        <v>38</v>
      </c>
      <c r="C327" s="36" t="s">
        <v>410</v>
      </c>
      <c r="D327" s="103" t="s">
        <v>36</v>
      </c>
      <c r="E327" s="80" t="s">
        <v>224</v>
      </c>
      <c r="F327" s="81">
        <v>35000</v>
      </c>
      <c r="G327" s="81">
        <f t="shared" si="127"/>
        <v>1004.5</v>
      </c>
      <c r="H327" s="81">
        <f t="shared" si="128"/>
        <v>1064</v>
      </c>
      <c r="I327" s="81"/>
      <c r="J327" s="76">
        <f t="shared" si="131"/>
        <v>2068.5</v>
      </c>
      <c r="K327" s="76">
        <f t="shared" si="101"/>
        <v>32931.5</v>
      </c>
      <c r="L327" s="76">
        <f t="shared" si="129"/>
        <v>0</v>
      </c>
      <c r="M327" s="76"/>
      <c r="N327" s="83">
        <v>665</v>
      </c>
      <c r="O327" s="76">
        <f t="shared" si="132"/>
        <v>2733.5</v>
      </c>
      <c r="P327" s="83">
        <f t="shared" si="126"/>
        <v>32266.5</v>
      </c>
      <c r="Q327" s="32"/>
    </row>
    <row r="328" spans="1:17" s="90" customFormat="1" ht="30" customHeight="1" x14ac:dyDescent="0.25">
      <c r="A328" s="79">
        <f t="shared" si="130"/>
        <v>181</v>
      </c>
      <c r="B328" s="103" t="s">
        <v>132</v>
      </c>
      <c r="C328" s="36" t="s">
        <v>410</v>
      </c>
      <c r="D328" s="120" t="s">
        <v>134</v>
      </c>
      <c r="E328" s="80" t="s">
        <v>224</v>
      </c>
      <c r="F328" s="81">
        <v>35000</v>
      </c>
      <c r="G328" s="81">
        <f>F328*2.87%</f>
        <v>1004.5</v>
      </c>
      <c r="H328" s="81">
        <f>+F328*3.04%</f>
        <v>1064</v>
      </c>
      <c r="I328" s="81"/>
      <c r="J328" s="76">
        <f t="shared" si="131"/>
        <v>2068.5</v>
      </c>
      <c r="K328" s="76">
        <f t="shared" si="101"/>
        <v>32931.5</v>
      </c>
      <c r="L328" s="76">
        <f t="shared" si="129"/>
        <v>0</v>
      </c>
      <c r="M328" s="76"/>
      <c r="N328" s="83">
        <v>25</v>
      </c>
      <c r="O328" s="76">
        <f t="shared" si="132"/>
        <v>2093.5</v>
      </c>
      <c r="P328" s="83">
        <f t="shared" si="126"/>
        <v>32906.5</v>
      </c>
      <c r="Q328" s="232"/>
    </row>
    <row r="329" spans="1:17" s="53" customFormat="1" ht="30" customHeight="1" x14ac:dyDescent="0.25">
      <c r="A329" s="79">
        <f t="shared" si="130"/>
        <v>182</v>
      </c>
      <c r="B329" s="103" t="s">
        <v>329</v>
      </c>
      <c r="C329" s="36" t="s">
        <v>410</v>
      </c>
      <c r="D329" s="103" t="s">
        <v>36</v>
      </c>
      <c r="E329" s="80" t="s">
        <v>121</v>
      </c>
      <c r="F329" s="81">
        <v>35000</v>
      </c>
      <c r="G329" s="81">
        <f>F329*2.87%</f>
        <v>1004.5</v>
      </c>
      <c r="H329" s="81">
        <f>+F329*3.04%</f>
        <v>1064</v>
      </c>
      <c r="I329" s="81"/>
      <c r="J329" s="76">
        <f t="shared" si="131"/>
        <v>2068.5</v>
      </c>
      <c r="K329" s="76">
        <f t="shared" ref="K329:K367" si="133">+F329-J329</f>
        <v>32931.5</v>
      </c>
      <c r="L329" s="76">
        <f t="shared" si="129"/>
        <v>0</v>
      </c>
      <c r="M329" s="76"/>
      <c r="N329" s="83">
        <v>125</v>
      </c>
      <c r="O329" s="76">
        <f t="shared" si="132"/>
        <v>2193.5</v>
      </c>
      <c r="P329" s="83">
        <f t="shared" si="126"/>
        <v>32806.5</v>
      </c>
      <c r="Q329" s="39"/>
    </row>
    <row r="330" spans="1:17" s="78" customFormat="1" ht="30" customHeight="1" x14ac:dyDescent="0.25">
      <c r="A330" s="79">
        <f t="shared" si="130"/>
        <v>183</v>
      </c>
      <c r="B330" s="103" t="s">
        <v>327</v>
      </c>
      <c r="C330" s="36" t="s">
        <v>410</v>
      </c>
      <c r="D330" s="120" t="s">
        <v>140</v>
      </c>
      <c r="E330" s="80" t="s">
        <v>224</v>
      </c>
      <c r="F330" s="81">
        <v>35000</v>
      </c>
      <c r="G330" s="81">
        <f t="shared" si="127"/>
        <v>1004.5</v>
      </c>
      <c r="H330" s="81">
        <f t="shared" si="128"/>
        <v>1064</v>
      </c>
      <c r="I330" s="81">
        <v>1715.46</v>
      </c>
      <c r="J330" s="76">
        <f t="shared" si="131"/>
        <v>3783.96</v>
      </c>
      <c r="K330" s="76">
        <f t="shared" si="133"/>
        <v>31216.04</v>
      </c>
      <c r="L330" s="76">
        <f t="shared" si="129"/>
        <v>0</v>
      </c>
      <c r="M330" s="76"/>
      <c r="N330" s="83">
        <v>125</v>
      </c>
      <c r="O330" s="76">
        <f t="shared" si="132"/>
        <v>3908.96</v>
      </c>
      <c r="P330" s="83">
        <f t="shared" si="126"/>
        <v>31091.040000000001</v>
      </c>
      <c r="Q330" s="32"/>
    </row>
    <row r="331" spans="1:17" s="53" customFormat="1" ht="30" customHeight="1" x14ac:dyDescent="0.25">
      <c r="A331" s="79">
        <f t="shared" si="130"/>
        <v>184</v>
      </c>
      <c r="B331" s="103" t="s">
        <v>325</v>
      </c>
      <c r="C331" s="36" t="s">
        <v>410</v>
      </c>
      <c r="D331" s="103" t="s">
        <v>140</v>
      </c>
      <c r="E331" s="80" t="s">
        <v>224</v>
      </c>
      <c r="F331" s="81">
        <v>35000</v>
      </c>
      <c r="G331" s="81">
        <f>F331*2.87%</f>
        <v>1004.5</v>
      </c>
      <c r="H331" s="81">
        <f>+F331*3.04%</f>
        <v>1064</v>
      </c>
      <c r="I331" s="81"/>
      <c r="J331" s="76">
        <f t="shared" si="131"/>
        <v>2068.5</v>
      </c>
      <c r="K331" s="76">
        <f t="shared" si="133"/>
        <v>32931.5</v>
      </c>
      <c r="L331" s="76">
        <f t="shared" si="129"/>
        <v>0</v>
      </c>
      <c r="M331" s="76"/>
      <c r="N331" s="83">
        <v>125</v>
      </c>
      <c r="O331" s="76">
        <f t="shared" si="132"/>
        <v>2193.5</v>
      </c>
      <c r="P331" s="83">
        <f t="shared" si="126"/>
        <v>32806.5</v>
      </c>
      <c r="Q331" s="39"/>
    </row>
    <row r="332" spans="1:17" s="53" customFormat="1" ht="30" customHeight="1" x14ac:dyDescent="0.25">
      <c r="A332" s="79">
        <f t="shared" si="130"/>
        <v>185</v>
      </c>
      <c r="B332" s="103" t="s">
        <v>328</v>
      </c>
      <c r="C332" s="36" t="s">
        <v>410</v>
      </c>
      <c r="D332" s="120" t="s">
        <v>134</v>
      </c>
      <c r="E332" s="80" t="s">
        <v>224</v>
      </c>
      <c r="F332" s="81">
        <v>35000</v>
      </c>
      <c r="G332" s="81">
        <f>F332*2.87%</f>
        <v>1004.5</v>
      </c>
      <c r="H332" s="81">
        <f>+F332*3.04%</f>
        <v>1064</v>
      </c>
      <c r="I332" s="81"/>
      <c r="J332" s="76">
        <f>+G332+H332+I332</f>
        <v>2068.5</v>
      </c>
      <c r="K332" s="76">
        <f>+F332-J332</f>
        <v>32931.5</v>
      </c>
      <c r="L332" s="76">
        <f>+IF(K332*12&lt;=416220.01,0,IF(K332*12&lt;=624329.01,(((K332*12-416220.01)*0.15)/12),IF((K332*12&lt;=867123.01),(31216+0.2*(K332*12-624329.01))/12,((79776+0.25*(K332*12-867123.01))/12))))-M332</f>
        <v>0</v>
      </c>
      <c r="M332" s="76"/>
      <c r="N332" s="83">
        <v>25</v>
      </c>
      <c r="O332" s="76">
        <f>+N332+I332+H332+G332+L332</f>
        <v>2093.5</v>
      </c>
      <c r="P332" s="83">
        <f>+F332-O332</f>
        <v>32906.5</v>
      </c>
      <c r="Q332" s="39"/>
    </row>
    <row r="333" spans="1:17" s="32" customFormat="1" ht="30" customHeight="1" x14ac:dyDescent="0.25">
      <c r="A333" s="79">
        <f t="shared" si="130"/>
        <v>186</v>
      </c>
      <c r="B333" s="103" t="s">
        <v>462</v>
      </c>
      <c r="C333" s="36" t="s">
        <v>410</v>
      </c>
      <c r="D333" s="120" t="s">
        <v>463</v>
      </c>
      <c r="E333" s="80" t="s">
        <v>224</v>
      </c>
      <c r="F333" s="81">
        <v>35000</v>
      </c>
      <c r="G333" s="81">
        <f>F333*2.87%</f>
        <v>1004.5</v>
      </c>
      <c r="H333" s="81">
        <f>+F333*3.04%</f>
        <v>1064</v>
      </c>
      <c r="I333" s="81">
        <v>1715.46</v>
      </c>
      <c r="J333" s="76">
        <f>+G333+H333+I333</f>
        <v>3783.96</v>
      </c>
      <c r="K333" s="76">
        <f>+F333-J333</f>
        <v>31216.04</v>
      </c>
      <c r="L333" s="76">
        <f>+IF(K333*12&lt;=416220.01,0,IF(K333*12&lt;=624329.01,(((K333*12-416220.01)*0.15)/12),IF((K333*12&lt;=867123.01),(31216+0.2*(K333*12-624329.01))/12,((79776+0.25*(K333*12-867123.01))/12))))-M333</f>
        <v>0</v>
      </c>
      <c r="M333" s="76"/>
      <c r="N333" s="83">
        <v>5423.92</v>
      </c>
      <c r="O333" s="76">
        <f>+N333+I333+H333+G333+L333</f>
        <v>9207.880000000001</v>
      </c>
      <c r="P333" s="83">
        <f>+F333-O333</f>
        <v>25792.12</v>
      </c>
    </row>
    <row r="334" spans="1:17" s="32" customFormat="1" ht="30" customHeight="1" x14ac:dyDescent="0.25">
      <c r="A334" s="79">
        <f t="shared" si="130"/>
        <v>187</v>
      </c>
      <c r="B334" s="103" t="s">
        <v>525</v>
      </c>
      <c r="C334" s="36" t="s">
        <v>410</v>
      </c>
      <c r="D334" s="103" t="s">
        <v>134</v>
      </c>
      <c r="E334" s="80" t="s">
        <v>224</v>
      </c>
      <c r="F334" s="81">
        <v>35000</v>
      </c>
      <c r="G334" s="81">
        <f>F334*2.87%</f>
        <v>1004.5</v>
      </c>
      <c r="H334" s="81">
        <f>+F334*3.04%</f>
        <v>1064</v>
      </c>
      <c r="I334" s="81"/>
      <c r="J334" s="76">
        <f>+G334+H334+I334</f>
        <v>2068.5</v>
      </c>
      <c r="K334" s="76">
        <f>+F334-J334</f>
        <v>32931.5</v>
      </c>
      <c r="L334" s="76">
        <f>+IF(K334*12&lt;=416220.01,0,IF(K334*12&lt;=624329.01,(((K334*12-416220.01)*0.15)/12),IF((K334*12&lt;=867123.01),(31216+0.2*(K334*12-624329.01))/12,((79776+0.25*(K334*12-867123.01))/12))))-M334</f>
        <v>0</v>
      </c>
      <c r="M334" s="76"/>
      <c r="N334" s="83">
        <v>3165</v>
      </c>
      <c r="O334" s="76">
        <f>+N334+I334+H334+G334+L334</f>
        <v>5233.5</v>
      </c>
      <c r="P334" s="83">
        <f>+F334-O334</f>
        <v>29766.5</v>
      </c>
    </row>
    <row r="335" spans="1:17" s="32" customFormat="1" ht="30" customHeight="1" x14ac:dyDescent="0.25">
      <c r="A335" s="79">
        <f t="shared" si="130"/>
        <v>188</v>
      </c>
      <c r="B335" s="103" t="s">
        <v>571</v>
      </c>
      <c r="C335" s="36" t="s">
        <v>410</v>
      </c>
      <c r="D335" s="103" t="s">
        <v>134</v>
      </c>
      <c r="E335" s="80" t="s">
        <v>224</v>
      </c>
      <c r="F335" s="81">
        <v>35000</v>
      </c>
      <c r="G335" s="81">
        <f>F335*2.87%</f>
        <v>1004.5</v>
      </c>
      <c r="H335" s="81">
        <f>+F335*3.04%</f>
        <v>1064</v>
      </c>
      <c r="I335" s="81"/>
      <c r="J335" s="76">
        <f>+G335+H335+I335</f>
        <v>2068.5</v>
      </c>
      <c r="K335" s="76">
        <f>+F335-J335</f>
        <v>32931.5</v>
      </c>
      <c r="L335" s="76">
        <f>+IF(K335*12&lt;=416220.01,0,IF(K335*12&lt;=624329.01,(((K335*12-416220.01)*0.15)/12),IF((K335*12&lt;=867123.01),(31216+0.2*(K335*12-624329.01))/12,((79776+0.25*(K335*12-867123.01))/12))))-M335</f>
        <v>0</v>
      </c>
      <c r="M335" s="76"/>
      <c r="N335" s="83">
        <v>625</v>
      </c>
      <c r="O335" s="76">
        <f>+N335+I335+H335+G335+L335</f>
        <v>2693.5</v>
      </c>
      <c r="P335" s="83">
        <f>+F335-O335</f>
        <v>32306.5</v>
      </c>
    </row>
    <row r="336" spans="1:17" s="32" customFormat="1" ht="30" customHeight="1" x14ac:dyDescent="0.25">
      <c r="A336" s="79">
        <f t="shared" si="130"/>
        <v>189</v>
      </c>
      <c r="B336" s="103" t="s">
        <v>37</v>
      </c>
      <c r="C336" s="36" t="s">
        <v>410</v>
      </c>
      <c r="D336" s="103" t="s">
        <v>36</v>
      </c>
      <c r="E336" s="80" t="s">
        <v>121</v>
      </c>
      <c r="F336" s="81">
        <v>30000</v>
      </c>
      <c r="G336" s="81">
        <f t="shared" si="127"/>
        <v>861</v>
      </c>
      <c r="H336" s="81">
        <f t="shared" si="128"/>
        <v>912</v>
      </c>
      <c r="I336" s="81"/>
      <c r="J336" s="76">
        <f t="shared" si="131"/>
        <v>1773</v>
      </c>
      <c r="K336" s="76">
        <f t="shared" si="133"/>
        <v>28227</v>
      </c>
      <c r="L336" s="76">
        <f t="shared" si="129"/>
        <v>0</v>
      </c>
      <c r="M336" s="76"/>
      <c r="N336" s="83">
        <v>25</v>
      </c>
      <c r="O336" s="76">
        <f t="shared" si="132"/>
        <v>1798</v>
      </c>
      <c r="P336" s="83">
        <f t="shared" si="126"/>
        <v>28202</v>
      </c>
    </row>
    <row r="337" spans="1:17" s="32" customFormat="1" ht="30" customHeight="1" x14ac:dyDescent="0.25">
      <c r="A337" s="79">
        <f t="shared" si="130"/>
        <v>190</v>
      </c>
      <c r="B337" s="103" t="s">
        <v>613</v>
      </c>
      <c r="C337" s="36" t="s">
        <v>411</v>
      </c>
      <c r="D337" s="103" t="s">
        <v>21</v>
      </c>
      <c r="E337" s="291" t="s">
        <v>224</v>
      </c>
      <c r="F337" s="81">
        <v>30000</v>
      </c>
      <c r="G337" s="81">
        <f>F337*2.87%</f>
        <v>861</v>
      </c>
      <c r="H337" s="81">
        <f>+F337*3.04%</f>
        <v>912</v>
      </c>
      <c r="I337" s="81"/>
      <c r="J337" s="76">
        <f>+G337+H337+I337</f>
        <v>1773</v>
      </c>
      <c r="K337" s="76">
        <f t="shared" ref="K337" si="134">+F337-J337</f>
        <v>28227</v>
      </c>
      <c r="L337" s="76"/>
      <c r="M337" s="76"/>
      <c r="N337" s="81">
        <v>1165</v>
      </c>
      <c r="O337" s="76">
        <f>+N337+I337+H337+G337+L337</f>
        <v>2938</v>
      </c>
      <c r="P337" s="76">
        <f>+F337-O337</f>
        <v>27062</v>
      </c>
    </row>
    <row r="338" spans="1:17" s="32" customFormat="1" ht="30" customHeight="1" x14ac:dyDescent="0.25">
      <c r="A338" s="79">
        <f t="shared" si="130"/>
        <v>191</v>
      </c>
      <c r="B338" s="103" t="s">
        <v>331</v>
      </c>
      <c r="C338" s="36" t="s">
        <v>410</v>
      </c>
      <c r="D338" s="103" t="s">
        <v>97</v>
      </c>
      <c r="E338" s="80" t="s">
        <v>121</v>
      </c>
      <c r="F338" s="81">
        <v>28000</v>
      </c>
      <c r="G338" s="81">
        <f t="shared" si="127"/>
        <v>803.6</v>
      </c>
      <c r="H338" s="81">
        <f t="shared" si="128"/>
        <v>851.2</v>
      </c>
      <c r="I338" s="81"/>
      <c r="J338" s="76">
        <f t="shared" si="131"/>
        <v>1654.8000000000002</v>
      </c>
      <c r="K338" s="76">
        <f t="shared" si="133"/>
        <v>26345.200000000001</v>
      </c>
      <c r="L338" s="76">
        <f t="shared" si="129"/>
        <v>0</v>
      </c>
      <c r="M338" s="76"/>
      <c r="N338" s="83">
        <v>65</v>
      </c>
      <c r="O338" s="76">
        <f t="shared" si="132"/>
        <v>1719.8000000000002</v>
      </c>
      <c r="P338" s="83">
        <f t="shared" si="126"/>
        <v>26280.2</v>
      </c>
    </row>
    <row r="339" spans="1:17" s="39" customFormat="1" ht="30" customHeight="1" x14ac:dyDescent="0.25">
      <c r="A339" s="79">
        <f t="shared" si="130"/>
        <v>192</v>
      </c>
      <c r="B339" s="108" t="s">
        <v>658</v>
      </c>
      <c r="C339" s="36" t="s">
        <v>410</v>
      </c>
      <c r="D339" s="103" t="s">
        <v>134</v>
      </c>
      <c r="E339" s="80" t="s">
        <v>224</v>
      </c>
      <c r="F339" s="81">
        <v>25000</v>
      </c>
      <c r="G339" s="81">
        <f>F339*2.87%</f>
        <v>717.5</v>
      </c>
      <c r="H339" s="81">
        <f t="shared" si="128"/>
        <v>760</v>
      </c>
      <c r="I339" s="81"/>
      <c r="J339" s="76">
        <f t="shared" si="131"/>
        <v>1477.5</v>
      </c>
      <c r="K339" s="76">
        <f t="shared" si="133"/>
        <v>23522.5</v>
      </c>
      <c r="L339" s="76">
        <f>+IF(K339*12&lt;=416220.01,0,IF(K339*12&lt;=624329.01,(((K339*12-416220.01)*0.15)/12),IF((K339*12&lt;=867123.01),(31216+0.2*(K339*12-624329.01))/12,((79776+0.25*(K339*12-867123.01))/12))))-M339</f>
        <v>0</v>
      </c>
      <c r="M339" s="76"/>
      <c r="N339" s="83">
        <v>125</v>
      </c>
      <c r="O339" s="76">
        <f t="shared" ref="O339" si="135">+N339+I339+H339+G339+L339</f>
        <v>1602.5</v>
      </c>
      <c r="P339" s="83">
        <f t="shared" ref="P339" si="136">+F339-O339</f>
        <v>23397.5</v>
      </c>
    </row>
    <row r="340" spans="1:17" s="32" customFormat="1" ht="30" customHeight="1" x14ac:dyDescent="0.25">
      <c r="A340" s="198" t="s">
        <v>124</v>
      </c>
      <c r="B340" s="199"/>
      <c r="C340" s="199"/>
      <c r="D340" s="199"/>
      <c r="E340" s="200"/>
      <c r="F340" s="37">
        <f>SUM(F320:F339)</f>
        <v>713000</v>
      </c>
      <c r="G340" s="37">
        <f t="shared" ref="G340:P340" si="137">SUM(G320:G339)</f>
        <v>20463.099999999999</v>
      </c>
      <c r="H340" s="37">
        <f t="shared" si="137"/>
        <v>21675.200000000001</v>
      </c>
      <c r="I340" s="37">
        <f t="shared" si="137"/>
        <v>6861.84</v>
      </c>
      <c r="J340" s="37">
        <f t="shared" si="137"/>
        <v>49000.14</v>
      </c>
      <c r="K340" s="37">
        <f t="shared" si="137"/>
        <v>663999.85999999987</v>
      </c>
      <c r="L340" s="37">
        <f t="shared" si="137"/>
        <v>5119.3497499999994</v>
      </c>
      <c r="M340" s="37">
        <f t="shared" si="137"/>
        <v>0</v>
      </c>
      <c r="N340" s="37">
        <f t="shared" si="137"/>
        <v>21434.82</v>
      </c>
      <c r="O340" s="37">
        <f t="shared" si="137"/>
        <v>75554.30975</v>
      </c>
      <c r="P340" s="37">
        <f t="shared" si="137"/>
        <v>637445.69024999999</v>
      </c>
    </row>
    <row r="341" spans="1:17" s="32" customFormat="1" ht="30" customHeight="1" thickBot="1" x14ac:dyDescent="0.3">
      <c r="A341" s="50"/>
      <c r="B341" s="50"/>
      <c r="C341" s="50"/>
      <c r="D341" s="50"/>
      <c r="E341" s="50"/>
      <c r="F341" s="40"/>
      <c r="G341" s="40"/>
      <c r="H341" s="40"/>
      <c r="I341" s="40"/>
      <c r="J341" s="40"/>
      <c r="K341" s="40"/>
      <c r="L341" s="40"/>
      <c r="M341" s="40"/>
      <c r="N341" s="40"/>
      <c r="O341" s="40"/>
      <c r="P341" s="40"/>
    </row>
    <row r="342" spans="1:17" s="39" customFormat="1" ht="30" customHeight="1" thickBot="1" x14ac:dyDescent="0.3">
      <c r="A342" s="201" t="s">
        <v>436</v>
      </c>
      <c r="B342" s="202"/>
      <c r="C342" s="202"/>
      <c r="D342" s="202"/>
      <c r="E342" s="202"/>
      <c r="F342" s="202"/>
      <c r="G342" s="202"/>
      <c r="H342" s="202"/>
      <c r="I342" s="202"/>
      <c r="J342" s="202"/>
      <c r="K342" s="202"/>
      <c r="L342" s="202"/>
      <c r="M342" s="202"/>
      <c r="N342" s="202"/>
      <c r="O342" s="202"/>
      <c r="P342" s="202"/>
    </row>
    <row r="343" spans="1:17" s="53" customFormat="1" ht="30" customHeight="1" x14ac:dyDescent="0.25">
      <c r="A343" s="74">
        <f>+A339+1</f>
        <v>193</v>
      </c>
      <c r="B343" s="103" t="s">
        <v>391</v>
      </c>
      <c r="C343" s="36" t="s">
        <v>411</v>
      </c>
      <c r="D343" s="103" t="s">
        <v>221</v>
      </c>
      <c r="E343" s="103" t="s">
        <v>121</v>
      </c>
      <c r="F343" s="105">
        <v>70000</v>
      </c>
      <c r="G343" s="81">
        <f t="shared" ref="G343" si="138">F343*2.87%</f>
        <v>2009</v>
      </c>
      <c r="H343" s="81">
        <f t="shared" ref="H343" si="139">+F343*3.04%</f>
        <v>2128</v>
      </c>
      <c r="I343" s="81">
        <v>1715.46</v>
      </c>
      <c r="J343" s="76">
        <f>+G343+H343+I343</f>
        <v>5852.46</v>
      </c>
      <c r="K343" s="76">
        <f t="shared" si="133"/>
        <v>64147.54</v>
      </c>
      <c r="L343" s="76">
        <f>+IF(K343*12&lt;=416220.01,0,IF(K343*12&lt;=624329.01,(((K343*12-416220.01)*0.15)/12),IF((K343*12&lt;=867123.01),(31216+0.2*(K343*12-624329.01))/12,((79776+0.25*(K343*12-867123.01))/12))))-M343</f>
        <v>5025.3578333333326</v>
      </c>
      <c r="M343" s="76"/>
      <c r="N343" s="83">
        <v>25</v>
      </c>
      <c r="O343" s="102">
        <f>+N343+I343+H343+G343+L343</f>
        <v>10902.817833333333</v>
      </c>
      <c r="P343" s="83">
        <f>+F343-O343</f>
        <v>59097.182166666666</v>
      </c>
      <c r="Q343" s="39"/>
    </row>
    <row r="344" spans="1:17" s="53" customFormat="1" ht="30" customHeight="1" x14ac:dyDescent="0.25">
      <c r="A344" s="74">
        <f>+A343+1</f>
        <v>194</v>
      </c>
      <c r="B344" s="103" t="s">
        <v>614</v>
      </c>
      <c r="C344" s="36" t="s">
        <v>410</v>
      </c>
      <c r="D344" s="103" t="s">
        <v>615</v>
      </c>
      <c r="E344" s="103" t="s">
        <v>194</v>
      </c>
      <c r="F344" s="105">
        <v>35000</v>
      </c>
      <c r="G344" s="81">
        <f t="shared" ref="G344" si="140">F344*2.87%</f>
        <v>1004.5</v>
      </c>
      <c r="H344" s="81">
        <f t="shared" ref="H344" si="141">+F344*3.04%</f>
        <v>1064</v>
      </c>
      <c r="I344" s="81"/>
      <c r="J344" s="76">
        <f>+G344+H344+I344</f>
        <v>2068.5</v>
      </c>
      <c r="K344" s="76">
        <f t="shared" si="133"/>
        <v>32931.5</v>
      </c>
      <c r="L344" s="76">
        <f>+IF(K344*12&lt;=416220.01,0,IF(K344*12&lt;=624329.01,(((K344*12-416220.01)*0.15)/12),IF((K344*12&lt;=867123.01),(31216+0.2*(K344*12-624329.01))/12,((79776+0.25*(K344*12-867123.01))/12))))-M344</f>
        <v>0</v>
      </c>
      <c r="M344" s="76"/>
      <c r="N344" s="83">
        <v>25</v>
      </c>
      <c r="O344" s="102">
        <f>+N344+I344+H344+G344+L344</f>
        <v>2093.5</v>
      </c>
      <c r="P344" s="83">
        <f>+F344-O344</f>
        <v>32906.5</v>
      </c>
      <c r="Q344" s="39"/>
    </row>
    <row r="345" spans="1:17" s="53" customFormat="1" ht="30" customHeight="1" x14ac:dyDescent="0.25">
      <c r="A345" s="198" t="s">
        <v>124</v>
      </c>
      <c r="B345" s="199"/>
      <c r="C345" s="199"/>
      <c r="D345" s="199"/>
      <c r="E345" s="200"/>
      <c r="F345" s="37">
        <f>SUM(F343:F344)</f>
        <v>105000</v>
      </c>
      <c r="G345" s="37">
        <f t="shared" ref="G345:P345" si="142">SUM(G343:G344)</f>
        <v>3013.5</v>
      </c>
      <c r="H345" s="37">
        <f t="shared" si="142"/>
        <v>3192</v>
      </c>
      <c r="I345" s="37">
        <f t="shared" si="142"/>
        <v>1715.46</v>
      </c>
      <c r="J345" s="37">
        <f t="shared" si="142"/>
        <v>7920.96</v>
      </c>
      <c r="K345" s="37">
        <f t="shared" si="142"/>
        <v>97079.040000000008</v>
      </c>
      <c r="L345" s="37">
        <f t="shared" si="142"/>
        <v>5025.3578333333326</v>
      </c>
      <c r="M345" s="37">
        <f t="shared" si="142"/>
        <v>0</v>
      </c>
      <c r="N345" s="37">
        <f t="shared" si="142"/>
        <v>50</v>
      </c>
      <c r="O345" s="37">
        <f t="shared" si="142"/>
        <v>12996.317833333333</v>
      </c>
      <c r="P345" s="37">
        <f t="shared" si="142"/>
        <v>92003.682166666666</v>
      </c>
      <c r="Q345" s="39"/>
    </row>
    <row r="346" spans="1:17" s="53" customFormat="1" ht="30" customHeight="1" thickBot="1" x14ac:dyDescent="0.3">
      <c r="A346" s="50"/>
      <c r="B346" s="50"/>
      <c r="C346" s="50"/>
      <c r="D346" s="50"/>
      <c r="E346" s="50"/>
      <c r="F346" s="78"/>
      <c r="G346" s="78"/>
      <c r="H346" s="78"/>
      <c r="I346" s="78"/>
      <c r="J346" s="78"/>
      <c r="K346" s="78"/>
      <c r="L346" s="78"/>
      <c r="M346" s="78"/>
      <c r="N346" s="78"/>
      <c r="O346" s="78"/>
      <c r="P346" s="78"/>
      <c r="Q346" s="39"/>
    </row>
    <row r="347" spans="1:17" s="39" customFormat="1" ht="30" customHeight="1" thickBot="1" x14ac:dyDescent="0.3">
      <c r="A347" s="201" t="s">
        <v>332</v>
      </c>
      <c r="B347" s="202"/>
      <c r="C347" s="202"/>
      <c r="D347" s="202"/>
      <c r="E347" s="202"/>
      <c r="F347" s="202"/>
      <c r="G347" s="202"/>
      <c r="H347" s="202"/>
      <c r="I347" s="202"/>
      <c r="J347" s="202"/>
      <c r="K347" s="202"/>
      <c r="L347" s="202"/>
      <c r="M347" s="202"/>
      <c r="N347" s="202"/>
      <c r="O347" s="202"/>
      <c r="P347" s="202"/>
    </row>
    <row r="348" spans="1:17" s="39" customFormat="1" ht="30" customHeight="1" x14ac:dyDescent="0.25">
      <c r="A348" s="74">
        <f>+A344+1</f>
        <v>195</v>
      </c>
      <c r="B348" s="107" t="s">
        <v>333</v>
      </c>
      <c r="C348" s="117" t="s">
        <v>411</v>
      </c>
      <c r="D348" s="107" t="s">
        <v>334</v>
      </c>
      <c r="E348" s="103" t="s">
        <v>120</v>
      </c>
      <c r="F348" s="76">
        <v>145000</v>
      </c>
      <c r="G348" s="76">
        <f>F348*2.87%</f>
        <v>4161.5</v>
      </c>
      <c r="H348" s="76">
        <f>+F348*3.04%</f>
        <v>4408</v>
      </c>
      <c r="I348" s="76"/>
      <c r="J348" s="76">
        <f>+G348+H348+I348</f>
        <v>8569.5</v>
      </c>
      <c r="K348" s="76">
        <f t="shared" si="133"/>
        <v>136430.5</v>
      </c>
      <c r="L348" s="76">
        <f>+IF(K348*12&lt;=416220.01,0,IF(K348*12&lt;=624329.01,(((K348*12-416220.01)*0.15)/12),IF((K348*12&lt;=867123.01),(31216+0.2*(K348*12-624329.01))/12,((79776+0.25*(K348*12-867123.01))/12))))-M348</f>
        <v>22690.562291666665</v>
      </c>
      <c r="M348" s="76"/>
      <c r="N348" s="83">
        <v>125</v>
      </c>
      <c r="O348" s="102">
        <f>+N348+I348+H348+G348+L348</f>
        <v>31385.062291666665</v>
      </c>
      <c r="P348" s="83">
        <f>+F348-O348</f>
        <v>113614.93770833334</v>
      </c>
    </row>
    <row r="349" spans="1:17" s="53" customFormat="1" ht="30" customHeight="1" x14ac:dyDescent="0.25">
      <c r="A349" s="198" t="s">
        <v>124</v>
      </c>
      <c r="B349" s="199"/>
      <c r="C349" s="199"/>
      <c r="D349" s="199"/>
      <c r="E349" s="200"/>
      <c r="F349" s="37">
        <f>SUM(F348:F348)</f>
        <v>145000</v>
      </c>
      <c r="G349" s="37">
        <f t="shared" ref="G349:P349" si="143">SUM(G348:G348)</f>
        <v>4161.5</v>
      </c>
      <c r="H349" s="37">
        <f t="shared" si="143"/>
        <v>4408</v>
      </c>
      <c r="I349" s="37">
        <f t="shared" si="143"/>
        <v>0</v>
      </c>
      <c r="J349" s="37">
        <f t="shared" si="143"/>
        <v>8569.5</v>
      </c>
      <c r="K349" s="37">
        <f t="shared" si="143"/>
        <v>136430.5</v>
      </c>
      <c r="L349" s="37">
        <f t="shared" si="143"/>
        <v>22690.562291666665</v>
      </c>
      <c r="M349" s="37">
        <f t="shared" si="143"/>
        <v>0</v>
      </c>
      <c r="N349" s="37">
        <f t="shared" si="143"/>
        <v>125</v>
      </c>
      <c r="O349" s="37">
        <f t="shared" si="143"/>
        <v>31385.062291666665</v>
      </c>
      <c r="P349" s="37">
        <f t="shared" si="143"/>
        <v>113614.93770833334</v>
      </c>
      <c r="Q349" s="39"/>
    </row>
    <row r="350" spans="1:17" s="39" customFormat="1" ht="30" customHeight="1" thickBot="1" x14ac:dyDescent="0.3">
      <c r="A350" s="50"/>
      <c r="B350" s="50"/>
      <c r="C350" s="50"/>
      <c r="D350" s="50"/>
      <c r="E350" s="50"/>
      <c r="F350" s="40"/>
      <c r="G350" s="40"/>
      <c r="H350" s="40"/>
      <c r="I350" s="40"/>
      <c r="J350" s="40"/>
      <c r="K350" s="40"/>
      <c r="L350" s="40"/>
      <c r="M350" s="40"/>
      <c r="N350" s="40"/>
      <c r="O350" s="40"/>
      <c r="P350" s="40"/>
    </row>
    <row r="351" spans="1:17" s="39" customFormat="1" ht="30" customHeight="1" thickBot="1" x14ac:dyDescent="0.3">
      <c r="A351" s="201" t="s">
        <v>203</v>
      </c>
      <c r="B351" s="202"/>
      <c r="C351" s="202"/>
      <c r="D351" s="202"/>
      <c r="E351" s="202"/>
      <c r="F351" s="202"/>
      <c r="G351" s="202"/>
      <c r="H351" s="202"/>
      <c r="I351" s="202"/>
      <c r="J351" s="202"/>
      <c r="K351" s="202"/>
      <c r="L351" s="202"/>
      <c r="M351" s="202"/>
      <c r="N351" s="202"/>
      <c r="O351" s="202"/>
      <c r="P351" s="202"/>
    </row>
    <row r="352" spans="1:17" s="53" customFormat="1" ht="30" customHeight="1" x14ac:dyDescent="0.25">
      <c r="A352" s="79">
        <f>+A348+1</f>
        <v>196</v>
      </c>
      <c r="B352" s="103" t="s">
        <v>335</v>
      </c>
      <c r="C352" s="36" t="s">
        <v>410</v>
      </c>
      <c r="D352" s="103" t="s">
        <v>21</v>
      </c>
      <c r="E352" s="103" t="s">
        <v>121</v>
      </c>
      <c r="F352" s="105">
        <v>40000</v>
      </c>
      <c r="G352" s="105">
        <f>F352*2.87%</f>
        <v>1148</v>
      </c>
      <c r="H352" s="81">
        <f>+F352*3.04%</f>
        <v>1216</v>
      </c>
      <c r="I352" s="81">
        <v>1715.46</v>
      </c>
      <c r="J352" s="76">
        <f>+G352+H352+I352</f>
        <v>4079.46</v>
      </c>
      <c r="K352" s="76">
        <f t="shared" si="133"/>
        <v>35920.54</v>
      </c>
      <c r="L352" s="76">
        <f>+IF(K352*12&lt;=416220.01,0,IF(K352*12&lt;=624329.01,(((K352*12-416220.01)*0.15)/12),IF((K352*12&lt;=867123.01),(31216+0.2*(K352*12-624329.01))/12,((79776+0.25*(K352*12-867123.01))/12))))-M352</f>
        <v>185.33087499999965</v>
      </c>
      <c r="M352" s="76"/>
      <c r="N352" s="234">
        <v>1125</v>
      </c>
      <c r="O352" s="102">
        <f>+N352+I352+H352+G352+L352</f>
        <v>5389.7908749999997</v>
      </c>
      <c r="P352" s="83">
        <f>+F352-O352</f>
        <v>34610.209125000001</v>
      </c>
      <c r="Q352" s="39"/>
    </row>
    <row r="353" spans="1:17" s="53" customFormat="1" ht="30" customHeight="1" x14ac:dyDescent="0.25">
      <c r="A353" s="198" t="s">
        <v>124</v>
      </c>
      <c r="B353" s="199"/>
      <c r="C353" s="199"/>
      <c r="D353" s="199"/>
      <c r="E353" s="200"/>
      <c r="F353" s="37">
        <f>SUM(F352:F352)</f>
        <v>40000</v>
      </c>
      <c r="G353" s="37">
        <f t="shared" ref="G353:P353" si="144">SUM(G352:G352)</f>
        <v>1148</v>
      </c>
      <c r="H353" s="37">
        <f t="shared" si="144"/>
        <v>1216</v>
      </c>
      <c r="I353" s="37">
        <f t="shared" si="144"/>
        <v>1715.46</v>
      </c>
      <c r="J353" s="37">
        <f t="shared" si="144"/>
        <v>4079.46</v>
      </c>
      <c r="K353" s="37">
        <f t="shared" si="144"/>
        <v>35920.54</v>
      </c>
      <c r="L353" s="37">
        <f t="shared" si="144"/>
        <v>185.33087499999965</v>
      </c>
      <c r="M353" s="37">
        <f t="shared" si="144"/>
        <v>0</v>
      </c>
      <c r="N353" s="37">
        <f t="shared" si="144"/>
        <v>1125</v>
      </c>
      <c r="O353" s="37">
        <f t="shared" si="144"/>
        <v>5389.7908749999997</v>
      </c>
      <c r="P353" s="37">
        <f t="shared" si="144"/>
        <v>34610.209125000001</v>
      </c>
      <c r="Q353" s="39"/>
    </row>
    <row r="354" spans="1:17" s="39" customFormat="1" ht="30" customHeight="1" thickBot="1" x14ac:dyDescent="0.3">
      <c r="A354" s="50"/>
      <c r="B354" s="50"/>
      <c r="C354" s="50"/>
      <c r="D354" s="50"/>
      <c r="E354" s="50"/>
      <c r="F354" s="40"/>
      <c r="G354" s="40"/>
      <c r="H354" s="40"/>
      <c r="I354" s="40"/>
      <c r="J354" s="40"/>
      <c r="K354" s="40"/>
      <c r="L354" s="40"/>
      <c r="M354" s="40"/>
      <c r="N354" s="40"/>
      <c r="O354" s="40"/>
      <c r="P354" s="40"/>
    </row>
    <row r="355" spans="1:17" s="39" customFormat="1" ht="30" customHeight="1" thickBot="1" x14ac:dyDescent="0.3">
      <c r="A355" s="201" t="s">
        <v>204</v>
      </c>
      <c r="B355" s="202"/>
      <c r="C355" s="202"/>
      <c r="D355" s="202"/>
      <c r="E355" s="202"/>
      <c r="F355" s="202"/>
      <c r="G355" s="202"/>
      <c r="H355" s="202"/>
      <c r="I355" s="202"/>
      <c r="J355" s="202"/>
      <c r="K355" s="202"/>
      <c r="L355" s="202"/>
      <c r="M355" s="202"/>
      <c r="N355" s="202"/>
      <c r="O355" s="202"/>
      <c r="P355" s="202"/>
    </row>
    <row r="356" spans="1:17" s="39" customFormat="1" ht="30" customHeight="1" x14ac:dyDescent="0.25">
      <c r="A356" s="79">
        <f>+A352+1</f>
        <v>197</v>
      </c>
      <c r="B356" s="103" t="s">
        <v>83</v>
      </c>
      <c r="C356" s="36" t="s">
        <v>410</v>
      </c>
      <c r="D356" s="103" t="s">
        <v>104</v>
      </c>
      <c r="E356" s="103" t="s">
        <v>120</v>
      </c>
      <c r="F356" s="105">
        <v>60000</v>
      </c>
      <c r="G356" s="81">
        <f>F356*2.87%</f>
        <v>1722</v>
      </c>
      <c r="H356" s="81">
        <f>+F356*3.04%</f>
        <v>1824</v>
      </c>
      <c r="I356" s="81">
        <v>1715.46</v>
      </c>
      <c r="J356" s="76">
        <f>+G356+H356+I356</f>
        <v>5261.46</v>
      </c>
      <c r="K356" s="76">
        <f t="shared" si="133"/>
        <v>54738.54</v>
      </c>
      <c r="L356" s="76">
        <f>+IF(K356*12&lt;=416220.01,0,IF(K356*12&lt;=624329.01,(((K356*12-416220.01)*0.15)/12),IF((K356*12&lt;=867123.01),(31216+0.2*(K356*12-624329.01))/12,((79776+0.25*(K356*12-867123.01))/12))))-M356</f>
        <v>3143.5578333333328</v>
      </c>
      <c r="M356" s="76"/>
      <c r="N356" s="83">
        <v>25</v>
      </c>
      <c r="O356" s="102">
        <f>+N356+I356+H356+G356+L356</f>
        <v>8430.0178333333333</v>
      </c>
      <c r="P356" s="83">
        <f>+F356-O356</f>
        <v>51569.982166666668</v>
      </c>
    </row>
    <row r="357" spans="1:17" s="39" customFormat="1" ht="30" customHeight="1" x14ac:dyDescent="0.25">
      <c r="A357" s="198" t="s">
        <v>124</v>
      </c>
      <c r="B357" s="199"/>
      <c r="C357" s="199"/>
      <c r="D357" s="199"/>
      <c r="E357" s="200"/>
      <c r="F357" s="37">
        <f>SUM(F356:F356)</f>
        <v>60000</v>
      </c>
      <c r="G357" s="37">
        <f t="shared" ref="G357:P357" si="145">SUM(G356:G356)</f>
        <v>1722</v>
      </c>
      <c r="H357" s="37">
        <f t="shared" si="145"/>
        <v>1824</v>
      </c>
      <c r="I357" s="37">
        <f t="shared" si="145"/>
        <v>1715.46</v>
      </c>
      <c r="J357" s="37">
        <f t="shared" si="145"/>
        <v>5261.46</v>
      </c>
      <c r="K357" s="37">
        <f t="shared" si="145"/>
        <v>54738.54</v>
      </c>
      <c r="L357" s="37">
        <f t="shared" si="145"/>
        <v>3143.5578333333328</v>
      </c>
      <c r="M357" s="37">
        <f t="shared" si="145"/>
        <v>0</v>
      </c>
      <c r="N357" s="37">
        <f t="shared" si="145"/>
        <v>25</v>
      </c>
      <c r="O357" s="37">
        <f t="shared" si="145"/>
        <v>8430.0178333333333</v>
      </c>
      <c r="P357" s="37">
        <f t="shared" si="145"/>
        <v>51569.982166666668</v>
      </c>
    </row>
    <row r="358" spans="1:17" s="39" customFormat="1" ht="30" customHeight="1" thickBot="1" x14ac:dyDescent="0.3">
      <c r="A358" s="50"/>
      <c r="B358" s="50"/>
      <c r="C358" s="50"/>
      <c r="D358" s="50"/>
      <c r="E358" s="50"/>
      <c r="F358" s="40"/>
      <c r="G358" s="40"/>
      <c r="H358" s="40"/>
      <c r="I358" s="40"/>
      <c r="J358" s="40"/>
      <c r="K358" s="40"/>
      <c r="L358" s="40"/>
      <c r="M358" s="40"/>
      <c r="N358" s="40"/>
      <c r="O358" s="40"/>
      <c r="P358" s="40"/>
    </row>
    <row r="359" spans="1:17" s="39" customFormat="1" ht="30" customHeight="1" thickBot="1" x14ac:dyDescent="0.3">
      <c r="A359" s="201" t="s">
        <v>336</v>
      </c>
      <c r="B359" s="202"/>
      <c r="C359" s="202"/>
      <c r="D359" s="202"/>
      <c r="E359" s="202"/>
      <c r="F359" s="202"/>
      <c r="G359" s="202"/>
      <c r="H359" s="202"/>
      <c r="I359" s="202"/>
      <c r="J359" s="202"/>
      <c r="K359" s="202"/>
      <c r="L359" s="202"/>
      <c r="M359" s="202"/>
      <c r="N359" s="202"/>
      <c r="O359" s="202"/>
      <c r="P359" s="202"/>
    </row>
    <row r="360" spans="1:17" s="39" customFormat="1" ht="30" customHeight="1" x14ac:dyDescent="0.25">
      <c r="A360" s="79">
        <f>+A356+1</f>
        <v>198</v>
      </c>
      <c r="B360" s="80" t="s">
        <v>413</v>
      </c>
      <c r="C360" s="79" t="s">
        <v>410</v>
      </c>
      <c r="D360" s="292" t="s">
        <v>337</v>
      </c>
      <c r="E360" s="80" t="s">
        <v>224</v>
      </c>
      <c r="F360" s="81">
        <v>35000</v>
      </c>
      <c r="G360" s="81">
        <f>F360*2.87%</f>
        <v>1004.5</v>
      </c>
      <c r="H360" s="81">
        <f>+F360*3.04%</f>
        <v>1064</v>
      </c>
      <c r="I360" s="81"/>
      <c r="J360" s="76">
        <f>+G360+H360+I360</f>
        <v>2068.5</v>
      </c>
      <c r="K360" s="76">
        <f t="shared" si="133"/>
        <v>32931.5</v>
      </c>
      <c r="L360" s="76">
        <f t="shared" ref="L360:L367" si="146">+IF(K360*12&lt;=416220.01,0,IF(K360*12&lt;=624329.01,(((K360*12-416220.01)*0.15)/12),IF((K360*12&lt;=867123.01),(31216+0.2*(K360*12-624329.01))/12,((79776+0.25*(K360*12-867123.01))/12))))</f>
        <v>0</v>
      </c>
      <c r="M360" s="76"/>
      <c r="N360" s="83">
        <v>25</v>
      </c>
      <c r="O360" s="102">
        <f>+N360+I360+H360+G360+L360</f>
        <v>2093.5</v>
      </c>
      <c r="P360" s="77">
        <f>+F360-O360</f>
        <v>32906.5</v>
      </c>
    </row>
    <row r="361" spans="1:17" s="39" customFormat="1" ht="30" customHeight="1" x14ac:dyDescent="0.25">
      <c r="A361" s="79">
        <f>+A360+1</f>
        <v>199</v>
      </c>
      <c r="B361" s="80" t="s">
        <v>338</v>
      </c>
      <c r="C361" s="79" t="s">
        <v>410</v>
      </c>
      <c r="D361" s="80" t="s">
        <v>337</v>
      </c>
      <c r="E361" s="80" t="s">
        <v>224</v>
      </c>
      <c r="F361" s="81">
        <v>45000</v>
      </c>
      <c r="G361" s="81">
        <f t="shared" ref="G361:G362" si="147">F361*2.87%</f>
        <v>1291.5</v>
      </c>
      <c r="H361" s="81">
        <f t="shared" ref="H361:H362" si="148">+F361*3.04%</f>
        <v>1368</v>
      </c>
      <c r="I361" s="81"/>
      <c r="J361" s="76">
        <f>+G361+H361+I361</f>
        <v>2659.5</v>
      </c>
      <c r="K361" s="76">
        <f t="shared" si="133"/>
        <v>42340.5</v>
      </c>
      <c r="L361" s="76">
        <f t="shared" si="146"/>
        <v>1148.3248749999998</v>
      </c>
      <c r="M361" s="76"/>
      <c r="N361" s="83">
        <v>7277.06</v>
      </c>
      <c r="O361" s="102">
        <f>+N361+I361+H361+G361+L361</f>
        <v>11084.884875000002</v>
      </c>
      <c r="P361" s="83">
        <f>+F361-O361</f>
        <v>33915.115124999997</v>
      </c>
    </row>
    <row r="362" spans="1:17" s="53" customFormat="1" ht="30" customHeight="1" x14ac:dyDescent="0.25">
      <c r="A362" s="79">
        <f>+A361+1</f>
        <v>200</v>
      </c>
      <c r="B362" s="80" t="s">
        <v>339</v>
      </c>
      <c r="C362" s="79" t="s">
        <v>410</v>
      </c>
      <c r="D362" s="80" t="s">
        <v>337</v>
      </c>
      <c r="E362" s="80" t="s">
        <v>224</v>
      </c>
      <c r="F362" s="81">
        <v>45000</v>
      </c>
      <c r="G362" s="81">
        <f t="shared" si="147"/>
        <v>1291.5</v>
      </c>
      <c r="H362" s="81">
        <f t="shared" si="148"/>
        <v>1368</v>
      </c>
      <c r="I362" s="81"/>
      <c r="J362" s="76">
        <f>+G362+H362+I362</f>
        <v>2659.5</v>
      </c>
      <c r="K362" s="76">
        <f t="shared" si="133"/>
        <v>42340.5</v>
      </c>
      <c r="L362" s="76">
        <f t="shared" si="146"/>
        <v>1148.3248749999998</v>
      </c>
      <c r="M362" s="76"/>
      <c r="N362" s="83">
        <v>1025</v>
      </c>
      <c r="O362" s="102">
        <f>+N362+I362+H362+G362+L362</f>
        <v>4832.8248750000002</v>
      </c>
      <c r="P362" s="83">
        <f>+F362-O362</f>
        <v>40167.175125000002</v>
      </c>
      <c r="Q362" s="39"/>
    </row>
    <row r="363" spans="1:17" s="39" customFormat="1" ht="30" customHeight="1" x14ac:dyDescent="0.25">
      <c r="A363" s="198" t="s">
        <v>124</v>
      </c>
      <c r="B363" s="199"/>
      <c r="C363" s="199"/>
      <c r="D363" s="199"/>
      <c r="E363" s="200"/>
      <c r="F363" s="37">
        <f>SUM(F360:F362)</f>
        <v>125000</v>
      </c>
      <c r="G363" s="37">
        <f t="shared" ref="G363:P363" si="149">SUM(G360:G362)</f>
        <v>3587.5</v>
      </c>
      <c r="H363" s="37">
        <f t="shared" si="149"/>
        <v>3800</v>
      </c>
      <c r="I363" s="37">
        <f t="shared" si="149"/>
        <v>0</v>
      </c>
      <c r="J363" s="37">
        <f t="shared" si="149"/>
        <v>7387.5</v>
      </c>
      <c r="K363" s="37">
        <f t="shared" si="149"/>
        <v>117612.5</v>
      </c>
      <c r="L363" s="37">
        <f t="shared" si="149"/>
        <v>2296.6497499999996</v>
      </c>
      <c r="M363" s="37">
        <f t="shared" si="149"/>
        <v>0</v>
      </c>
      <c r="N363" s="37">
        <f t="shared" si="149"/>
        <v>8327.0600000000013</v>
      </c>
      <c r="O363" s="37">
        <f t="shared" si="149"/>
        <v>18011.209750000002</v>
      </c>
      <c r="P363" s="37">
        <f t="shared" si="149"/>
        <v>106988.79024999999</v>
      </c>
    </row>
    <row r="364" spans="1:17" s="39" customFormat="1" ht="30" customHeight="1" thickBot="1" x14ac:dyDescent="0.3">
      <c r="A364" s="50"/>
      <c r="B364" s="50"/>
      <c r="C364" s="50"/>
      <c r="D364" s="50"/>
      <c r="E364" s="50"/>
      <c r="F364" s="40"/>
      <c r="G364" s="40"/>
      <c r="H364" s="40"/>
      <c r="I364" s="40"/>
      <c r="J364" s="40"/>
      <c r="K364" s="40"/>
      <c r="L364" s="40"/>
      <c r="M364" s="40"/>
      <c r="N364" s="40"/>
      <c r="O364" s="40"/>
      <c r="P364" s="40"/>
    </row>
    <row r="365" spans="1:17" s="39" customFormat="1" ht="30" customHeight="1" thickBot="1" x14ac:dyDescent="0.3">
      <c r="A365" s="201" t="s">
        <v>206</v>
      </c>
      <c r="B365" s="202"/>
      <c r="C365" s="202"/>
      <c r="D365" s="202"/>
      <c r="E365" s="202"/>
      <c r="F365" s="202"/>
      <c r="G365" s="202"/>
      <c r="H365" s="202"/>
      <c r="I365" s="202"/>
      <c r="J365" s="202"/>
      <c r="K365" s="202"/>
      <c r="L365" s="202"/>
      <c r="M365" s="202"/>
      <c r="N365" s="202"/>
      <c r="O365" s="202"/>
      <c r="P365" s="202"/>
    </row>
    <row r="366" spans="1:17" s="39" customFormat="1" ht="30" customHeight="1" x14ac:dyDescent="0.25">
      <c r="A366" s="79">
        <f>+A362+1</f>
        <v>201</v>
      </c>
      <c r="B366" s="80" t="s">
        <v>205</v>
      </c>
      <c r="C366" s="79" t="s">
        <v>410</v>
      </c>
      <c r="D366" s="80" t="s">
        <v>207</v>
      </c>
      <c r="E366" s="80" t="s">
        <v>224</v>
      </c>
      <c r="F366" s="81">
        <v>28000</v>
      </c>
      <c r="G366" s="81">
        <f>F366*2.87%</f>
        <v>803.6</v>
      </c>
      <c r="H366" s="81">
        <f>+F366*3.04%</f>
        <v>851.2</v>
      </c>
      <c r="I366" s="81"/>
      <c r="J366" s="76">
        <f>+G366+H366+I366</f>
        <v>1654.8000000000002</v>
      </c>
      <c r="K366" s="76">
        <f t="shared" si="133"/>
        <v>26345.200000000001</v>
      </c>
      <c r="L366" s="76">
        <f t="shared" si="146"/>
        <v>0</v>
      </c>
      <c r="M366" s="76"/>
      <c r="N366" s="83">
        <v>1525</v>
      </c>
      <c r="O366" s="102">
        <f>+N366+I366+H366+G366+L366</f>
        <v>3179.7999999999997</v>
      </c>
      <c r="P366" s="83">
        <f>+F366-O366</f>
        <v>24820.2</v>
      </c>
    </row>
    <row r="367" spans="1:17" s="78" customFormat="1" ht="30" customHeight="1" x14ac:dyDescent="0.25">
      <c r="A367" s="150">
        <f>+A366+1</f>
        <v>202</v>
      </c>
      <c r="B367" s="108" t="s">
        <v>467</v>
      </c>
      <c r="C367" s="36" t="s">
        <v>410</v>
      </c>
      <c r="D367" s="103" t="s">
        <v>207</v>
      </c>
      <c r="E367" s="103" t="s">
        <v>224</v>
      </c>
      <c r="F367" s="105">
        <v>28000</v>
      </c>
      <c r="G367" s="81">
        <f>F367*2.87%</f>
        <v>803.6</v>
      </c>
      <c r="H367" s="81">
        <f>+F367*3.04%</f>
        <v>851.2</v>
      </c>
      <c r="I367" s="81"/>
      <c r="J367" s="76">
        <f>+G367+H367+I367</f>
        <v>1654.8000000000002</v>
      </c>
      <c r="K367" s="76">
        <f t="shared" si="133"/>
        <v>26345.200000000001</v>
      </c>
      <c r="L367" s="76">
        <f t="shared" si="146"/>
        <v>0</v>
      </c>
      <c r="M367" s="76"/>
      <c r="N367" s="83">
        <v>1025</v>
      </c>
      <c r="O367" s="102">
        <f>+N367+I367+H367+G367+L367</f>
        <v>2679.8</v>
      </c>
      <c r="P367" s="83">
        <f>+F367-O367</f>
        <v>25320.2</v>
      </c>
      <c r="Q367" s="32"/>
    </row>
    <row r="368" spans="1:17" s="78" customFormat="1" ht="30" customHeight="1" x14ac:dyDescent="0.25">
      <c r="A368" s="198" t="s">
        <v>124</v>
      </c>
      <c r="B368" s="199"/>
      <c r="C368" s="199"/>
      <c r="D368" s="199"/>
      <c r="E368" s="200"/>
      <c r="F368" s="37">
        <f>SUM(F366:F367)</f>
        <v>56000</v>
      </c>
      <c r="G368" s="37">
        <f t="shared" ref="G368:P368" si="150">SUM(G366:G367)</f>
        <v>1607.2</v>
      </c>
      <c r="H368" s="37">
        <f t="shared" si="150"/>
        <v>1702.4</v>
      </c>
      <c r="I368" s="37">
        <f t="shared" si="150"/>
        <v>0</v>
      </c>
      <c r="J368" s="37">
        <f t="shared" si="150"/>
        <v>3309.6000000000004</v>
      </c>
      <c r="K368" s="37">
        <f t="shared" si="150"/>
        <v>52690.400000000001</v>
      </c>
      <c r="L368" s="37">
        <f t="shared" si="150"/>
        <v>0</v>
      </c>
      <c r="M368" s="37">
        <f t="shared" si="150"/>
        <v>0</v>
      </c>
      <c r="N368" s="37">
        <f t="shared" si="150"/>
        <v>2550</v>
      </c>
      <c r="O368" s="37">
        <f t="shared" si="150"/>
        <v>5859.6</v>
      </c>
      <c r="P368" s="37">
        <f t="shared" si="150"/>
        <v>50140.4</v>
      </c>
      <c r="Q368" s="32"/>
    </row>
    <row r="369" spans="1:17" s="78" customFormat="1" ht="30" customHeight="1" thickBot="1" x14ac:dyDescent="0.3">
      <c r="A369" s="50"/>
      <c r="B369" s="50"/>
      <c r="C369" s="50"/>
      <c r="D369" s="50"/>
      <c r="E369" s="50"/>
      <c r="F369" s="40"/>
      <c r="G369" s="40"/>
      <c r="H369" s="40"/>
      <c r="I369" s="40"/>
      <c r="J369" s="40"/>
      <c r="K369" s="40"/>
      <c r="L369" s="40"/>
      <c r="M369" s="40"/>
      <c r="N369" s="40"/>
      <c r="O369" s="40"/>
      <c r="P369" s="40"/>
      <c r="Q369" s="32"/>
    </row>
    <row r="370" spans="1:17" s="53" customFormat="1" ht="30" customHeight="1" thickBot="1" x14ac:dyDescent="0.3">
      <c r="A370" s="201" t="s">
        <v>175</v>
      </c>
      <c r="B370" s="202"/>
      <c r="C370" s="202"/>
      <c r="D370" s="202"/>
      <c r="E370" s="202"/>
      <c r="F370" s="202"/>
      <c r="G370" s="202"/>
      <c r="H370" s="202"/>
      <c r="I370" s="202"/>
      <c r="J370" s="202"/>
      <c r="K370" s="202"/>
      <c r="L370" s="202"/>
      <c r="M370" s="202"/>
      <c r="N370" s="202"/>
      <c r="O370" s="202"/>
      <c r="P370" s="202"/>
      <c r="Q370" s="39"/>
    </row>
    <row r="371" spans="1:17" s="53" customFormat="1" ht="30" customHeight="1" x14ac:dyDescent="0.25">
      <c r="A371" s="74">
        <f>+A367+1</f>
        <v>203</v>
      </c>
      <c r="B371" s="107" t="s">
        <v>340</v>
      </c>
      <c r="C371" s="117" t="s">
        <v>411</v>
      </c>
      <c r="D371" s="118" t="s">
        <v>107</v>
      </c>
      <c r="E371" s="80" t="s">
        <v>121</v>
      </c>
      <c r="F371" s="76">
        <v>77000</v>
      </c>
      <c r="G371" s="76">
        <f>F371*2.87%</f>
        <v>2209.9</v>
      </c>
      <c r="H371" s="76">
        <f t="shared" ref="H371:H378" si="151">+F371*3.04%</f>
        <v>2340.8000000000002</v>
      </c>
      <c r="I371" s="76"/>
      <c r="J371" s="76">
        <f>+G371+H371+I371</f>
        <v>4550.7000000000007</v>
      </c>
      <c r="K371" s="76">
        <f t="shared" ref="K371:K378" si="152">+F371-J371</f>
        <v>72449.3</v>
      </c>
      <c r="L371" s="76">
        <f t="shared" ref="L371:L373" si="153">+IF(K371*12&lt;=416220.01,0,IF(K371*12&lt;=624329.01,(((K371*12-416220.01)*0.15)/12),IF((K371*12&lt;=867123.01),(31216+0.2*(K371*12-624329.01))/12,((79776+0.25*(K371*12-867123.01))/12))))-M371</f>
        <v>6695.2622916666687</v>
      </c>
      <c r="M371" s="76"/>
      <c r="N371" s="83">
        <v>3165</v>
      </c>
      <c r="O371" s="76">
        <f>+N371+I371+H371+G371+L371</f>
        <v>14410.96229166667</v>
      </c>
      <c r="P371" s="83">
        <f t="shared" ref="P371:P375" si="154">+F371-O371</f>
        <v>62589.03770833333</v>
      </c>
      <c r="Q371" s="39"/>
    </row>
    <row r="372" spans="1:17" s="53" customFormat="1" ht="30" customHeight="1" x14ac:dyDescent="0.25">
      <c r="A372" s="74">
        <f>+A371+1</f>
        <v>204</v>
      </c>
      <c r="B372" s="103" t="s">
        <v>43</v>
      </c>
      <c r="C372" s="36" t="s">
        <v>411</v>
      </c>
      <c r="D372" s="120" t="s">
        <v>227</v>
      </c>
      <c r="E372" s="80" t="s">
        <v>121</v>
      </c>
      <c r="F372" s="81">
        <v>50000</v>
      </c>
      <c r="G372" s="81">
        <f>F372*2.87%</f>
        <v>1435</v>
      </c>
      <c r="H372" s="76">
        <f>+F372*3.04%</f>
        <v>1520</v>
      </c>
      <c r="I372" s="76"/>
      <c r="J372" s="76">
        <f>+G372+H372+I372</f>
        <v>2955</v>
      </c>
      <c r="K372" s="76">
        <f>+F372-J372</f>
        <v>47045</v>
      </c>
      <c r="L372" s="76">
        <f t="shared" si="153"/>
        <v>1853.9998749999997</v>
      </c>
      <c r="M372" s="76"/>
      <c r="N372" s="234">
        <v>4746.53</v>
      </c>
      <c r="O372" s="76">
        <f>+N372+I372+H372+G372+L372</f>
        <v>9555.5298750000002</v>
      </c>
      <c r="P372" s="83">
        <f>+F372-O372</f>
        <v>40444.470125</v>
      </c>
      <c r="Q372" s="39"/>
    </row>
    <row r="373" spans="1:17" s="39" customFormat="1" ht="30" customHeight="1" x14ac:dyDescent="0.25">
      <c r="A373" s="74">
        <f>+A372+1</f>
        <v>205</v>
      </c>
      <c r="B373" s="103" t="s">
        <v>343</v>
      </c>
      <c r="C373" s="36" t="s">
        <v>410</v>
      </c>
      <c r="D373" s="103" t="s">
        <v>342</v>
      </c>
      <c r="E373" s="80" t="s">
        <v>121</v>
      </c>
      <c r="F373" s="81">
        <v>45000</v>
      </c>
      <c r="G373" s="81">
        <f t="shared" ref="G373:G378" si="155">F373*2.87%</f>
        <v>1291.5</v>
      </c>
      <c r="H373" s="76">
        <f t="shared" si="151"/>
        <v>1368</v>
      </c>
      <c r="I373" s="76"/>
      <c r="J373" s="76">
        <f t="shared" ref="J373:J378" si="156">+G373+H373+I373</f>
        <v>2659.5</v>
      </c>
      <c r="K373" s="76">
        <f t="shared" si="152"/>
        <v>42340.5</v>
      </c>
      <c r="L373" s="76">
        <f t="shared" si="153"/>
        <v>1148.3248749999998</v>
      </c>
      <c r="M373" s="76"/>
      <c r="N373" s="83">
        <v>5774.59</v>
      </c>
      <c r="O373" s="76">
        <f t="shared" ref="O373:O378" si="157">+N373+I373+H373+G373+L373</f>
        <v>9582.4148750000004</v>
      </c>
      <c r="P373" s="83">
        <f t="shared" si="154"/>
        <v>35417.585124999998</v>
      </c>
    </row>
    <row r="374" spans="1:17" s="78" customFormat="1" ht="30" customHeight="1" x14ac:dyDescent="0.25">
      <c r="A374" s="74">
        <f t="shared" ref="A374:A388" si="158">+A373+1</f>
        <v>206</v>
      </c>
      <c r="B374" s="103" t="s">
        <v>8</v>
      </c>
      <c r="C374" s="36" t="s">
        <v>411</v>
      </c>
      <c r="D374" s="103" t="s">
        <v>344</v>
      </c>
      <c r="E374" s="80" t="s">
        <v>121</v>
      </c>
      <c r="F374" s="81">
        <v>45000</v>
      </c>
      <c r="G374" s="81">
        <f t="shared" si="155"/>
        <v>1291.5</v>
      </c>
      <c r="H374" s="76">
        <f t="shared" si="151"/>
        <v>1368</v>
      </c>
      <c r="I374" s="81">
        <v>1715.46</v>
      </c>
      <c r="J374" s="76">
        <f t="shared" si="156"/>
        <v>4374.96</v>
      </c>
      <c r="K374" s="76">
        <f t="shared" si="152"/>
        <v>40625.040000000001</v>
      </c>
      <c r="L374" s="76">
        <f>+IF(K374*12&lt;=416220.01,0,IF(K374*12&lt;=624329.01,(((K374*12-416220.01)*0.15)/12),IF((K374*12&lt;=867123.01),(31216+0.2*(K374*12-624329.01))/12,((79776+0.25*(K374*12-867123.01))/12))))-M374</f>
        <v>891.00587499999972</v>
      </c>
      <c r="M374" s="76">
        <v>0</v>
      </c>
      <c r="N374" s="77">
        <v>125</v>
      </c>
      <c r="O374" s="76">
        <f t="shared" si="157"/>
        <v>5390.9658749999999</v>
      </c>
      <c r="P374" s="83">
        <f t="shared" si="154"/>
        <v>39609.034124999998</v>
      </c>
      <c r="Q374" s="32"/>
    </row>
    <row r="375" spans="1:17" s="78" customFormat="1" ht="30" customHeight="1" x14ac:dyDescent="0.25">
      <c r="A375" s="74">
        <f t="shared" si="158"/>
        <v>207</v>
      </c>
      <c r="B375" s="103" t="s">
        <v>42</v>
      </c>
      <c r="C375" s="36" t="s">
        <v>411</v>
      </c>
      <c r="D375" s="103" t="s">
        <v>344</v>
      </c>
      <c r="E375" s="80" t="s">
        <v>121</v>
      </c>
      <c r="F375" s="81">
        <v>45000</v>
      </c>
      <c r="G375" s="81">
        <f t="shared" si="155"/>
        <v>1291.5</v>
      </c>
      <c r="H375" s="76">
        <f t="shared" si="151"/>
        <v>1368</v>
      </c>
      <c r="I375" s="81">
        <v>1715.46</v>
      </c>
      <c r="J375" s="76">
        <f t="shared" si="156"/>
        <v>4374.96</v>
      </c>
      <c r="K375" s="76">
        <f t="shared" si="152"/>
        <v>40625.040000000001</v>
      </c>
      <c r="L375" s="76">
        <f>+IF(K375*12&lt;=416220.01,0,IF(K375*12&lt;=624329.01,(((K375*12-416220.01)*0.15)/12),IF((K375*12&lt;=867123.01),(31216+0.2*(K375*12-624329.01))/12,((79776+0.25*(K375*12-867123.01))/12))))-M375</f>
        <v>891.00587499999972</v>
      </c>
      <c r="M375" s="76">
        <v>0</v>
      </c>
      <c r="N375" s="77">
        <v>842</v>
      </c>
      <c r="O375" s="76">
        <f t="shared" si="157"/>
        <v>6107.9658749999999</v>
      </c>
      <c r="P375" s="83">
        <f t="shared" si="154"/>
        <v>38892.034124999998</v>
      </c>
      <c r="Q375" s="32"/>
    </row>
    <row r="376" spans="1:17" s="78" customFormat="1" ht="30" customHeight="1" x14ac:dyDescent="0.25">
      <c r="A376" s="74">
        <f t="shared" si="158"/>
        <v>208</v>
      </c>
      <c r="B376" s="103" t="s">
        <v>351</v>
      </c>
      <c r="C376" s="36" t="s">
        <v>411</v>
      </c>
      <c r="D376" s="103" t="s">
        <v>342</v>
      </c>
      <c r="E376" s="80" t="s">
        <v>121</v>
      </c>
      <c r="F376" s="81">
        <v>45000</v>
      </c>
      <c r="G376" s="81">
        <f t="shared" si="155"/>
        <v>1291.5</v>
      </c>
      <c r="H376" s="76">
        <f t="shared" si="151"/>
        <v>1368</v>
      </c>
      <c r="I376" s="76">
        <v>3430.92</v>
      </c>
      <c r="J376" s="76">
        <f>+G376+H376+I376</f>
        <v>6090.42</v>
      </c>
      <c r="K376" s="76">
        <f>+F376-J376</f>
        <v>38909.58</v>
      </c>
      <c r="L376" s="76">
        <f>+IF(K376*12&lt;=416220.01,0,IF(K376*12&lt;=624329.01,(((K376*12-416220.01)*0.15)/12),IF((K376*12&lt;=867123.01),(31216+0.2*(K376*12-624329.01))/12,((79776+0.25*(K376*12-867123.01))/12))))-M376</f>
        <v>633.6868750000001</v>
      </c>
      <c r="M376" s="76">
        <v>0</v>
      </c>
      <c r="N376" s="83">
        <v>575</v>
      </c>
      <c r="O376" s="76">
        <f t="shared" si="157"/>
        <v>7299.1068750000004</v>
      </c>
      <c r="P376" s="83">
        <f>+F376-O376</f>
        <v>37700.893125000002</v>
      </c>
      <c r="Q376" s="32"/>
    </row>
    <row r="377" spans="1:17" s="78" customFormat="1" ht="30" customHeight="1" x14ac:dyDescent="0.25">
      <c r="A377" s="74">
        <f t="shared" si="158"/>
        <v>209</v>
      </c>
      <c r="B377" s="103" t="s">
        <v>345</v>
      </c>
      <c r="C377" s="36" t="s">
        <v>410</v>
      </c>
      <c r="D377" s="103" t="s">
        <v>342</v>
      </c>
      <c r="E377" s="80" t="s">
        <v>121</v>
      </c>
      <c r="F377" s="81">
        <v>45000</v>
      </c>
      <c r="G377" s="81">
        <f t="shared" si="155"/>
        <v>1291.5</v>
      </c>
      <c r="H377" s="76">
        <f t="shared" si="151"/>
        <v>1368</v>
      </c>
      <c r="I377" s="76"/>
      <c r="J377" s="76">
        <f t="shared" si="156"/>
        <v>2659.5</v>
      </c>
      <c r="K377" s="76">
        <f t="shared" si="152"/>
        <v>42340.5</v>
      </c>
      <c r="L377" s="76">
        <f>+IF(K377*12&lt;=416220.01,0,IF(K377*12&lt;=624329.01,(((K377*12-416220.01)*0.15)/12),IF((K377*12&lt;=867123.01),(31216+0.2*(K377*12-624329.01))/12,((79776+0.25*(K377*12-867123.01))/12))))-M377</f>
        <v>1148.3248749999998</v>
      </c>
      <c r="M377" s="76">
        <v>0</v>
      </c>
      <c r="N377" s="83">
        <v>9883.7199999999993</v>
      </c>
      <c r="O377" s="76">
        <f t="shared" si="157"/>
        <v>13691.544875</v>
      </c>
      <c r="P377" s="83">
        <f>+F377-O377</f>
        <v>31308.455125</v>
      </c>
      <c r="Q377" s="32"/>
    </row>
    <row r="378" spans="1:17" s="78" customFormat="1" ht="30" customHeight="1" x14ac:dyDescent="0.25">
      <c r="A378" s="74">
        <f t="shared" si="158"/>
        <v>210</v>
      </c>
      <c r="B378" s="107" t="s">
        <v>347</v>
      </c>
      <c r="C378" s="117" t="s">
        <v>411</v>
      </c>
      <c r="D378" s="107" t="s">
        <v>342</v>
      </c>
      <c r="E378" s="75" t="s">
        <v>121</v>
      </c>
      <c r="F378" s="76">
        <v>45000</v>
      </c>
      <c r="G378" s="81">
        <f t="shared" si="155"/>
        <v>1291.5</v>
      </c>
      <c r="H378" s="76">
        <f t="shared" si="151"/>
        <v>1368</v>
      </c>
      <c r="I378" s="76">
        <v>3430.92</v>
      </c>
      <c r="J378" s="76">
        <f t="shared" si="156"/>
        <v>6090.42</v>
      </c>
      <c r="K378" s="76">
        <f t="shared" si="152"/>
        <v>38909.58</v>
      </c>
      <c r="L378" s="76">
        <v>633.69000000000005</v>
      </c>
      <c r="M378" s="76">
        <v>0</v>
      </c>
      <c r="N378" s="83">
        <v>2527.7199999999998</v>
      </c>
      <c r="O378" s="76">
        <f t="shared" si="157"/>
        <v>9251.83</v>
      </c>
      <c r="P378" s="83">
        <f>+F378-O378</f>
        <v>35748.17</v>
      </c>
      <c r="Q378" s="32"/>
    </row>
    <row r="379" spans="1:17" s="53" customFormat="1" ht="30" customHeight="1" x14ac:dyDescent="0.25">
      <c r="A379" s="74">
        <f t="shared" si="158"/>
        <v>211</v>
      </c>
      <c r="B379" s="103" t="s">
        <v>349</v>
      </c>
      <c r="C379" s="36" t="s">
        <v>411</v>
      </c>
      <c r="D379" s="103" t="s">
        <v>342</v>
      </c>
      <c r="E379" s="80" t="s">
        <v>121</v>
      </c>
      <c r="F379" s="81">
        <v>45000</v>
      </c>
      <c r="G379" s="81">
        <f t="shared" ref="G379:G388" si="159">F379*2.87%</f>
        <v>1291.5</v>
      </c>
      <c r="H379" s="76">
        <f t="shared" ref="H379:H388" si="160">+F379*3.04%</f>
        <v>1368</v>
      </c>
      <c r="I379" s="76"/>
      <c r="J379" s="76">
        <f t="shared" ref="J379:J384" si="161">+G379+H379+I379</f>
        <v>2659.5</v>
      </c>
      <c r="K379" s="76">
        <f t="shared" ref="K379:K388" si="162">+F379-J379</f>
        <v>42340.5</v>
      </c>
      <c r="L379" s="76">
        <v>1148.32</v>
      </c>
      <c r="M379" s="76">
        <v>0</v>
      </c>
      <c r="N379" s="83">
        <v>3116.22</v>
      </c>
      <c r="O379" s="76">
        <f t="shared" ref="O379:O387" si="163">+N379+I379+H379+G379+L379</f>
        <v>6924.0399999999991</v>
      </c>
      <c r="P379" s="83">
        <f t="shared" ref="P379:P388" si="164">+F379-O379</f>
        <v>38075.96</v>
      </c>
      <c r="Q379" s="39"/>
    </row>
    <row r="380" spans="1:17" s="32" customFormat="1" ht="30" customHeight="1" x14ac:dyDescent="0.25">
      <c r="A380" s="74">
        <f t="shared" si="158"/>
        <v>212</v>
      </c>
      <c r="B380" s="103" t="s">
        <v>41</v>
      </c>
      <c r="C380" s="36" t="s">
        <v>411</v>
      </c>
      <c r="D380" s="103" t="s">
        <v>342</v>
      </c>
      <c r="E380" s="80" t="s">
        <v>121</v>
      </c>
      <c r="F380" s="81">
        <v>45000</v>
      </c>
      <c r="G380" s="81">
        <f t="shared" si="159"/>
        <v>1291.5</v>
      </c>
      <c r="H380" s="76">
        <f t="shared" si="160"/>
        <v>1368</v>
      </c>
      <c r="I380" s="81">
        <v>1715.46</v>
      </c>
      <c r="J380" s="76">
        <f t="shared" si="161"/>
        <v>4374.96</v>
      </c>
      <c r="K380" s="76">
        <f t="shared" si="162"/>
        <v>40625.040000000001</v>
      </c>
      <c r="L380" s="76">
        <v>891.01</v>
      </c>
      <c r="M380" s="76">
        <v>0</v>
      </c>
      <c r="N380" s="83">
        <v>6652.64</v>
      </c>
      <c r="O380" s="76">
        <f t="shared" si="163"/>
        <v>11918.61</v>
      </c>
      <c r="P380" s="83">
        <f t="shared" si="164"/>
        <v>33081.39</v>
      </c>
    </row>
    <row r="381" spans="1:17" s="78" customFormat="1" ht="30" customHeight="1" x14ac:dyDescent="0.25">
      <c r="A381" s="74">
        <f t="shared" si="158"/>
        <v>213</v>
      </c>
      <c r="B381" s="103" t="s">
        <v>22</v>
      </c>
      <c r="C381" s="36" t="s">
        <v>411</v>
      </c>
      <c r="D381" s="103" t="s">
        <v>342</v>
      </c>
      <c r="E381" s="80" t="s">
        <v>120</v>
      </c>
      <c r="F381" s="81">
        <v>40000</v>
      </c>
      <c r="G381" s="81">
        <f t="shared" si="159"/>
        <v>1148</v>
      </c>
      <c r="H381" s="76">
        <f t="shared" si="160"/>
        <v>1216</v>
      </c>
      <c r="I381" s="81">
        <v>1715.46</v>
      </c>
      <c r="J381" s="76">
        <f t="shared" si="161"/>
        <v>4079.46</v>
      </c>
      <c r="K381" s="76">
        <f t="shared" si="162"/>
        <v>35920.54</v>
      </c>
      <c r="L381" s="76">
        <f>+IF(K381*12&lt;=416220.01,0,IF(K381*12&lt;=624329.01,(((K381*12-416220.01)*0.15)/12),IF((K381*12&lt;=867123.01),(31216+0.2*(K381*12-624329.01))/12,((79776+0.25*(K381*12-867123.01))/12))))-M381</f>
        <v>185.33087499999965</v>
      </c>
      <c r="M381" s="76"/>
      <c r="N381" s="83">
        <v>19124.560000000001</v>
      </c>
      <c r="O381" s="76">
        <f t="shared" si="163"/>
        <v>23389.350875</v>
      </c>
      <c r="P381" s="83">
        <f t="shared" si="164"/>
        <v>16610.649125</v>
      </c>
      <c r="Q381" s="32"/>
    </row>
    <row r="382" spans="1:17" s="78" customFormat="1" ht="30" customHeight="1" x14ac:dyDescent="0.25">
      <c r="A382" s="74">
        <f t="shared" si="158"/>
        <v>214</v>
      </c>
      <c r="B382" s="103" t="s">
        <v>350</v>
      </c>
      <c r="C382" s="36" t="s">
        <v>411</v>
      </c>
      <c r="D382" s="103" t="s">
        <v>25</v>
      </c>
      <c r="E382" s="80" t="s">
        <v>121</v>
      </c>
      <c r="F382" s="81">
        <v>40000</v>
      </c>
      <c r="G382" s="81">
        <f>F382*2.87%</f>
        <v>1148</v>
      </c>
      <c r="H382" s="76">
        <f>+F382*3.04%</f>
        <v>1216</v>
      </c>
      <c r="I382" s="81">
        <v>1715.46</v>
      </c>
      <c r="J382" s="76">
        <f>+G382+H382+I382</f>
        <v>4079.46</v>
      </c>
      <c r="K382" s="76">
        <f>+F382-J382</f>
        <v>35920.54</v>
      </c>
      <c r="L382" s="76">
        <v>185.33</v>
      </c>
      <c r="M382" s="76">
        <v>0</v>
      </c>
      <c r="N382" s="83">
        <v>245</v>
      </c>
      <c r="O382" s="76">
        <f>+N382+I382+H382+G382+L382</f>
        <v>4509.79</v>
      </c>
      <c r="P382" s="83">
        <f>+F382-O382</f>
        <v>35490.21</v>
      </c>
      <c r="Q382" s="32"/>
    </row>
    <row r="383" spans="1:17" s="78" customFormat="1" ht="30" customHeight="1" x14ac:dyDescent="0.25">
      <c r="A383" s="74">
        <f t="shared" si="158"/>
        <v>215</v>
      </c>
      <c r="B383" s="107" t="s">
        <v>559</v>
      </c>
      <c r="C383" s="117" t="s">
        <v>410</v>
      </c>
      <c r="D383" s="118" t="s">
        <v>25</v>
      </c>
      <c r="E383" s="80" t="s">
        <v>121</v>
      </c>
      <c r="F383" s="76">
        <v>35750</v>
      </c>
      <c r="G383" s="76">
        <f t="shared" ref="G383" si="165">F383*2.87%</f>
        <v>1026.0250000000001</v>
      </c>
      <c r="H383" s="76">
        <f>+F383*3.04%</f>
        <v>1086.8</v>
      </c>
      <c r="I383" s="81">
        <v>0</v>
      </c>
      <c r="J383" s="76">
        <f t="shared" ref="J383" si="166">+G383+H383+I383</f>
        <v>2112.8249999999998</v>
      </c>
      <c r="K383" s="76">
        <f>+F383-J383</f>
        <v>33637.175000000003</v>
      </c>
      <c r="L383" s="76">
        <v>0</v>
      </c>
      <c r="M383" s="76"/>
      <c r="N383" s="83">
        <v>25</v>
      </c>
      <c r="O383" s="76">
        <f t="shared" ref="O383" si="167">+N383+I383+H383+G383+L383</f>
        <v>2137.8249999999998</v>
      </c>
      <c r="P383" s="83">
        <f>+F383-O383</f>
        <v>33612.175000000003</v>
      </c>
      <c r="Q383" s="32"/>
    </row>
    <row r="384" spans="1:17" s="78" customFormat="1" ht="30" customHeight="1" x14ac:dyDescent="0.25">
      <c r="A384" s="74">
        <f t="shared" si="158"/>
        <v>216</v>
      </c>
      <c r="B384" s="103" t="s">
        <v>45</v>
      </c>
      <c r="C384" s="36" t="s">
        <v>411</v>
      </c>
      <c r="D384" s="103" t="s">
        <v>346</v>
      </c>
      <c r="E384" s="80" t="s">
        <v>121</v>
      </c>
      <c r="F384" s="293">
        <v>35000</v>
      </c>
      <c r="G384" s="81">
        <f t="shared" si="159"/>
        <v>1004.5</v>
      </c>
      <c r="H384" s="76">
        <f t="shared" si="160"/>
        <v>1064</v>
      </c>
      <c r="I384" s="81">
        <v>1715.46</v>
      </c>
      <c r="J384" s="76">
        <f t="shared" si="161"/>
        <v>3783.96</v>
      </c>
      <c r="K384" s="76">
        <f t="shared" si="162"/>
        <v>31216.04</v>
      </c>
      <c r="L384" s="76">
        <f t="shared" ref="L384:L388" si="168">+IF(K384*12&lt;=416220.01,0,IF(K384*12&lt;=624329.01,(((K384*12-416220.01)*0.15)/12),IF((K384*12&lt;=867123.01),(31216+0.2*(K384*12-624329.01))/12,((79776+0.25*(K384*12-867123.01))/12))))-M384</f>
        <v>0</v>
      </c>
      <c r="M384" s="76"/>
      <c r="N384" s="83">
        <v>125</v>
      </c>
      <c r="O384" s="76">
        <f t="shared" si="163"/>
        <v>3908.96</v>
      </c>
      <c r="P384" s="83">
        <f t="shared" si="164"/>
        <v>31091.040000000001</v>
      </c>
      <c r="Q384" s="32"/>
    </row>
    <row r="385" spans="1:60" s="32" customFormat="1" ht="30" customHeight="1" x14ac:dyDescent="0.25">
      <c r="A385" s="74">
        <f t="shared" si="158"/>
        <v>217</v>
      </c>
      <c r="B385" s="103" t="s">
        <v>353</v>
      </c>
      <c r="C385" s="36" t="s">
        <v>410</v>
      </c>
      <c r="D385" s="103" t="s">
        <v>98</v>
      </c>
      <c r="E385" s="80" t="s">
        <v>121</v>
      </c>
      <c r="F385" s="81">
        <v>30000</v>
      </c>
      <c r="G385" s="81">
        <f>F385*2.87%</f>
        <v>861</v>
      </c>
      <c r="H385" s="76">
        <f>+F385*3.04%</f>
        <v>912</v>
      </c>
      <c r="I385" s="76"/>
      <c r="J385" s="76">
        <f>+G385+H385+I385</f>
        <v>1773</v>
      </c>
      <c r="K385" s="76">
        <f>+F385-J385</f>
        <v>28227</v>
      </c>
      <c r="L385" s="76">
        <f t="shared" si="168"/>
        <v>0</v>
      </c>
      <c r="M385" s="76"/>
      <c r="N385" s="83">
        <v>5748.01</v>
      </c>
      <c r="O385" s="76">
        <f>+N385+I385+H385+G385+L385</f>
        <v>7521.01</v>
      </c>
      <c r="P385" s="83">
        <f>+F385-O385</f>
        <v>22478.989999999998</v>
      </c>
    </row>
    <row r="386" spans="1:60" s="53" customFormat="1" ht="30" customHeight="1" x14ac:dyDescent="0.25">
      <c r="A386" s="74">
        <f>+A385+1</f>
        <v>218</v>
      </c>
      <c r="B386" s="103" t="s">
        <v>352</v>
      </c>
      <c r="C386" s="36" t="s">
        <v>410</v>
      </c>
      <c r="D386" s="103" t="s">
        <v>98</v>
      </c>
      <c r="E386" s="80" t="s">
        <v>224</v>
      </c>
      <c r="F386" s="81">
        <v>23908.5</v>
      </c>
      <c r="G386" s="81">
        <f t="shared" si="159"/>
        <v>686.17394999999999</v>
      </c>
      <c r="H386" s="76">
        <f t="shared" si="160"/>
        <v>726.8184</v>
      </c>
      <c r="I386" s="76"/>
      <c r="J386" s="76">
        <f t="shared" ref="J386:J388" si="169">+G386+H386+I386</f>
        <v>1412.99235</v>
      </c>
      <c r="K386" s="76">
        <f t="shared" si="162"/>
        <v>22495.50765</v>
      </c>
      <c r="L386" s="76">
        <f t="shared" si="168"/>
        <v>0</v>
      </c>
      <c r="M386" s="76"/>
      <c r="N386" s="83">
        <v>3414.4</v>
      </c>
      <c r="O386" s="76">
        <f t="shared" si="163"/>
        <v>4827.3923500000001</v>
      </c>
      <c r="P386" s="83">
        <f t="shared" si="164"/>
        <v>19081.107649999998</v>
      </c>
      <c r="Q386" s="39"/>
    </row>
    <row r="387" spans="1:60" s="78" customFormat="1" ht="30" customHeight="1" x14ac:dyDescent="0.25">
      <c r="A387" s="74">
        <f t="shared" si="158"/>
        <v>219</v>
      </c>
      <c r="B387" s="103" t="s">
        <v>44</v>
      </c>
      <c r="C387" s="36" t="s">
        <v>410</v>
      </c>
      <c r="D387" s="103" t="s">
        <v>98</v>
      </c>
      <c r="E387" s="80" t="s">
        <v>121</v>
      </c>
      <c r="F387" s="81">
        <v>23835</v>
      </c>
      <c r="G387" s="81">
        <f t="shared" si="159"/>
        <v>684.06449999999995</v>
      </c>
      <c r="H387" s="76">
        <f t="shared" si="160"/>
        <v>724.58399999999995</v>
      </c>
      <c r="I387" s="76"/>
      <c r="J387" s="76">
        <f t="shared" si="169"/>
        <v>1408.6484999999998</v>
      </c>
      <c r="K387" s="76">
        <f t="shared" si="162"/>
        <v>22426.351500000001</v>
      </c>
      <c r="L387" s="76">
        <f t="shared" si="168"/>
        <v>0</v>
      </c>
      <c r="M387" s="76"/>
      <c r="N387" s="83">
        <v>25</v>
      </c>
      <c r="O387" s="76">
        <f t="shared" si="163"/>
        <v>1433.6484999999998</v>
      </c>
      <c r="P387" s="83">
        <f t="shared" si="164"/>
        <v>22401.351500000001</v>
      </c>
      <c r="Q387" s="32"/>
    </row>
    <row r="388" spans="1:60" ht="30" customHeight="1" x14ac:dyDescent="0.25">
      <c r="A388" s="74">
        <f t="shared" si="158"/>
        <v>220</v>
      </c>
      <c r="B388" s="103" t="s">
        <v>572</v>
      </c>
      <c r="C388" s="36" t="s">
        <v>410</v>
      </c>
      <c r="D388" s="103" t="s">
        <v>196</v>
      </c>
      <c r="E388" s="80" t="s">
        <v>224</v>
      </c>
      <c r="F388" s="81">
        <v>20000</v>
      </c>
      <c r="G388" s="81">
        <f t="shared" si="159"/>
        <v>574</v>
      </c>
      <c r="H388" s="76">
        <f t="shared" si="160"/>
        <v>608</v>
      </c>
      <c r="I388" s="76"/>
      <c r="J388" s="76">
        <f t="shared" si="169"/>
        <v>1182</v>
      </c>
      <c r="K388" s="76">
        <f t="shared" si="162"/>
        <v>18818</v>
      </c>
      <c r="L388" s="76">
        <f t="shared" si="168"/>
        <v>0</v>
      </c>
      <c r="M388" s="76"/>
      <c r="N388" s="83">
        <v>2295.6</v>
      </c>
      <c r="O388" s="76">
        <f t="shared" ref="O388" si="170">+N388+I388+H388+G388+L388</f>
        <v>3477.6</v>
      </c>
      <c r="P388" s="83">
        <f t="shared" si="164"/>
        <v>16522.400000000001</v>
      </c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F388" s="32"/>
      <c r="AG388" s="32"/>
      <c r="AH388" s="32"/>
      <c r="AI388" s="32"/>
      <c r="AJ388" s="32"/>
      <c r="AK388" s="32"/>
      <c r="AL388" s="32"/>
      <c r="AM388" s="32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</row>
    <row r="389" spans="1:60" ht="30" customHeight="1" x14ac:dyDescent="0.25">
      <c r="A389" s="198" t="s">
        <v>124</v>
      </c>
      <c r="B389" s="199"/>
      <c r="C389" s="199"/>
      <c r="D389" s="199"/>
      <c r="E389" s="200"/>
      <c r="F389" s="37">
        <f t="shared" ref="F389:P389" si="171">SUM(F371:F388)</f>
        <v>735493.5</v>
      </c>
      <c r="G389" s="37">
        <f t="shared" si="171"/>
        <v>21108.66345</v>
      </c>
      <c r="H389" s="37">
        <f t="shared" si="171"/>
        <v>22359.002399999998</v>
      </c>
      <c r="I389" s="37">
        <f t="shared" si="171"/>
        <v>17154.599999999999</v>
      </c>
      <c r="J389" s="37">
        <f t="shared" si="171"/>
        <v>60622.265849999996</v>
      </c>
      <c r="K389" s="37">
        <f t="shared" si="171"/>
        <v>674871.23415000003</v>
      </c>
      <c r="L389" s="37">
        <f t="shared" si="171"/>
        <v>16305.291416666667</v>
      </c>
      <c r="M389" s="37">
        <f t="shared" si="171"/>
        <v>0</v>
      </c>
      <c r="N389" s="37">
        <f t="shared" si="171"/>
        <v>68410.990000000005</v>
      </c>
      <c r="O389" s="37">
        <f t="shared" si="171"/>
        <v>145338.54726666669</v>
      </c>
      <c r="P389" s="37">
        <f t="shared" si="171"/>
        <v>590154.95273333334</v>
      </c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  <c r="AB389" s="32"/>
      <c r="AC389" s="32"/>
      <c r="AD389" s="32"/>
      <c r="AE389" s="32"/>
      <c r="AF389" s="32"/>
      <c r="AG389" s="32"/>
      <c r="AH389" s="32"/>
      <c r="AI389" s="32"/>
      <c r="AJ389" s="32"/>
      <c r="AK389" s="32"/>
      <c r="AL389" s="32"/>
      <c r="AM389" s="32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  <c r="BE389" s="32"/>
      <c r="BF389" s="32"/>
      <c r="BG389" s="32"/>
      <c r="BH389" s="32"/>
    </row>
    <row r="390" spans="1:60" ht="30" customHeight="1" thickBot="1" x14ac:dyDescent="0.3">
      <c r="A390" s="41"/>
      <c r="B390" s="48"/>
      <c r="C390" s="133"/>
      <c r="D390" s="48"/>
      <c r="E390" s="48"/>
      <c r="F390" s="49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F390" s="32"/>
      <c r="AG390" s="32"/>
      <c r="AH390" s="32"/>
      <c r="AI390" s="32"/>
      <c r="AJ390" s="32"/>
      <c r="AK390" s="32"/>
      <c r="AL390" s="32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</row>
    <row r="391" spans="1:60" ht="30" customHeight="1" thickBot="1" x14ac:dyDescent="0.3">
      <c r="A391" s="54"/>
      <c r="B391" s="55" t="s">
        <v>404</v>
      </c>
      <c r="C391" s="134"/>
      <c r="D391" s="56"/>
      <c r="E391" s="57"/>
      <c r="F391" s="58">
        <f t="shared" ref="F391:P391" si="172">+F19+F24+F28+F41+F48+F52+F60+F66+F75+F79+F85+F91+F98+F102+F106+F114+F120+F127+F133+F142+F147+F155+F160+F164+F171+F176+F180+F185+F192+F201+F205+F210+F215+F219+F224+F228+F233+F237+F243+F249+F253+F258+F263+F269+F273+F278+F309+F318+F340+F345+F349+F353+F357+F363+F368+F389+F34</f>
        <v>15353151.83</v>
      </c>
      <c r="G391" s="58">
        <f t="shared" si="172"/>
        <v>440635.45752099995</v>
      </c>
      <c r="H391" s="58">
        <f t="shared" si="172"/>
        <v>464974.13563199999</v>
      </c>
      <c r="I391" s="58">
        <f t="shared" si="172"/>
        <v>137236.80000000002</v>
      </c>
      <c r="J391" s="58">
        <f t="shared" si="172"/>
        <v>1042846.3931529999</v>
      </c>
      <c r="K391" s="58">
        <f t="shared" si="172"/>
        <v>14310305.436846996</v>
      </c>
      <c r="L391" s="58">
        <f t="shared" si="172"/>
        <v>1443388.3834166666</v>
      </c>
      <c r="M391" s="58">
        <f t="shared" si="172"/>
        <v>0</v>
      </c>
      <c r="N391" s="58">
        <f t="shared" si="172"/>
        <v>841993.3600000001</v>
      </c>
      <c r="O391" s="58">
        <f t="shared" si="172"/>
        <v>3328228.1392780007</v>
      </c>
      <c r="P391" s="58">
        <f t="shared" si="172"/>
        <v>12024923.690722</v>
      </c>
      <c r="Q391" s="38">
        <f>+P390+N390</f>
        <v>0</v>
      </c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AB391" s="32"/>
      <c r="AC391" s="32"/>
      <c r="AD391" s="32"/>
      <c r="AE391" s="32"/>
      <c r="AF391" s="32"/>
      <c r="AG391" s="32"/>
      <c r="AH391" s="32"/>
      <c r="AI391" s="32"/>
      <c r="AJ391" s="32"/>
      <c r="AK391" s="32"/>
      <c r="AL391" s="32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2"/>
      <c r="BH391" s="32"/>
    </row>
    <row r="392" spans="1:60" ht="30" customHeight="1" x14ac:dyDescent="0.25">
      <c r="A392" s="44"/>
      <c r="B392" s="42"/>
      <c r="C392" s="44"/>
      <c r="D392" s="42"/>
      <c r="E392" s="42"/>
      <c r="F392" s="254"/>
      <c r="G392" s="32"/>
      <c r="H392" s="32"/>
      <c r="I392" s="32"/>
      <c r="J392" s="32"/>
      <c r="K392" s="38"/>
      <c r="L392" s="32"/>
      <c r="M392" s="32"/>
      <c r="N392" s="32"/>
      <c r="O392" s="32"/>
      <c r="P392" s="38"/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  <c r="AB392" s="32"/>
      <c r="AC392" s="32"/>
      <c r="AD392" s="32"/>
      <c r="AE392" s="32"/>
      <c r="AF392" s="32"/>
      <c r="AG392" s="32"/>
      <c r="AH392" s="32"/>
      <c r="AI392" s="32"/>
      <c r="AJ392" s="32"/>
      <c r="AK392" s="32"/>
      <c r="AL392" s="32"/>
      <c r="AM392" s="32"/>
      <c r="AN392" s="32"/>
      <c r="AO392" s="32"/>
      <c r="AP392" s="32"/>
      <c r="AQ392" s="32"/>
      <c r="AR392" s="32"/>
      <c r="AS392" s="32"/>
      <c r="AT392" s="32"/>
      <c r="AU392" s="32"/>
      <c r="AV392" s="32"/>
      <c r="AW392" s="32"/>
      <c r="AX392" s="32"/>
      <c r="AY392" s="32"/>
      <c r="AZ392" s="32"/>
      <c r="BA392" s="32"/>
      <c r="BB392" s="32"/>
      <c r="BC392" s="32"/>
      <c r="BD392" s="32"/>
      <c r="BE392" s="32"/>
      <c r="BF392" s="32"/>
      <c r="BG392" s="32"/>
      <c r="BH392" s="32"/>
    </row>
    <row r="393" spans="1:60" ht="30" customHeight="1" x14ac:dyDescent="0.25">
      <c r="A393" s="44"/>
      <c r="B393" s="21"/>
      <c r="C393" s="136"/>
      <c r="D393" s="20"/>
      <c r="E393" s="21" t="s">
        <v>474</v>
      </c>
      <c r="F393" s="32"/>
      <c r="G393" s="32"/>
      <c r="H393" s="32"/>
      <c r="I393" s="38"/>
      <c r="J393" s="32"/>
      <c r="K393" s="32"/>
      <c r="L393" s="32"/>
      <c r="M393" s="32"/>
      <c r="N393" s="32"/>
      <c r="O393" s="32"/>
      <c r="P393" s="49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  <c r="AC393" s="32"/>
      <c r="AD393" s="32"/>
      <c r="AE393" s="32"/>
      <c r="AF393" s="32"/>
      <c r="AG393" s="32"/>
      <c r="AH393" s="32"/>
      <c r="AI393" s="32"/>
      <c r="AJ393" s="32"/>
      <c r="AK393" s="32"/>
      <c r="AL393" s="32"/>
      <c r="AM393" s="3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</row>
    <row r="394" spans="1:60" ht="30" customHeight="1" x14ac:dyDescent="0.25">
      <c r="A394" s="44"/>
      <c r="B394" s="21" t="s">
        <v>475</v>
      </c>
      <c r="C394" s="136"/>
      <c r="D394" s="20"/>
      <c r="E394" s="21" t="s">
        <v>476</v>
      </c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</row>
    <row r="395" spans="1:60" ht="30" customHeight="1" x14ac:dyDescent="0.25">
      <c r="A395" s="44"/>
      <c r="B395" s="42"/>
      <c r="C395" s="44"/>
      <c r="D395" s="42"/>
      <c r="E395" s="42"/>
      <c r="F395" s="39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</row>
    <row r="396" spans="1:60" ht="30" customHeight="1" x14ac:dyDescent="0.25">
      <c r="A396" s="44"/>
      <c r="B396" s="42"/>
      <c r="C396" s="44"/>
      <c r="D396" s="42"/>
      <c r="E396" s="42"/>
      <c r="F396" s="39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  <c r="AG396" s="32"/>
      <c r="AH396" s="32"/>
      <c r="AI396" s="32"/>
      <c r="AJ396" s="32"/>
      <c r="AK396" s="32"/>
      <c r="AL396" s="32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</row>
    <row r="397" spans="1:60" ht="30" customHeight="1" x14ac:dyDescent="0.25">
      <c r="A397" s="44"/>
      <c r="B397" s="42"/>
      <c r="C397" s="44"/>
      <c r="D397" s="42"/>
      <c r="E397" s="42"/>
      <c r="F397" s="39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  <c r="AG397" s="32"/>
      <c r="AH397" s="32"/>
      <c r="AI397" s="32"/>
      <c r="AJ397" s="32"/>
      <c r="AK397" s="32"/>
      <c r="AL397" s="32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</row>
    <row r="398" spans="1:60" ht="30" customHeight="1" x14ac:dyDescent="0.25">
      <c r="A398" s="44"/>
      <c r="B398" s="42"/>
      <c r="C398" s="44"/>
      <c r="D398" s="42"/>
      <c r="E398" s="42"/>
      <c r="F398" s="39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  <c r="AG398" s="32"/>
      <c r="AH398" s="32"/>
      <c r="AI398" s="32"/>
      <c r="AJ398" s="32"/>
      <c r="AK398" s="32"/>
      <c r="AL398" s="32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</row>
    <row r="399" spans="1:60" ht="30" customHeight="1" x14ac:dyDescent="0.25">
      <c r="A399" s="44"/>
      <c r="B399" s="42"/>
      <c r="C399" s="44"/>
      <c r="D399" s="42"/>
      <c r="E399" s="42"/>
      <c r="F399" s="39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  <c r="AG399" s="32"/>
      <c r="AH399" s="32"/>
      <c r="AI399" s="32"/>
      <c r="AJ399" s="32"/>
      <c r="AK399" s="32"/>
      <c r="AL399" s="32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</row>
    <row r="400" spans="1:60" ht="30" customHeight="1" x14ac:dyDescent="0.25">
      <c r="A400" s="44"/>
      <c r="B400" s="42"/>
      <c r="C400" s="44"/>
      <c r="D400" s="42"/>
      <c r="E400" s="42"/>
      <c r="F400" s="39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/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</row>
    <row r="401" spans="1:60" ht="30" customHeight="1" x14ac:dyDescent="0.25">
      <c r="A401" s="44"/>
      <c r="B401" s="42"/>
      <c r="C401" s="44"/>
      <c r="D401" s="42"/>
      <c r="E401" s="42"/>
      <c r="F401" s="39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  <c r="AG401" s="32"/>
      <c r="AH401" s="32"/>
      <c r="AI401" s="32"/>
      <c r="AJ401" s="32"/>
      <c r="AK401" s="32"/>
      <c r="AL401" s="32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</row>
    <row r="402" spans="1:60" ht="30" customHeight="1" x14ac:dyDescent="0.25">
      <c r="A402" s="44"/>
      <c r="B402" s="42"/>
      <c r="C402" s="44"/>
      <c r="D402" s="42"/>
      <c r="E402" s="42"/>
      <c r="F402" s="39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  <c r="AG402" s="32"/>
      <c r="AH402" s="32"/>
      <c r="AI402" s="32"/>
      <c r="AJ402" s="32"/>
      <c r="AK402" s="32"/>
      <c r="AL402" s="32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</row>
    <row r="403" spans="1:60" ht="30" customHeight="1" x14ac:dyDescent="0.25">
      <c r="A403" s="44"/>
      <c r="B403" s="42"/>
      <c r="C403" s="44"/>
      <c r="D403" s="42"/>
      <c r="E403" s="42"/>
      <c r="F403" s="39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  <c r="AG403" s="32"/>
      <c r="AH403" s="32"/>
      <c r="AI403" s="32"/>
      <c r="AJ403" s="32"/>
      <c r="AK403" s="32"/>
      <c r="AL403" s="32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</row>
    <row r="404" spans="1:60" ht="30" customHeight="1" x14ac:dyDescent="0.25">
      <c r="A404" s="44"/>
      <c r="B404" s="42"/>
      <c r="C404" s="44"/>
      <c r="D404" s="42"/>
      <c r="E404" s="42"/>
      <c r="F404" s="39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  <c r="AG404" s="32"/>
      <c r="AH404" s="32"/>
      <c r="AI404" s="32"/>
      <c r="AJ404" s="32"/>
      <c r="AK404" s="32"/>
      <c r="AL404" s="32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</row>
    <row r="405" spans="1:60" ht="30" customHeight="1" x14ac:dyDescent="0.25">
      <c r="A405" s="44"/>
      <c r="B405" s="42"/>
      <c r="C405" s="44"/>
      <c r="D405" s="42"/>
      <c r="E405" s="42"/>
      <c r="F405" s="39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  <c r="AG405" s="32"/>
      <c r="AH405" s="32"/>
      <c r="AI405" s="32"/>
      <c r="AJ405" s="32"/>
      <c r="AK405" s="32"/>
      <c r="AL405" s="32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</row>
    <row r="406" spans="1:60" ht="30" customHeight="1" x14ac:dyDescent="0.25">
      <c r="A406" s="44"/>
      <c r="B406" s="42"/>
      <c r="C406" s="44"/>
      <c r="D406" s="42"/>
      <c r="E406" s="42"/>
      <c r="F406" s="39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  <c r="AG406" s="32"/>
      <c r="AH406" s="32"/>
      <c r="AI406" s="32"/>
      <c r="AJ406" s="32"/>
      <c r="AK406" s="32"/>
      <c r="AL406" s="32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</row>
    <row r="407" spans="1:60" ht="30" customHeight="1" x14ac:dyDescent="0.25">
      <c r="A407" s="44"/>
      <c r="B407" s="42"/>
      <c r="C407" s="44"/>
      <c r="D407" s="42"/>
      <c r="E407" s="42"/>
      <c r="F407" s="39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  <c r="AG407" s="32"/>
      <c r="AH407" s="32"/>
      <c r="AI407" s="32"/>
      <c r="AJ407" s="32"/>
      <c r="AK407" s="32"/>
      <c r="AL407" s="32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</row>
    <row r="408" spans="1:60" ht="30" customHeight="1" x14ac:dyDescent="0.25">
      <c r="A408" s="44"/>
      <c r="B408" s="42"/>
      <c r="C408" s="44"/>
      <c r="D408" s="42"/>
      <c r="E408" s="42"/>
      <c r="F408" s="39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/>
      <c r="AI408" s="32"/>
      <c r="AJ408" s="32"/>
      <c r="AK408" s="32"/>
      <c r="AL408" s="32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</row>
    <row r="409" spans="1:60" ht="30" customHeight="1" x14ac:dyDescent="0.25"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  <c r="AB409" s="32"/>
      <c r="AC409" s="32"/>
      <c r="AD409" s="32"/>
      <c r="AE409" s="32"/>
      <c r="AF409" s="32"/>
      <c r="AG409" s="32"/>
      <c r="AH409" s="32"/>
      <c r="AI409" s="32"/>
      <c r="AJ409" s="32"/>
      <c r="AK409" s="32"/>
      <c r="AL409" s="32"/>
      <c r="AM409" s="32"/>
      <c r="AN409" s="32"/>
      <c r="AO409" s="32"/>
      <c r="AP409" s="32"/>
      <c r="AQ409" s="32"/>
      <c r="AR409" s="32"/>
      <c r="AS409" s="32"/>
      <c r="AT409" s="32"/>
      <c r="AU409" s="32"/>
      <c r="AV409" s="32"/>
      <c r="AW409" s="32"/>
      <c r="AX409" s="32"/>
      <c r="AY409" s="32"/>
      <c r="AZ409" s="32"/>
      <c r="BA409" s="32"/>
      <c r="BB409" s="32"/>
      <c r="BC409" s="32"/>
      <c r="BD409" s="32"/>
      <c r="BE409" s="32"/>
      <c r="BF409" s="32"/>
      <c r="BG409" s="32"/>
      <c r="BH409" s="32"/>
    </row>
    <row r="410" spans="1:60" ht="30" customHeight="1" x14ac:dyDescent="0.25"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  <c r="AB410" s="32"/>
      <c r="AC410" s="32"/>
      <c r="AD410" s="32"/>
      <c r="AE410" s="32"/>
      <c r="AF410" s="32"/>
      <c r="AG410" s="32"/>
      <c r="AH410" s="32"/>
      <c r="AI410" s="32"/>
      <c r="AJ410" s="32"/>
      <c r="AK410" s="32"/>
      <c r="AL410" s="32"/>
      <c r="AM410" s="32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</row>
    <row r="411" spans="1:60" ht="30" customHeight="1" x14ac:dyDescent="0.25"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  <c r="AB411" s="32"/>
      <c r="AC411" s="32"/>
      <c r="AD411" s="32"/>
      <c r="AE411" s="32"/>
      <c r="AF411" s="32"/>
      <c r="AG411" s="32"/>
      <c r="AH411" s="32"/>
      <c r="AI411" s="32"/>
      <c r="AJ411" s="32"/>
      <c r="AK411" s="32"/>
      <c r="AL411" s="32"/>
      <c r="AM411" s="32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</row>
    <row r="16873" spans="2:16" s="4" customFormat="1" ht="30" customHeight="1" x14ac:dyDescent="0.2">
      <c r="B16873" s="23"/>
      <c r="D16873" s="23"/>
      <c r="E16873" s="23"/>
      <c r="F16873" s="2"/>
      <c r="G16873" s="1"/>
      <c r="H16873" s="1"/>
      <c r="I16873" s="1"/>
      <c r="J16873" s="1"/>
      <c r="K16873" s="1"/>
      <c r="L16873" s="1"/>
      <c r="M16873" s="1"/>
      <c r="N16873" s="1"/>
      <c r="O16873" s="1"/>
      <c r="P16873" s="1"/>
    </row>
    <row r="16875" spans="2:16" s="4" customFormat="1" ht="30" customHeight="1" x14ac:dyDescent="0.2">
      <c r="B16875" s="23"/>
      <c r="D16875" s="23"/>
      <c r="E16875" s="23"/>
      <c r="F16875" s="2"/>
      <c r="G16875" s="1"/>
      <c r="H16875" s="1"/>
      <c r="I16875" s="1"/>
      <c r="J16875" s="1"/>
      <c r="K16875" s="1"/>
      <c r="L16875" s="1"/>
      <c r="M16875" s="1"/>
      <c r="N16875" s="1"/>
      <c r="O16875" s="1"/>
      <c r="P16875" s="1"/>
    </row>
    <row r="16893" spans="7:11" ht="30" customHeight="1" x14ac:dyDescent="0.2">
      <c r="G16893" s="4"/>
      <c r="H16893" s="4"/>
      <c r="I16893" s="4"/>
      <c r="J16893" s="4"/>
      <c r="K16893" s="4"/>
    </row>
    <row r="16895" spans="7:11" ht="30" customHeight="1" x14ac:dyDescent="0.2">
      <c r="G16895" s="4"/>
      <c r="H16895" s="4"/>
      <c r="I16895" s="4"/>
      <c r="J16895" s="4"/>
      <c r="K16895" s="4"/>
    </row>
    <row r="16905" spans="2:16" ht="30" customHeight="1" x14ac:dyDescent="0.2">
      <c r="N16905" s="4"/>
      <c r="O16905" s="4"/>
      <c r="P16905" s="4"/>
    </row>
    <row r="16907" spans="2:16" ht="30" customHeight="1" x14ac:dyDescent="0.2">
      <c r="N16907" s="4"/>
      <c r="O16907" s="4"/>
      <c r="P16907" s="4"/>
    </row>
    <row r="16908" spans="2:16" ht="30" customHeight="1" x14ac:dyDescent="0.2">
      <c r="L16908" s="4"/>
      <c r="M16908" s="4"/>
    </row>
    <row r="16909" spans="2:16" ht="30" customHeight="1" x14ac:dyDescent="0.2">
      <c r="B16909" s="23">
        <f>SUM(B6:B16908)</f>
        <v>0</v>
      </c>
    </row>
    <row r="16910" spans="2:16" ht="30" customHeight="1" x14ac:dyDescent="0.2">
      <c r="L16910" s="4"/>
      <c r="M16910" s="4"/>
    </row>
    <row r="16911" spans="2:16" ht="30" customHeight="1" x14ac:dyDescent="0.2">
      <c r="B16911" s="23">
        <f>SUM(B16909)</f>
        <v>0</v>
      </c>
    </row>
    <row r="1000234" spans="15:15" ht="30" customHeight="1" x14ac:dyDescent="0.2">
      <c r="O1000234" s="11" t="e">
        <f>SUM(#REF!)</f>
        <v>#REF!</v>
      </c>
    </row>
  </sheetData>
  <mergeCells count="22">
    <mergeCell ref="A144:E144"/>
    <mergeCell ref="A149:E149"/>
    <mergeCell ref="A166:E166"/>
    <mergeCell ref="A251:D251"/>
    <mergeCell ref="G5:J5"/>
    <mergeCell ref="A54:B54"/>
    <mergeCell ref="A62:B62"/>
    <mergeCell ref="A68:B68"/>
    <mergeCell ref="A76:C76"/>
    <mergeCell ref="A81:D81"/>
    <mergeCell ref="A87:D87"/>
    <mergeCell ref="A103:E103"/>
    <mergeCell ref="A108:E108"/>
    <mergeCell ref="A116:E116"/>
    <mergeCell ref="A122:E122"/>
    <mergeCell ref="A128:E128"/>
    <mergeCell ref="A135:E135"/>
    <mergeCell ref="A1:P1"/>
    <mergeCell ref="A2:P2"/>
    <mergeCell ref="A3:P3"/>
    <mergeCell ref="A93:D93"/>
    <mergeCell ref="A100:E100"/>
  </mergeCells>
  <pageMargins left="0.23622047244094488" right="0.23622047244094488" top="0.88" bottom="0.74803149606299213" header="0.31496062992125984" footer="0.31496062992125984"/>
  <pageSetup paperSize="5" scale="46" fitToHeight="0" orientation="landscape" r:id="rId1"/>
  <rowBreaks count="14" manualBreakCount="14">
    <brk id="35" max="15" man="1"/>
    <brk id="61" max="15" man="1"/>
    <brk id="86" max="15" man="1"/>
    <brk id="115" max="15" man="1"/>
    <brk id="143" max="15" man="1"/>
    <brk id="165" max="15" man="1"/>
    <brk id="193" max="15" man="1"/>
    <brk id="216" max="15" man="1"/>
    <brk id="238" max="15" man="1"/>
    <brk id="264" max="15" man="1"/>
    <brk id="291" max="15" man="1"/>
    <brk id="318" max="15" man="1"/>
    <brk id="341" max="15" man="1"/>
    <brk id="369" max="15" man="1"/>
  </rowBreaks>
  <ignoredErrors>
    <ignoredError sqref="A5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4"/>
  <sheetViews>
    <sheetView showGridLines="0" view="pageBreakPreview" zoomScale="60" zoomScaleNormal="60" workbookViewId="0">
      <pane xSplit="2" ySplit="8" topLeftCell="C250" activePane="bottomRight" state="frozen"/>
      <selection pane="topRight" activeCell="C1" sqref="C1"/>
      <selection pane="bottomLeft" activeCell="A9" sqref="A9"/>
      <selection pane="bottomRight" activeCell="C156" sqref="C156"/>
    </sheetView>
  </sheetViews>
  <sheetFormatPr baseColWidth="10" defaultColWidth="11.42578125" defaultRowHeight="30" customHeight="1" x14ac:dyDescent="0.2"/>
  <cols>
    <col min="1" max="1" width="6.42578125" style="4" customWidth="1"/>
    <col min="2" max="2" width="38.85546875" style="23" customWidth="1"/>
    <col min="3" max="3" width="11.7109375" style="4" customWidth="1"/>
    <col min="4" max="4" width="38.5703125" style="23" customWidth="1"/>
    <col min="5" max="5" width="20.42578125" style="23" customWidth="1"/>
    <col min="6" max="6" width="30.28515625" style="23" customWidth="1"/>
    <col min="7" max="7" width="26.5703125" style="23" customWidth="1"/>
    <col min="8" max="8" width="19.85546875" style="2" bestFit="1" customWidth="1"/>
    <col min="9" max="9" width="17.140625" style="1" customWidth="1"/>
    <col min="10" max="10" width="16.85546875" style="1" bestFit="1" customWidth="1"/>
    <col min="11" max="11" width="17.28515625" style="1" customWidth="1"/>
    <col min="12" max="12" width="17.28515625" style="1" bestFit="1" customWidth="1"/>
    <col min="13" max="13" width="26.140625" style="1" bestFit="1" customWidth="1"/>
    <col min="14" max="14" width="26.7109375" style="1" bestFit="1" customWidth="1"/>
    <col min="15" max="15" width="14.140625" style="1" bestFit="1" customWidth="1"/>
    <col min="16" max="16" width="19" style="1" bestFit="1" customWidth="1"/>
    <col min="17" max="17" width="20" style="1" customWidth="1"/>
    <col min="18" max="18" width="20.140625" style="1" bestFit="1" customWidth="1"/>
    <col min="19" max="16384" width="11.42578125" style="1"/>
  </cols>
  <sheetData>
    <row r="1" spans="1:19" ht="30" customHeight="1" x14ac:dyDescent="0.2">
      <c r="B1" s="22"/>
      <c r="C1" s="130"/>
    </row>
    <row r="2" spans="1:19" ht="30" customHeight="1" x14ac:dyDescent="0.35">
      <c r="A2" s="299" t="s">
        <v>399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</row>
    <row r="3" spans="1:19" ht="30" customHeight="1" x14ac:dyDescent="0.35">
      <c r="A3" s="300" t="s">
        <v>402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</row>
    <row r="4" spans="1:19" ht="30" customHeight="1" x14ac:dyDescent="0.3">
      <c r="A4" s="309" t="s">
        <v>707</v>
      </c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309"/>
      <c r="O4" s="309"/>
      <c r="P4" s="309"/>
      <c r="Q4" s="309"/>
      <c r="R4" s="309"/>
    </row>
    <row r="5" spans="1:19" ht="30" customHeight="1" thickBot="1" x14ac:dyDescent="0.35">
      <c r="A5" s="190"/>
      <c r="B5" s="190"/>
      <c r="C5" s="15"/>
      <c r="D5" s="22"/>
      <c r="E5" s="22"/>
      <c r="F5" s="22"/>
      <c r="G5" s="22"/>
      <c r="H5" s="15"/>
    </row>
    <row r="6" spans="1:19" ht="30" customHeight="1" thickBot="1" x14ac:dyDescent="0.3">
      <c r="A6" s="212"/>
      <c r="B6" s="212"/>
      <c r="C6" s="50"/>
      <c r="D6" s="42"/>
      <c r="E6" s="42"/>
      <c r="F6" s="42"/>
      <c r="G6" s="42"/>
      <c r="H6" s="39"/>
      <c r="I6" s="310" t="s">
        <v>119</v>
      </c>
      <c r="J6" s="311"/>
      <c r="K6" s="311"/>
      <c r="L6" s="312"/>
      <c r="M6" s="253"/>
      <c r="N6" s="32"/>
      <c r="O6" s="32"/>
      <c r="P6" s="32"/>
      <c r="Q6" s="32"/>
      <c r="R6" s="32"/>
    </row>
    <row r="7" spans="1:19" s="2" customFormat="1" ht="30" customHeight="1" thickBot="1" x14ac:dyDescent="0.25">
      <c r="A7" s="33" t="s">
        <v>0</v>
      </c>
      <c r="B7" s="33" t="s">
        <v>408</v>
      </c>
      <c r="C7" s="33" t="s">
        <v>412</v>
      </c>
      <c r="D7" s="33" t="s">
        <v>432</v>
      </c>
      <c r="E7" s="33" t="s">
        <v>113</v>
      </c>
      <c r="F7" s="33" t="s">
        <v>117</v>
      </c>
      <c r="G7" s="33" t="s">
        <v>118</v>
      </c>
      <c r="H7" s="35" t="s">
        <v>123</v>
      </c>
      <c r="I7" s="33" t="s">
        <v>1</v>
      </c>
      <c r="J7" s="33" t="s">
        <v>2</v>
      </c>
      <c r="K7" s="35" t="s">
        <v>560</v>
      </c>
      <c r="L7" s="33" t="s">
        <v>557</v>
      </c>
      <c r="M7" s="35" t="s">
        <v>558</v>
      </c>
      <c r="N7" s="35" t="s">
        <v>114</v>
      </c>
      <c r="O7" s="35" t="s">
        <v>576</v>
      </c>
      <c r="P7" s="35" t="s">
        <v>116</v>
      </c>
      <c r="Q7" s="35" t="s">
        <v>3</v>
      </c>
      <c r="R7" s="35" t="s">
        <v>115</v>
      </c>
    </row>
    <row r="8" spans="1:19" s="2" customFormat="1" ht="30" customHeight="1" thickBot="1" x14ac:dyDescent="0.25">
      <c r="A8" s="221" t="s">
        <v>360</v>
      </c>
      <c r="B8" s="222"/>
      <c r="C8" s="222"/>
      <c r="D8" s="222"/>
      <c r="E8" s="222"/>
      <c r="F8" s="222"/>
      <c r="G8" s="222"/>
      <c r="H8" s="222"/>
      <c r="I8" s="222"/>
      <c r="J8" s="222"/>
      <c r="K8" s="222"/>
      <c r="L8" s="222"/>
      <c r="M8" s="222"/>
      <c r="N8" s="222"/>
      <c r="O8" s="222"/>
      <c r="P8" s="222"/>
      <c r="Q8" s="222"/>
      <c r="R8" s="222"/>
    </row>
    <row r="9" spans="1:19" s="67" customFormat="1" ht="45.75" customHeight="1" x14ac:dyDescent="0.2">
      <c r="A9" s="12">
        <v>1</v>
      </c>
      <c r="B9" s="8" t="s">
        <v>361</v>
      </c>
      <c r="C9" s="139" t="s">
        <v>410</v>
      </c>
      <c r="D9" s="110" t="s">
        <v>664</v>
      </c>
      <c r="E9" s="110" t="s">
        <v>210</v>
      </c>
      <c r="F9" s="94" t="s">
        <v>644</v>
      </c>
      <c r="G9" s="94" t="s">
        <v>696</v>
      </c>
      <c r="H9" s="95">
        <v>190000</v>
      </c>
      <c r="I9" s="96">
        <f>H9*2.87%</f>
        <v>5453</v>
      </c>
      <c r="J9" s="8">
        <v>5776</v>
      </c>
      <c r="K9" s="8"/>
      <c r="L9" s="8">
        <f>+J9+I9+K9</f>
        <v>11229</v>
      </c>
      <c r="M9" s="8">
        <f>+H9-L9</f>
        <v>178771</v>
      </c>
      <c r="N9" s="8">
        <f>+IF(M9*12&lt;=416220.01,0,IF(M9*12&lt;=624329.01,(((M9*12-416220.01)*0.15)/12),IF((M9*12&lt;=867123.01),(31216+0.2*(M9*12-624329.01))/12,((79776+0.25*(M9*12-867123.01))/12))))-O9</f>
        <v>33275.687291666669</v>
      </c>
      <c r="O9" s="8"/>
      <c r="P9" s="95">
        <v>25</v>
      </c>
      <c r="Q9" s="8">
        <f>+P9+N9+L9</f>
        <v>44529.687291666669</v>
      </c>
      <c r="R9" s="95">
        <f>+H9-Q9</f>
        <v>145470.31270833334</v>
      </c>
      <c r="S9" s="2"/>
    </row>
    <row r="10" spans="1:19" s="67" customFormat="1" ht="48.75" customHeight="1" x14ac:dyDescent="0.2">
      <c r="A10" s="92">
        <v>2</v>
      </c>
      <c r="B10" s="59" t="s">
        <v>362</v>
      </c>
      <c r="C10" s="139" t="s">
        <v>410</v>
      </c>
      <c r="D10" s="110" t="s">
        <v>409</v>
      </c>
      <c r="E10" s="110" t="s">
        <v>210</v>
      </c>
      <c r="F10" s="182" t="s">
        <v>636</v>
      </c>
      <c r="G10" s="182" t="s">
        <v>686</v>
      </c>
      <c r="H10" s="156">
        <v>130000</v>
      </c>
      <c r="I10" s="8">
        <f>H10*2.87%</f>
        <v>3731</v>
      </c>
      <c r="J10" s="8">
        <f>+H10*3.04%</f>
        <v>3952</v>
      </c>
      <c r="K10" s="8"/>
      <c r="L10" s="8">
        <f>+J10+I10+K10</f>
        <v>7683</v>
      </c>
      <c r="M10" s="8">
        <f>+H10-L10</f>
        <v>122317</v>
      </c>
      <c r="N10" s="8">
        <f>+IF(M10*12&lt;=416220.01,0,IF(M10*12&lt;=624329.01,(((M10*12-416220.01)*0.15)/12),IF((M10*12&lt;=867123.01),(31216+0.2*(M10*12-624329.01))/12,((79776+0.25*(M10*12-867123.01))/12))))-O10</f>
        <v>19162.187291666665</v>
      </c>
      <c r="O10" s="8"/>
      <c r="P10" s="95">
        <v>25</v>
      </c>
      <c r="Q10" s="8">
        <f>+P10+N10+L10</f>
        <v>26870.187291666665</v>
      </c>
      <c r="R10" s="9">
        <f>+H10-Q10</f>
        <v>103129.81270833334</v>
      </c>
      <c r="S10" s="2"/>
    </row>
    <row r="11" spans="1:19" s="67" customFormat="1" ht="30" customHeight="1" x14ac:dyDescent="0.2">
      <c r="A11" s="65">
        <v>3</v>
      </c>
      <c r="B11" s="179" t="s">
        <v>527</v>
      </c>
      <c r="C11" s="138" t="s">
        <v>410</v>
      </c>
      <c r="D11" s="113" t="s">
        <v>130</v>
      </c>
      <c r="E11" s="110" t="s">
        <v>210</v>
      </c>
      <c r="F11" s="182" t="s">
        <v>637</v>
      </c>
      <c r="G11" s="182" t="s">
        <v>687</v>
      </c>
      <c r="H11" s="10">
        <v>50000</v>
      </c>
      <c r="I11" s="5">
        <f>H11*2.87%</f>
        <v>1435</v>
      </c>
      <c r="J11" s="5">
        <f>+H11*3.04%</f>
        <v>1520</v>
      </c>
      <c r="K11" s="5"/>
      <c r="L11" s="8">
        <f t="shared" ref="L11:L16" si="0">+J11+I11+K11</f>
        <v>2955</v>
      </c>
      <c r="M11" s="8">
        <f t="shared" ref="M11:M16" si="1">+H11-L11</f>
        <v>47045</v>
      </c>
      <c r="N11" s="8">
        <v>1854</v>
      </c>
      <c r="O11" s="8">
        <v>0</v>
      </c>
      <c r="P11" s="66">
        <v>1270</v>
      </c>
      <c r="Q11" s="8">
        <f>+P11+N11+L11</f>
        <v>6079</v>
      </c>
      <c r="R11" s="109">
        <f>H11-Q11</f>
        <v>43921</v>
      </c>
      <c r="S11" s="2"/>
    </row>
    <row r="12" spans="1:19" s="2" customFormat="1" ht="30" customHeight="1" x14ac:dyDescent="0.2">
      <c r="A12" s="305" t="s">
        <v>124</v>
      </c>
      <c r="B12" s="306"/>
      <c r="C12" s="215"/>
      <c r="D12" s="215"/>
      <c r="E12" s="215"/>
      <c r="F12" s="215"/>
      <c r="G12" s="215"/>
      <c r="H12" s="14">
        <f>SUM(H9:H11)</f>
        <v>370000</v>
      </c>
      <c r="I12" s="14">
        <f t="shared" ref="I12:R12" si="2">SUM(I9:I11)</f>
        <v>10619</v>
      </c>
      <c r="J12" s="14">
        <f t="shared" si="2"/>
        <v>11248</v>
      </c>
      <c r="K12" s="14">
        <f t="shared" si="2"/>
        <v>0</v>
      </c>
      <c r="L12" s="14">
        <f t="shared" si="2"/>
        <v>21867</v>
      </c>
      <c r="M12" s="14">
        <f t="shared" si="2"/>
        <v>348133</v>
      </c>
      <c r="N12" s="14">
        <f t="shared" si="2"/>
        <v>54291.874583333338</v>
      </c>
      <c r="O12" s="14">
        <f t="shared" si="2"/>
        <v>0</v>
      </c>
      <c r="P12" s="14">
        <f t="shared" si="2"/>
        <v>1320</v>
      </c>
      <c r="Q12" s="14">
        <f t="shared" si="2"/>
        <v>77478.874583333338</v>
      </c>
      <c r="R12" s="14">
        <f t="shared" si="2"/>
        <v>292521.12541666668</v>
      </c>
      <c r="S12"/>
    </row>
    <row r="13" spans="1:19" s="2" customFormat="1" ht="30" customHeight="1" thickBot="1" x14ac:dyDescent="0.25">
      <c r="A13"/>
      <c r="B13"/>
      <c r="C13" s="130"/>
      <c r="D13"/>
      <c r="E13"/>
      <c r="F13"/>
      <c r="G13"/>
      <c r="H13"/>
      <c r="I13"/>
      <c r="J13"/>
      <c r="K13"/>
      <c r="L13"/>
      <c r="M13"/>
      <c r="N13"/>
      <c r="O13"/>
      <c r="P13"/>
      <c r="Q13" s="8">
        <f>+P13+N13+L13</f>
        <v>0</v>
      </c>
      <c r="R13"/>
    </row>
    <row r="14" spans="1:19" s="2" customFormat="1" ht="30" customHeight="1" thickBot="1" x14ac:dyDescent="0.25">
      <c r="A14" s="221" t="s">
        <v>286</v>
      </c>
      <c r="B14" s="222"/>
      <c r="C14" s="222"/>
      <c r="D14" s="222"/>
      <c r="E14" s="222"/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</row>
    <row r="15" spans="1:19" s="67" customFormat="1" ht="30" customHeight="1" x14ac:dyDescent="0.2">
      <c r="A15" s="65">
        <f>+A11+1</f>
        <v>4</v>
      </c>
      <c r="B15" s="179" t="s">
        <v>552</v>
      </c>
      <c r="C15" s="138" t="s">
        <v>411</v>
      </c>
      <c r="D15" s="113" t="s">
        <v>641</v>
      </c>
      <c r="E15" s="110" t="s">
        <v>210</v>
      </c>
      <c r="F15" s="94" t="s">
        <v>609</v>
      </c>
      <c r="G15" s="94" t="s">
        <v>676</v>
      </c>
      <c r="H15" s="100">
        <v>180000</v>
      </c>
      <c r="I15" s="5">
        <f>H15*2.87%</f>
        <v>5166</v>
      </c>
      <c r="J15" s="5">
        <f>+H15*3.04%</f>
        <v>5472</v>
      </c>
      <c r="K15" s="5"/>
      <c r="L15" s="8">
        <f>+J15+I15+K15</f>
        <v>10638</v>
      </c>
      <c r="M15" s="8">
        <f>+H15-L15</f>
        <v>169362</v>
      </c>
      <c r="N15" s="8">
        <f>+IF(M15*12&lt;=416220.01,0,IF(M15*12&lt;=624329.01,(((M15*12-416220.01)*0.15)/12),IF((M15*12&lt;=867123.01),(31216+0.2*(M15*12-624329.01))/12,((79776+0.25*(M15*12-867123.01))/12))))-O15</f>
        <v>30923.437291666665</v>
      </c>
      <c r="O15" s="8"/>
      <c r="P15" s="66">
        <v>25</v>
      </c>
      <c r="Q15" s="8">
        <f>+P15+N15+L15</f>
        <v>41586.437291666662</v>
      </c>
      <c r="R15" s="109">
        <f>H15-Q15</f>
        <v>138413.56270833334</v>
      </c>
      <c r="S15" s="2"/>
    </row>
    <row r="16" spans="1:19" s="67" customFormat="1" ht="30" customHeight="1" x14ac:dyDescent="0.2">
      <c r="A16" s="65">
        <f>+A15+1</f>
        <v>5</v>
      </c>
      <c r="B16" s="179" t="s">
        <v>553</v>
      </c>
      <c r="C16" s="138" t="s">
        <v>410</v>
      </c>
      <c r="D16" s="113" t="s">
        <v>537</v>
      </c>
      <c r="E16" s="110" t="s">
        <v>210</v>
      </c>
      <c r="F16" s="182" t="s">
        <v>573</v>
      </c>
      <c r="G16" s="182" t="s">
        <v>667</v>
      </c>
      <c r="H16" s="10">
        <v>70000</v>
      </c>
      <c r="I16" s="5">
        <f>H16*2.87%</f>
        <v>2009</v>
      </c>
      <c r="J16" s="5">
        <f>+H16*3.04%</f>
        <v>2128</v>
      </c>
      <c r="K16" s="5"/>
      <c r="L16" s="8">
        <f t="shared" si="0"/>
        <v>4137</v>
      </c>
      <c r="M16" s="8">
        <f t="shared" si="1"/>
        <v>65863</v>
      </c>
      <c r="N16" s="8">
        <v>5368.45</v>
      </c>
      <c r="O16" s="8">
        <v>0</v>
      </c>
      <c r="P16" s="66">
        <v>25</v>
      </c>
      <c r="Q16" s="8">
        <f>+P16+N16+L16</f>
        <v>9530.4500000000007</v>
      </c>
      <c r="R16" s="109">
        <f>H16-Q16</f>
        <v>60469.55</v>
      </c>
      <c r="S16" s="2"/>
    </row>
    <row r="17" spans="1:19" s="67" customFormat="1" ht="30" customHeight="1" x14ac:dyDescent="0.2">
      <c r="A17" s="65">
        <f>+A16+1</f>
        <v>6</v>
      </c>
      <c r="B17" s="179" t="s">
        <v>536</v>
      </c>
      <c r="C17" s="138" t="s">
        <v>410</v>
      </c>
      <c r="D17" s="113" t="s">
        <v>537</v>
      </c>
      <c r="E17" s="110" t="s">
        <v>210</v>
      </c>
      <c r="F17" s="182" t="s">
        <v>573</v>
      </c>
      <c r="G17" s="182" t="s">
        <v>667</v>
      </c>
      <c r="H17" s="10">
        <v>70000</v>
      </c>
      <c r="I17" s="5">
        <f>H17*2.87%</f>
        <v>2009</v>
      </c>
      <c r="J17" s="5">
        <f>+H17*3.04%</f>
        <v>2128</v>
      </c>
      <c r="K17" s="5"/>
      <c r="L17" s="8">
        <f>+J17+I17+K17</f>
        <v>4137</v>
      </c>
      <c r="M17" s="8">
        <f>+H17-L17</f>
        <v>65863</v>
      </c>
      <c r="N17" s="8">
        <f>+IF(M17*12&lt;=416220.01,0,IF(M17*12&lt;=624329.01,(((M17*12-416220.01)*0.15)/12),IF((M17*12&lt;=867123.01),(31216+0.2*(M17*12-624329.01))/12,((79776+0.25*(M17*12-867123.01))/12))))-O17</f>
        <v>5368.4498333333331</v>
      </c>
      <c r="O17" s="8"/>
      <c r="P17" s="66">
        <v>25</v>
      </c>
      <c r="Q17" s="8">
        <f>+P17+N17+L17</f>
        <v>9530.4498333333322</v>
      </c>
      <c r="R17" s="109">
        <f>H17-Q17</f>
        <v>60469.550166666668</v>
      </c>
      <c r="S17" s="2"/>
    </row>
    <row r="18" spans="1:19" s="2" customFormat="1" ht="30" customHeight="1" x14ac:dyDescent="0.2">
      <c r="A18" s="305" t="s">
        <v>124</v>
      </c>
      <c r="B18" s="306"/>
      <c r="C18" s="215"/>
      <c r="D18" s="215"/>
      <c r="E18" s="215"/>
      <c r="F18" s="215"/>
      <c r="G18" s="215"/>
      <c r="H18" s="14">
        <f t="shared" ref="H18:R18" si="3">SUM(H15:H17)</f>
        <v>320000</v>
      </c>
      <c r="I18" s="14">
        <f t="shared" si="3"/>
        <v>9184</v>
      </c>
      <c r="J18" s="14">
        <f t="shared" si="3"/>
        <v>9728</v>
      </c>
      <c r="K18" s="14">
        <f t="shared" si="3"/>
        <v>0</v>
      </c>
      <c r="L18" s="14">
        <f t="shared" si="3"/>
        <v>18912</v>
      </c>
      <c r="M18" s="14">
        <f t="shared" si="3"/>
        <v>301088</v>
      </c>
      <c r="N18" s="14">
        <f t="shared" si="3"/>
        <v>41660.337124999998</v>
      </c>
      <c r="O18" s="14">
        <f t="shared" si="3"/>
        <v>0</v>
      </c>
      <c r="P18" s="14">
        <f t="shared" si="3"/>
        <v>75</v>
      </c>
      <c r="Q18" s="14">
        <f t="shared" si="3"/>
        <v>60647.337124999991</v>
      </c>
      <c r="R18" s="14">
        <f t="shared" si="3"/>
        <v>259352.66287500004</v>
      </c>
    </row>
    <row r="19" spans="1:19" s="2" customFormat="1" ht="30" customHeight="1" thickBot="1" x14ac:dyDescent="0.25">
      <c r="A19" s="62"/>
      <c r="B19" s="62"/>
      <c r="C19" s="62"/>
      <c r="D19" s="62"/>
      <c r="E19" s="62"/>
      <c r="F19" s="62"/>
      <c r="G19" s="62"/>
      <c r="H19"/>
      <c r="I19"/>
      <c r="J19"/>
      <c r="K19"/>
      <c r="L19"/>
      <c r="M19"/>
      <c r="N19"/>
      <c r="O19"/>
      <c r="P19"/>
      <c r="Q19"/>
      <c r="R19"/>
    </row>
    <row r="20" spans="1:19" s="2" customFormat="1" ht="30" customHeight="1" thickBot="1" x14ac:dyDescent="0.25">
      <c r="A20" s="221" t="s">
        <v>89</v>
      </c>
      <c r="B20" s="222"/>
      <c r="C20" s="222"/>
      <c r="D20" s="222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</row>
    <row r="21" spans="1:19" s="73" customFormat="1" ht="30" customHeight="1" x14ac:dyDescent="0.2">
      <c r="A21" s="92">
        <f>+A17+1</f>
        <v>7</v>
      </c>
      <c r="B21" s="59" t="s">
        <v>363</v>
      </c>
      <c r="C21" s="139" t="s">
        <v>410</v>
      </c>
      <c r="D21" s="113" t="s">
        <v>508</v>
      </c>
      <c r="E21" s="110" t="s">
        <v>210</v>
      </c>
      <c r="F21" s="24" t="s">
        <v>654</v>
      </c>
      <c r="G21" s="24" t="s">
        <v>708</v>
      </c>
      <c r="H21" s="95">
        <v>180000</v>
      </c>
      <c r="I21" s="96">
        <f>H21*2.87%</f>
        <v>5166</v>
      </c>
      <c r="J21" s="262">
        <f>+H21*3.04%</f>
        <v>5472</v>
      </c>
      <c r="K21" s="96"/>
      <c r="L21" s="8">
        <f>+J21+I21+K21</f>
        <v>10638</v>
      </c>
      <c r="M21" s="8">
        <f>+H21-L21</f>
        <v>169362</v>
      </c>
      <c r="N21" s="8">
        <f>+IF(M21*12&lt;=416220.01,0,IF(M21*12&lt;=624329.01,(((M21*12-416220.01)*0.15)/12),IF((M21*12&lt;=867123.01),(31216+0.2*(M21*12-624329.01))/12,((79776+0.25*(M21*12-867123.01))/12))))-O21</f>
        <v>30923.437291666665</v>
      </c>
      <c r="O21" s="8"/>
      <c r="P21" s="95">
        <v>7525</v>
      </c>
      <c r="Q21" s="8">
        <f>+P21+N21+L21</f>
        <v>49086.437291666662</v>
      </c>
      <c r="R21" s="95">
        <f>+H21-Q21</f>
        <v>130913.56270833334</v>
      </c>
      <c r="S21" s="6"/>
    </row>
    <row r="22" spans="1:19" s="67" customFormat="1" ht="30" customHeight="1" x14ac:dyDescent="0.2">
      <c r="A22" s="171">
        <f>+A21+1</f>
        <v>8</v>
      </c>
      <c r="B22" s="186" t="s">
        <v>365</v>
      </c>
      <c r="C22" s="183" t="s">
        <v>410</v>
      </c>
      <c r="D22" s="172" t="s">
        <v>141</v>
      </c>
      <c r="E22" s="172" t="s">
        <v>210</v>
      </c>
      <c r="F22" s="61" t="s">
        <v>640</v>
      </c>
      <c r="G22" s="61" t="s">
        <v>688</v>
      </c>
      <c r="H22" s="9">
        <v>90000</v>
      </c>
      <c r="I22" s="184">
        <f>H22*2.87%</f>
        <v>2583</v>
      </c>
      <c r="J22" s="184">
        <f>+H22*3.04%</f>
        <v>2736</v>
      </c>
      <c r="K22" s="184"/>
      <c r="L22" s="8">
        <f>+J22+I22+K22</f>
        <v>5319</v>
      </c>
      <c r="M22" s="8">
        <f>+H22-L22</f>
        <v>84681</v>
      </c>
      <c r="N22" s="8">
        <f t="shared" ref="N22" si="4">+IF(M22*12&lt;=416220.01,0,IF(M22*12&lt;=624329.01,(((M22*12-416220.01)*0.15)/12),IF((M22*12&lt;=867123.01),(31216+0.2*(M22*12-624329.01))/12,((79776+0.25*(M22*12-867123.01))/12))))-O22</f>
        <v>9753.1872916666671</v>
      </c>
      <c r="O22" s="8"/>
      <c r="P22" s="185">
        <v>25</v>
      </c>
      <c r="Q22" s="8">
        <f>+P22+N22+L22</f>
        <v>15097.187291666667</v>
      </c>
      <c r="R22" s="185">
        <f>+H22-Q22</f>
        <v>74902.812708333338</v>
      </c>
      <c r="S22" s="2"/>
    </row>
    <row r="23" spans="1:19" s="67" customFormat="1" ht="30" customHeight="1" x14ac:dyDescent="0.2">
      <c r="A23" s="114">
        <f>A22+1</f>
        <v>9</v>
      </c>
      <c r="B23" s="5" t="s">
        <v>528</v>
      </c>
      <c r="C23" s="138" t="s">
        <v>410</v>
      </c>
      <c r="D23" s="113" t="s">
        <v>141</v>
      </c>
      <c r="E23" s="172" t="s">
        <v>210</v>
      </c>
      <c r="F23" s="182" t="s">
        <v>636</v>
      </c>
      <c r="G23" s="182" t="s">
        <v>686</v>
      </c>
      <c r="H23" s="109">
        <v>70000</v>
      </c>
      <c r="I23" s="61">
        <f>H23*2.87%</f>
        <v>2009</v>
      </c>
      <c r="J23" s="61">
        <f>+H23*3.04%</f>
        <v>2128</v>
      </c>
      <c r="K23" s="61"/>
      <c r="L23" s="8">
        <f>+J23+I23+K23</f>
        <v>4137</v>
      </c>
      <c r="M23" s="8">
        <f>+H23-L23</f>
        <v>65863</v>
      </c>
      <c r="N23" s="8">
        <v>5368.45</v>
      </c>
      <c r="O23" s="8">
        <v>0</v>
      </c>
      <c r="P23" s="66">
        <v>1044.96</v>
      </c>
      <c r="Q23" s="8">
        <f>+P23+N23+L23</f>
        <v>10550.41</v>
      </c>
      <c r="R23" s="66">
        <f>H23-Q23</f>
        <v>59449.59</v>
      </c>
      <c r="S23" s="2"/>
    </row>
    <row r="24" spans="1:19" s="2" customFormat="1" ht="30" customHeight="1" x14ac:dyDescent="0.2">
      <c r="A24" s="305" t="s">
        <v>124</v>
      </c>
      <c r="B24" s="306"/>
      <c r="C24" s="215"/>
      <c r="D24" s="215"/>
      <c r="E24" s="215"/>
      <c r="F24" s="215"/>
      <c r="G24" s="215"/>
      <c r="H24" s="14">
        <f>SUM(H21:H23)</f>
        <v>340000</v>
      </c>
      <c r="I24" s="14">
        <f t="shared" ref="I24:R24" si="5">SUM(I21:I23)</f>
        <v>9758</v>
      </c>
      <c r="J24" s="14">
        <f t="shared" si="5"/>
        <v>10336</v>
      </c>
      <c r="K24" s="14">
        <f t="shared" si="5"/>
        <v>0</v>
      </c>
      <c r="L24" s="14">
        <f t="shared" si="5"/>
        <v>20094</v>
      </c>
      <c r="M24" s="14">
        <f t="shared" si="5"/>
        <v>319906</v>
      </c>
      <c r="N24" s="14">
        <f t="shared" si="5"/>
        <v>46045.074583333328</v>
      </c>
      <c r="O24" s="14">
        <f t="shared" si="5"/>
        <v>0</v>
      </c>
      <c r="P24" s="14">
        <f t="shared" si="5"/>
        <v>8594.9599999999991</v>
      </c>
      <c r="Q24" s="14">
        <f t="shared" si="5"/>
        <v>74734.034583333327</v>
      </c>
      <c r="R24" s="14">
        <f t="shared" si="5"/>
        <v>265265.9654166667</v>
      </c>
    </row>
    <row r="25" spans="1:19" s="2" customFormat="1" ht="30" customHeight="1" thickBot="1" x14ac:dyDescent="0.25">
      <c r="A25" s="62"/>
      <c r="B25" s="62"/>
      <c r="C25" s="62"/>
      <c r="D25" s="62"/>
      <c r="E25" s="62"/>
      <c r="F25" s="62"/>
      <c r="G25" s="62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9" s="2" customFormat="1" ht="30" customHeight="1" thickBot="1" x14ac:dyDescent="0.25">
      <c r="A26" s="213" t="s">
        <v>420</v>
      </c>
      <c r="B26" s="214"/>
      <c r="C26" s="214"/>
      <c r="D26" s="214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</row>
    <row r="27" spans="1:19" s="73" customFormat="1" ht="30" customHeight="1" x14ac:dyDescent="0.2">
      <c r="A27" s="97">
        <f>A23+1</f>
        <v>10</v>
      </c>
      <c r="B27" s="170" t="s">
        <v>421</v>
      </c>
      <c r="C27" s="171" t="s">
        <v>411</v>
      </c>
      <c r="D27" s="172" t="s">
        <v>422</v>
      </c>
      <c r="E27" s="110" t="s">
        <v>210</v>
      </c>
      <c r="F27" s="24" t="s">
        <v>659</v>
      </c>
      <c r="G27" s="24" t="s">
        <v>709</v>
      </c>
      <c r="H27" s="10">
        <v>130000</v>
      </c>
      <c r="I27" s="8">
        <f>H27*2.87%</f>
        <v>3731</v>
      </c>
      <c r="J27" s="8">
        <f>+H27*3.04%</f>
        <v>3952</v>
      </c>
      <c r="K27" s="8"/>
      <c r="L27" s="8">
        <f>+J27+I27+K27</f>
        <v>7683</v>
      </c>
      <c r="M27" s="8">
        <f>+H27-L27</f>
        <v>122317</v>
      </c>
      <c r="N27" s="8">
        <f>+IF(M27*12&lt;=416220.01,0,IF(M27*12&lt;=624329.01,(((M27*12-416220.01)*0.15)/12),IF((M27*12&lt;=867123.01),(31216+0.2*(M27*12-624329.01))/12,((79776+0.25*(M27*12-867123.01))/12))))</f>
        <v>19162.187291666665</v>
      </c>
      <c r="O27" s="8"/>
      <c r="P27" s="95">
        <v>25</v>
      </c>
      <c r="Q27" s="8">
        <f>+P27+N27+L27</f>
        <v>26870.187291666665</v>
      </c>
      <c r="R27" s="9">
        <f>+H27-Q27</f>
        <v>103129.81270833334</v>
      </c>
      <c r="S27" s="6"/>
    </row>
    <row r="28" spans="1:19" s="6" customFormat="1" ht="30" customHeight="1" x14ac:dyDescent="0.2">
      <c r="A28" s="305" t="s">
        <v>124</v>
      </c>
      <c r="B28" s="306"/>
      <c r="C28" s="215"/>
      <c r="D28" s="215"/>
      <c r="E28" s="215"/>
      <c r="F28" s="215"/>
      <c r="G28" s="215"/>
      <c r="H28" s="14">
        <f>SUM(H27)</f>
        <v>130000</v>
      </c>
      <c r="I28" s="14">
        <f t="shared" ref="I28:R28" si="6">SUM(I27)</f>
        <v>3731</v>
      </c>
      <c r="J28" s="14">
        <f t="shared" si="6"/>
        <v>3952</v>
      </c>
      <c r="K28" s="14">
        <f t="shared" si="6"/>
        <v>0</v>
      </c>
      <c r="L28" s="14">
        <f t="shared" si="6"/>
        <v>7683</v>
      </c>
      <c r="M28" s="14">
        <f t="shared" si="6"/>
        <v>122317</v>
      </c>
      <c r="N28" s="14">
        <f t="shared" si="6"/>
        <v>19162.187291666665</v>
      </c>
      <c r="O28" s="14">
        <f t="shared" si="6"/>
        <v>0</v>
      </c>
      <c r="P28" s="14">
        <f t="shared" si="6"/>
        <v>25</v>
      </c>
      <c r="Q28" s="14">
        <f t="shared" si="6"/>
        <v>26870.187291666665</v>
      </c>
      <c r="R28" s="14">
        <f t="shared" si="6"/>
        <v>103129.81270833334</v>
      </c>
    </row>
    <row r="29" spans="1:19" s="6" customFormat="1" ht="30" customHeight="1" thickBot="1" x14ac:dyDescent="0.25">
      <c r="A29" s="62"/>
      <c r="B29" s="62"/>
      <c r="C29" s="62"/>
      <c r="D29" s="62"/>
      <c r="E29" s="62"/>
      <c r="F29" s="62"/>
      <c r="G29" s="62"/>
    </row>
    <row r="30" spans="1:19" s="2" customFormat="1" ht="30" customHeight="1" thickBot="1" x14ac:dyDescent="0.25">
      <c r="A30" s="221" t="s">
        <v>366</v>
      </c>
      <c r="B30" s="222"/>
      <c r="C30" s="222"/>
      <c r="D30" s="222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</row>
    <row r="31" spans="1:19" s="2" customFormat="1" ht="30" customHeight="1" x14ac:dyDescent="0.2">
      <c r="A31" s="65">
        <f>+A27+1</f>
        <v>11</v>
      </c>
      <c r="B31" s="61" t="s">
        <v>364</v>
      </c>
      <c r="C31" s="178" t="s">
        <v>410</v>
      </c>
      <c r="D31" s="93" t="s">
        <v>521</v>
      </c>
      <c r="E31" s="93" t="s">
        <v>210</v>
      </c>
      <c r="F31" s="182" t="s">
        <v>635</v>
      </c>
      <c r="G31" s="182" t="s">
        <v>697</v>
      </c>
      <c r="H31" s="95">
        <v>100000</v>
      </c>
      <c r="I31" s="8">
        <f>H31*2.87%</f>
        <v>2870</v>
      </c>
      <c r="J31" s="8">
        <f>+H31*3.04%</f>
        <v>3040</v>
      </c>
      <c r="K31" s="8"/>
      <c r="L31" s="8">
        <f>+J31+I31+K31</f>
        <v>5910</v>
      </c>
      <c r="M31" s="8">
        <f>+H31-L31</f>
        <v>94090</v>
      </c>
      <c r="N31" s="8">
        <f>+IF(M31*12&lt;=416220.01,0,IF(M31*12&lt;=624329.01,(((M31*12-416220.01)*0.15)/12),IF((M31*12&lt;=867123.01),(31216+0.2*(M31*12-624329.01))/12,((79776+0.25*(M31*12-867123.01))/12))))-O31</f>
        <v>12105.437291666667</v>
      </c>
      <c r="O31" s="8"/>
      <c r="P31" s="9">
        <v>25755.95</v>
      </c>
      <c r="Q31" s="8">
        <f>+P31+N31+L31</f>
        <v>43771.387291666666</v>
      </c>
      <c r="R31" s="95">
        <f>+H31-Q31</f>
        <v>56228.612708333334</v>
      </c>
    </row>
    <row r="32" spans="1:19" s="73" customFormat="1" ht="30" customHeight="1" x14ac:dyDescent="0.2">
      <c r="A32" s="92">
        <f>+A31+1</f>
        <v>12</v>
      </c>
      <c r="B32" s="175" t="s">
        <v>376</v>
      </c>
      <c r="C32" s="294" t="s">
        <v>411</v>
      </c>
      <c r="D32" s="93" t="s">
        <v>632</v>
      </c>
      <c r="E32" s="93" t="s">
        <v>210</v>
      </c>
      <c r="F32" s="94" t="s">
        <v>671</v>
      </c>
      <c r="G32" s="94" t="s">
        <v>670</v>
      </c>
      <c r="H32" s="66">
        <v>70000</v>
      </c>
      <c r="I32" s="8">
        <f t="shared" ref="I32" si="7">H32*2.87%</f>
        <v>2009</v>
      </c>
      <c r="J32" s="8">
        <f t="shared" ref="J32" si="8">+H32*3.04%</f>
        <v>2128</v>
      </c>
      <c r="K32" s="8"/>
      <c r="L32" s="8">
        <f>+J32+I32+K32</f>
        <v>4137</v>
      </c>
      <c r="M32" s="8">
        <f>+H32-L32</f>
        <v>65863</v>
      </c>
      <c r="N32" s="8">
        <f t="shared" ref="N32" si="9">+IF(M32*12&lt;=416220.01,0,IF(M32*12&lt;=624329.01,(((M32*12-416220.01)*0.15)/12),IF((M32*12&lt;=867123.01),(31216+0.2*(M32*12-624329.01))/12,((79776+0.25*(M32*12-867123.01))/12))))-O32</f>
        <v>5368.4498333333331</v>
      </c>
      <c r="O32" s="8"/>
      <c r="P32" s="9">
        <v>7965.58</v>
      </c>
      <c r="Q32" s="8">
        <f>+P32+N32+L32</f>
        <v>17471.029833333334</v>
      </c>
      <c r="R32" s="9">
        <f>+H32-Q32</f>
        <v>52528.970166666666</v>
      </c>
      <c r="S32" s="6"/>
    </row>
    <row r="33" spans="1:19" s="2" customFormat="1" ht="30" customHeight="1" x14ac:dyDescent="0.2">
      <c r="A33" s="92">
        <f>+A32+1</f>
        <v>13</v>
      </c>
      <c r="B33" s="295" t="s">
        <v>691</v>
      </c>
      <c r="C33" s="294" t="s">
        <v>410</v>
      </c>
      <c r="D33" s="93" t="s">
        <v>692</v>
      </c>
      <c r="E33" s="93" t="s">
        <v>210</v>
      </c>
      <c r="F33" s="94" t="s">
        <v>693</v>
      </c>
      <c r="G33" s="94" t="s">
        <v>694</v>
      </c>
      <c r="H33" s="66">
        <v>80000</v>
      </c>
      <c r="I33" s="8">
        <f>H33*2.87%</f>
        <v>2296</v>
      </c>
      <c r="J33" s="8">
        <f>+H33*3.04%</f>
        <v>2432</v>
      </c>
      <c r="K33" s="8">
        <v>1715.46</v>
      </c>
      <c r="L33" s="8">
        <f>+J33+I33+K33</f>
        <v>6443.46</v>
      </c>
      <c r="M33" s="8">
        <f>+H33-L33</f>
        <v>73556.539999999994</v>
      </c>
      <c r="N33" s="8">
        <f>+IF(M33*12&lt;=416220.01,0,IF(M33*12&lt;=624329.01,(((M33*12-416220.01)*0.15)/12),IF((M33*12&lt;=867123.01),(31216+0.2*(M33*12-624329.01))/12,((79776+0.25*(M33*12-867123.01))/12))))-O33</f>
        <v>6972.0722916666664</v>
      </c>
      <c r="O33" s="8"/>
      <c r="P33" s="9">
        <v>25</v>
      </c>
      <c r="Q33" s="8">
        <f>+P33+N33+L33</f>
        <v>13440.532291666666</v>
      </c>
      <c r="R33" s="9">
        <f>+H33-Q33</f>
        <v>66559.467708333337</v>
      </c>
    </row>
    <row r="34" spans="1:19" s="6" customFormat="1" ht="30" customHeight="1" x14ac:dyDescent="0.2">
      <c r="A34" s="305" t="s">
        <v>124</v>
      </c>
      <c r="B34" s="306"/>
      <c r="C34" s="215"/>
      <c r="D34" s="215"/>
      <c r="E34" s="215"/>
      <c r="F34" s="215"/>
      <c r="G34" s="215"/>
      <c r="H34" s="14">
        <f>SUM(H31:H33)</f>
        <v>250000</v>
      </c>
      <c r="I34" s="14">
        <f t="shared" ref="I34:R34" si="10">SUM(I31:I33)</f>
        <v>7175</v>
      </c>
      <c r="J34" s="14">
        <f t="shared" si="10"/>
        <v>7600</v>
      </c>
      <c r="K34" s="14">
        <f t="shared" si="10"/>
        <v>1715.46</v>
      </c>
      <c r="L34" s="14">
        <f t="shared" si="10"/>
        <v>16490.46</v>
      </c>
      <c r="M34" s="14">
        <f t="shared" si="10"/>
        <v>233509.53999999998</v>
      </c>
      <c r="N34" s="14">
        <f t="shared" si="10"/>
        <v>24445.959416666668</v>
      </c>
      <c r="O34" s="14">
        <f t="shared" si="10"/>
        <v>0</v>
      </c>
      <c r="P34" s="14">
        <f t="shared" si="10"/>
        <v>33746.53</v>
      </c>
      <c r="Q34" s="14">
        <f t="shared" si="10"/>
        <v>74682.94941666667</v>
      </c>
      <c r="R34" s="14">
        <f t="shared" si="10"/>
        <v>175317.05058333333</v>
      </c>
    </row>
    <row r="35" spans="1:19" s="2" customFormat="1" ht="30" customHeight="1" thickBot="1" x14ac:dyDescent="0.25">
      <c r="A35" s="62"/>
      <c r="B35" s="62"/>
      <c r="C35" s="62"/>
      <c r="D35" s="62"/>
      <c r="E35" s="62"/>
      <c r="F35" s="62"/>
      <c r="G35" s="62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9" s="73" customFormat="1" ht="30" customHeight="1" thickBot="1" x14ac:dyDescent="0.25">
      <c r="A36" s="221" t="s">
        <v>91</v>
      </c>
      <c r="B36" s="222"/>
      <c r="C36" s="222"/>
      <c r="D36" s="222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6"/>
    </row>
    <row r="37" spans="1:19" s="73" customFormat="1" ht="30" customHeight="1" x14ac:dyDescent="0.2">
      <c r="A37" s="114">
        <f>+A33+1</f>
        <v>14</v>
      </c>
      <c r="B37" s="115" t="s">
        <v>367</v>
      </c>
      <c r="C37" s="114" t="s">
        <v>411</v>
      </c>
      <c r="D37" s="113" t="s">
        <v>441</v>
      </c>
      <c r="E37" s="113" t="s">
        <v>210</v>
      </c>
      <c r="F37" s="182" t="s">
        <v>642</v>
      </c>
      <c r="G37" s="182" t="s">
        <v>689</v>
      </c>
      <c r="H37" s="61">
        <v>120000</v>
      </c>
      <c r="I37" s="61">
        <f>H37*2.87%</f>
        <v>3444</v>
      </c>
      <c r="J37" s="61">
        <f>+H37*3.04%</f>
        <v>3648</v>
      </c>
      <c r="K37" s="61"/>
      <c r="L37" s="8">
        <f>+J37+I37+K37</f>
        <v>7092</v>
      </c>
      <c r="M37" s="8">
        <f>+H37-L37</f>
        <v>112908</v>
      </c>
      <c r="N37" s="8">
        <f>+IF(M37*12&lt;=416220.01,0,IF(M37*12&lt;=624329.01,(((M37*12-416220.01)*0.15)/12),IF((M37*12&lt;=867123.01),(31216+0.2*(M37*12-624329.01))/12,((79776+0.25*(M37*12-867123.01))/12))))-O37</f>
        <v>16809.937291666665</v>
      </c>
      <c r="O37" s="8"/>
      <c r="P37" s="66">
        <v>25</v>
      </c>
      <c r="Q37" s="8">
        <f>+P37+N37+L37</f>
        <v>23926.937291666665</v>
      </c>
      <c r="R37" s="66">
        <f>+H37-Q37</f>
        <v>96073.062708333338</v>
      </c>
      <c r="S37" s="6"/>
    </row>
    <row r="38" spans="1:19" s="6" customFormat="1" ht="30" customHeight="1" x14ac:dyDescent="0.2">
      <c r="A38" s="65">
        <f>+A37+1</f>
        <v>15</v>
      </c>
      <c r="B38" s="115" t="s">
        <v>423</v>
      </c>
      <c r="C38" s="114" t="s">
        <v>411</v>
      </c>
      <c r="D38" s="113" t="s">
        <v>281</v>
      </c>
      <c r="E38" s="113" t="s">
        <v>210</v>
      </c>
      <c r="F38" s="94" t="s">
        <v>654</v>
      </c>
      <c r="G38" s="94" t="s">
        <v>708</v>
      </c>
      <c r="H38" s="96">
        <v>80000</v>
      </c>
      <c r="I38" s="96">
        <f>H38*2.87%</f>
        <v>2296</v>
      </c>
      <c r="J38" s="96">
        <f>+H38*3.04%</f>
        <v>2432</v>
      </c>
      <c r="K38" s="96"/>
      <c r="L38" s="8">
        <f>+J38+I38+K38</f>
        <v>4728</v>
      </c>
      <c r="M38" s="8">
        <f>+H38-L38</f>
        <v>75272</v>
      </c>
      <c r="N38" s="8">
        <f>+IF(M38*12&lt;=416220.01,0,IF(M38*12&lt;=624329.01,(((M38*12-416220.01)*0.15)/12),IF((M38*12&lt;=867123.01),(31216+0.2*(M38*12-624329.01))/12,((79776+0.25*(M38*12-867123.01))/12))))-O38</f>
        <v>7400.9372916666662</v>
      </c>
      <c r="O38" s="8"/>
      <c r="P38" s="95">
        <v>25</v>
      </c>
      <c r="Q38" s="8">
        <f>+P38+N38+L38</f>
        <v>12153.937291666665</v>
      </c>
      <c r="R38" s="95">
        <f>+H38-Q38</f>
        <v>67846.062708333338</v>
      </c>
    </row>
    <row r="39" spans="1:19" s="6" customFormat="1" ht="30" customHeight="1" x14ac:dyDescent="0.2">
      <c r="A39" s="92">
        <f>+A38+1</f>
        <v>16</v>
      </c>
      <c r="B39" s="24" t="s">
        <v>488</v>
      </c>
      <c r="C39" s="12" t="s">
        <v>411</v>
      </c>
      <c r="D39" s="113" t="s">
        <v>281</v>
      </c>
      <c r="E39" s="110" t="s">
        <v>210</v>
      </c>
      <c r="F39" s="94" t="s">
        <v>643</v>
      </c>
      <c r="G39" s="94" t="s">
        <v>698</v>
      </c>
      <c r="H39" s="96">
        <v>70000</v>
      </c>
      <c r="I39" s="96">
        <f>H39*2.87%</f>
        <v>2009</v>
      </c>
      <c r="J39" s="96">
        <f>+H39*3.04%</f>
        <v>2128</v>
      </c>
      <c r="K39" s="96"/>
      <c r="L39" s="8">
        <f>+J39+I39+K39</f>
        <v>4137</v>
      </c>
      <c r="M39" s="8">
        <f>+H39-L39</f>
        <v>65863</v>
      </c>
      <c r="N39" s="5">
        <f>+IF(M39*12&lt;=416220.01,0,IF(M39*12&lt;=624329.01,(((M39*12-416220.01)*0.15)/12),IF((M39*12&lt;=867123.01),(31216+0.2*(M39*12-624329.01))/12,((79776+0.25*(M39*12-867123.01))/12))))-O39</f>
        <v>5368.4498333333331</v>
      </c>
      <c r="O39" s="8">
        <v>0</v>
      </c>
      <c r="P39" s="95">
        <v>2525</v>
      </c>
      <c r="Q39" s="8">
        <f>+P39+N39+L39</f>
        <v>12030.449833333332</v>
      </c>
      <c r="R39" s="95">
        <f>+H39-Q39</f>
        <v>57969.550166666668</v>
      </c>
    </row>
    <row r="40" spans="1:19" s="6" customFormat="1" ht="30" customHeight="1" x14ac:dyDescent="0.2">
      <c r="A40" s="92">
        <f>+A39+1</f>
        <v>17</v>
      </c>
      <c r="B40" s="24" t="s">
        <v>617</v>
      </c>
      <c r="C40" s="12" t="s">
        <v>410</v>
      </c>
      <c r="D40" s="113" t="s">
        <v>281</v>
      </c>
      <c r="E40" s="110" t="s">
        <v>210</v>
      </c>
      <c r="F40" s="94" t="s">
        <v>609</v>
      </c>
      <c r="G40" s="94" t="s">
        <v>676</v>
      </c>
      <c r="H40" s="96">
        <v>70000</v>
      </c>
      <c r="I40" s="96">
        <f>H40*2.87%</f>
        <v>2009</v>
      </c>
      <c r="J40" s="96">
        <f>+H40*3.04%</f>
        <v>2128</v>
      </c>
      <c r="K40" s="96"/>
      <c r="L40" s="8">
        <f>+J40+I40+K40</f>
        <v>4137</v>
      </c>
      <c r="M40" s="8">
        <f>+H40-L40</f>
        <v>65863</v>
      </c>
      <c r="N40" s="5">
        <f>+IF(M40*12&lt;=416220.01,0,IF(M40*12&lt;=624329.01,(((M40*12-416220.01)*0.15)/12),IF((M40*12&lt;=867123.01),(31216+0.2*(M40*12-624329.01))/12,((79776+0.25*(M40*12-867123.01))/12))))-O40</f>
        <v>5368.4498333333331</v>
      </c>
      <c r="O40" s="8"/>
      <c r="P40" s="95">
        <v>65</v>
      </c>
      <c r="Q40" s="96">
        <f>+P40+N40+L40</f>
        <v>9570.4498333333322</v>
      </c>
      <c r="R40" s="95">
        <f>+H40-Q40</f>
        <v>60429.550166666668</v>
      </c>
    </row>
    <row r="41" spans="1:19" s="6" customFormat="1" ht="30" customHeight="1" x14ac:dyDescent="0.2">
      <c r="A41" s="92">
        <f>+A40+1</f>
        <v>18</v>
      </c>
      <c r="B41" s="24" t="s">
        <v>587</v>
      </c>
      <c r="C41" s="237" t="s">
        <v>411</v>
      </c>
      <c r="D41" s="113" t="s">
        <v>281</v>
      </c>
      <c r="E41" s="110" t="s">
        <v>210</v>
      </c>
      <c r="F41" s="182" t="s">
        <v>630</v>
      </c>
      <c r="G41" s="94" t="s">
        <v>699</v>
      </c>
      <c r="H41" s="96">
        <v>70000</v>
      </c>
      <c r="I41" s="96">
        <f t="shared" ref="I41" si="11">H41*2.87%</f>
        <v>2009</v>
      </c>
      <c r="J41" s="96">
        <f t="shared" ref="J41" si="12">+H41*3.04%</f>
        <v>2128</v>
      </c>
      <c r="K41" s="96"/>
      <c r="L41" s="8">
        <f>+I41+J41+K41</f>
        <v>4137</v>
      </c>
      <c r="M41" s="8">
        <f>+H41-L41</f>
        <v>65863</v>
      </c>
      <c r="N41" s="5">
        <f t="shared" ref="N41" si="13">+IF(M41*12&lt;=416220.01,0,IF(M41*12&lt;=624329.01,(((M41*12-416220.01)*0.15)/12),IF((M41*12&lt;=867123.01),(31216+0.2*(M41*12-624329.01))/12,((79776+0.25*(M41*12-867123.01))/12))))</f>
        <v>5368.4498333333331</v>
      </c>
      <c r="O41" s="8"/>
      <c r="P41" s="95">
        <v>8025</v>
      </c>
      <c r="Q41" s="96">
        <f>+P41+K41+J41+I41+N41</f>
        <v>17530.449833333332</v>
      </c>
      <c r="R41" s="95">
        <f>+H41-Q41</f>
        <v>52469.550166666668</v>
      </c>
    </row>
    <row r="42" spans="1:19" s="73" customFormat="1" ht="30" customHeight="1" x14ac:dyDescent="0.2">
      <c r="A42" s="305" t="s">
        <v>124</v>
      </c>
      <c r="B42" s="306"/>
      <c r="C42" s="215"/>
      <c r="D42" s="215"/>
      <c r="E42" s="215"/>
      <c r="F42" s="215"/>
      <c r="G42" s="215"/>
      <c r="H42" s="14">
        <f>SUM(H37:H41)</f>
        <v>410000</v>
      </c>
      <c r="I42" s="14">
        <f t="shared" ref="I42:R42" si="14">SUM(I37:I41)</f>
        <v>11767</v>
      </c>
      <c r="J42" s="14">
        <f t="shared" si="14"/>
        <v>12464</v>
      </c>
      <c r="K42" s="14">
        <f t="shared" si="14"/>
        <v>0</v>
      </c>
      <c r="L42" s="14">
        <f t="shared" si="14"/>
        <v>24231</v>
      </c>
      <c r="M42" s="14">
        <f t="shared" si="14"/>
        <v>385769</v>
      </c>
      <c r="N42" s="14">
        <f t="shared" si="14"/>
        <v>40316.224083333327</v>
      </c>
      <c r="O42" s="14">
        <f t="shared" si="14"/>
        <v>0</v>
      </c>
      <c r="P42" s="14">
        <f t="shared" si="14"/>
        <v>10665</v>
      </c>
      <c r="Q42" s="14">
        <f t="shared" si="14"/>
        <v>75212.224083333334</v>
      </c>
      <c r="R42" s="14">
        <f t="shared" si="14"/>
        <v>334787.77591666672</v>
      </c>
      <c r="S42" s="6"/>
    </row>
    <row r="43" spans="1:19" s="2" customFormat="1" ht="30" customHeight="1" thickBot="1" x14ac:dyDescent="0.25">
      <c r="A43" s="187"/>
      <c r="B43" s="187"/>
      <c r="C43" s="187"/>
      <c r="D43" s="187"/>
      <c r="E43" s="187"/>
      <c r="F43" s="187"/>
      <c r="G43" s="187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</row>
    <row r="44" spans="1:19" s="73" customFormat="1" ht="30" customHeight="1" thickBot="1" x14ac:dyDescent="0.25">
      <c r="A44" s="213" t="s">
        <v>151</v>
      </c>
      <c r="B44" s="214"/>
      <c r="C44" s="214"/>
      <c r="D44" s="214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6"/>
    </row>
    <row r="45" spans="1:19" s="6" customFormat="1" ht="30" customHeight="1" x14ac:dyDescent="0.2">
      <c r="A45" s="92">
        <f>+A41+1</f>
        <v>19</v>
      </c>
      <c r="B45" s="1" t="s">
        <v>127</v>
      </c>
      <c r="C45" s="4" t="s">
        <v>410</v>
      </c>
      <c r="D45" s="110" t="s">
        <v>50</v>
      </c>
      <c r="E45" s="110" t="s">
        <v>210</v>
      </c>
      <c r="F45" s="24" t="s">
        <v>654</v>
      </c>
      <c r="G45" s="24" t="s">
        <v>708</v>
      </c>
      <c r="H45" s="8">
        <v>80000</v>
      </c>
      <c r="I45" s="96">
        <f>H45*2.87%</f>
        <v>2296</v>
      </c>
      <c r="J45" s="96">
        <f>+H45*3.04%</f>
        <v>2432</v>
      </c>
      <c r="K45" s="96"/>
      <c r="L45" s="8">
        <f>+J45+I45+K45</f>
        <v>4728</v>
      </c>
      <c r="M45" s="8">
        <f>+H45-L45</f>
        <v>75272</v>
      </c>
      <c r="N45" s="8">
        <f>+IF(M45*12&lt;=416220.01,0,IF(M45*12&lt;=624329.01,(((M45*12-416220.01)*0.15)/12),IF((M45*12&lt;=867123.01),(31216+0.2*(M45*12-624329.01))/12,((79776+0.25*(M45*12-867123.01))/12))))-O45</f>
        <v>7400.9372916666662</v>
      </c>
      <c r="O45" s="8"/>
      <c r="P45" s="95">
        <v>25</v>
      </c>
      <c r="Q45" s="8">
        <f>+P45+N45+L45</f>
        <v>12153.937291666665</v>
      </c>
      <c r="R45" s="95">
        <f>+H45-Q45</f>
        <v>67846.062708333338</v>
      </c>
    </row>
    <row r="46" spans="1:19" s="6" customFormat="1" ht="30" customHeight="1" x14ac:dyDescent="0.2">
      <c r="A46" s="92">
        <f>+A45+1</f>
        <v>20</v>
      </c>
      <c r="B46" s="182" t="s">
        <v>211</v>
      </c>
      <c r="C46" s="92" t="s">
        <v>411</v>
      </c>
      <c r="D46" s="93" t="s">
        <v>144</v>
      </c>
      <c r="E46" s="93" t="s">
        <v>210</v>
      </c>
      <c r="F46" s="175" t="s">
        <v>642</v>
      </c>
      <c r="G46" s="175" t="s">
        <v>689</v>
      </c>
      <c r="H46" s="96">
        <v>70000</v>
      </c>
      <c r="I46" s="96">
        <f>H46*2.87%</f>
        <v>2009</v>
      </c>
      <c r="J46" s="96">
        <f>+H46*3.04%</f>
        <v>2128</v>
      </c>
      <c r="K46" s="96"/>
      <c r="L46" s="8">
        <f>+J46+I46+K46</f>
        <v>4137</v>
      </c>
      <c r="M46" s="8">
        <f>+H46-L46</f>
        <v>65863</v>
      </c>
      <c r="N46" s="8">
        <f>+IF(M46*12&lt;=416220.01,0,IF(M46*12&lt;=624329.01,(((M46*12-416220.01)*0.15)/12),IF((M46*12&lt;=867123.01),(31216+0.2*(M46*12-624329.01))/12,((79776+0.25*(M46*12-867123.01))/12))))</f>
        <v>5368.4498333333331</v>
      </c>
      <c r="O46" s="8"/>
      <c r="P46" s="95">
        <v>2387.12</v>
      </c>
      <c r="Q46" s="8">
        <f>+P46+N46+L46</f>
        <v>11892.569833333333</v>
      </c>
      <c r="R46" s="95">
        <f>+H46-Q46</f>
        <v>58107.430166666665</v>
      </c>
    </row>
    <row r="47" spans="1:19" s="2" customFormat="1" ht="30" customHeight="1" x14ac:dyDescent="0.2">
      <c r="A47" s="305" t="s">
        <v>124</v>
      </c>
      <c r="B47" s="306"/>
      <c r="C47" s="215"/>
      <c r="D47" s="215"/>
      <c r="E47" s="215"/>
      <c r="F47" s="215"/>
      <c r="G47" s="215"/>
      <c r="H47" s="14">
        <f>SUM(H45:H46)</f>
        <v>150000</v>
      </c>
      <c r="I47" s="14">
        <f t="shared" ref="I47:S47" si="15">SUM(I45:I46)</f>
        <v>4305</v>
      </c>
      <c r="J47" s="14">
        <f t="shared" si="15"/>
        <v>4560</v>
      </c>
      <c r="K47" s="14">
        <f t="shared" si="15"/>
        <v>0</v>
      </c>
      <c r="L47" s="14">
        <f t="shared" si="15"/>
        <v>8865</v>
      </c>
      <c r="M47" s="14">
        <f t="shared" si="15"/>
        <v>141135</v>
      </c>
      <c r="N47" s="14">
        <f t="shared" si="15"/>
        <v>12769.387124999999</v>
      </c>
      <c r="O47" s="14">
        <f t="shared" si="15"/>
        <v>0</v>
      </c>
      <c r="P47" s="14">
        <f t="shared" si="15"/>
        <v>2412.12</v>
      </c>
      <c r="Q47" s="14">
        <f t="shared" si="15"/>
        <v>24046.507124999996</v>
      </c>
      <c r="R47" s="14">
        <f t="shared" si="15"/>
        <v>125953.492875</v>
      </c>
    </row>
    <row r="48" spans="1:19" s="73" customFormat="1" ht="30" customHeight="1" thickBot="1" x14ac:dyDescent="0.25">
      <c r="A48" s="62"/>
      <c r="B48" s="62"/>
      <c r="C48" s="62"/>
      <c r="D48" s="62"/>
      <c r="E48" s="62"/>
      <c r="F48" s="62"/>
      <c r="G48" s="62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</row>
    <row r="49" spans="1:19" s="73" customFormat="1" ht="30" customHeight="1" thickBot="1" x14ac:dyDescent="0.25">
      <c r="A49" s="213" t="s">
        <v>152</v>
      </c>
      <c r="B49" s="214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6"/>
    </row>
    <row r="50" spans="1:19" s="2" customFormat="1" ht="30" customHeight="1" x14ac:dyDescent="0.2">
      <c r="A50" s="92">
        <f>+A46+1</f>
        <v>21</v>
      </c>
      <c r="B50" s="112" t="s">
        <v>424</v>
      </c>
      <c r="C50" s="114" t="s">
        <v>411</v>
      </c>
      <c r="D50" s="113" t="s">
        <v>144</v>
      </c>
      <c r="E50" s="113" t="s">
        <v>210</v>
      </c>
      <c r="F50" s="24" t="s">
        <v>654</v>
      </c>
      <c r="G50" s="24" t="s">
        <v>708</v>
      </c>
      <c r="H50" s="8">
        <v>70000</v>
      </c>
      <c r="I50" s="96">
        <f>H50*2.87%</f>
        <v>2009</v>
      </c>
      <c r="J50" s="96">
        <f>+H50*3.04%</f>
        <v>2128</v>
      </c>
      <c r="K50" s="96"/>
      <c r="L50" s="8">
        <f>+J50+I50+K50</f>
        <v>4137</v>
      </c>
      <c r="M50" s="8">
        <f>+H50-L50</f>
        <v>65863</v>
      </c>
      <c r="N50" s="8">
        <f>+IF(M50*12&lt;=416220.01,0,IF(M50*12&lt;=624329.01,(((M50*12-416220.01)*0.15)/12),IF((M50*12&lt;=867123.01),(31216+0.2*(M50*12-624329.01))/12,((79776+0.25*(M50*12-867123.01))/12))))-O50</f>
        <v>5368.4498333333331</v>
      </c>
      <c r="O50" s="8"/>
      <c r="P50" s="95">
        <v>25</v>
      </c>
      <c r="Q50" s="8">
        <f>+P50+N50+L50</f>
        <v>9530.4498333333322</v>
      </c>
      <c r="R50" s="95">
        <f>+H50-Q50</f>
        <v>60469.550166666668</v>
      </c>
    </row>
    <row r="51" spans="1:19" s="6" customFormat="1" ht="30" customHeight="1" x14ac:dyDescent="0.2">
      <c r="A51" s="92">
        <f>+A50+1</f>
        <v>22</v>
      </c>
      <c r="B51" s="59" t="s">
        <v>392</v>
      </c>
      <c r="C51" s="139" t="s">
        <v>410</v>
      </c>
      <c r="D51" s="113" t="s">
        <v>144</v>
      </c>
      <c r="E51" s="110" t="s">
        <v>210</v>
      </c>
      <c r="F51" s="24" t="s">
        <v>654</v>
      </c>
      <c r="G51" s="24" t="s">
        <v>708</v>
      </c>
      <c r="H51" s="61">
        <v>70000</v>
      </c>
      <c r="I51" s="96">
        <f>H51*2.87%</f>
        <v>2009</v>
      </c>
      <c r="J51" s="96">
        <f>+H51*3.04%</f>
        <v>2128</v>
      </c>
      <c r="K51" s="96"/>
      <c r="L51" s="8">
        <f>+J51+I51+K51</f>
        <v>4137</v>
      </c>
      <c r="M51" s="8">
        <f>+H51-L51</f>
        <v>65863</v>
      </c>
      <c r="N51" s="8">
        <f>+IF(M51*12&lt;=416220.01,0,IF(M51*12&lt;=624329.01,(((M51*12-416220.01)*0.15)/12),IF((M51*12&lt;=867123.01),(31216+0.2*(M51*12-624329.01))/12,((79776+0.25*(M51*12-867123.01))/12))))-O51</f>
        <v>5368.4498333333331</v>
      </c>
      <c r="O51" s="8"/>
      <c r="P51" s="95">
        <v>125</v>
      </c>
      <c r="Q51" s="8">
        <f>+P51+N51+L51</f>
        <v>9630.4498333333322</v>
      </c>
      <c r="R51" s="95">
        <f>+H51-Q51</f>
        <v>60369.550166666668</v>
      </c>
    </row>
    <row r="52" spans="1:19" s="6" customFormat="1" ht="30" customHeight="1" x14ac:dyDescent="0.2">
      <c r="A52" s="92">
        <f>+A51+1</f>
        <v>23</v>
      </c>
      <c r="B52" s="61" t="s">
        <v>368</v>
      </c>
      <c r="C52" s="178" t="s">
        <v>411</v>
      </c>
      <c r="D52" s="93" t="s">
        <v>144</v>
      </c>
      <c r="E52" s="93" t="s">
        <v>210</v>
      </c>
      <c r="F52" s="94" t="s">
        <v>690</v>
      </c>
      <c r="G52" s="94" t="s">
        <v>689</v>
      </c>
      <c r="H52" s="9">
        <v>80000</v>
      </c>
      <c r="I52" s="96">
        <f>H52*2.87%</f>
        <v>2296</v>
      </c>
      <c r="J52" s="96">
        <f>+H52*3.04%</f>
        <v>2432</v>
      </c>
      <c r="K52" s="96"/>
      <c r="L52" s="8">
        <f>+J52+I52+K52</f>
        <v>4728</v>
      </c>
      <c r="M52" s="8">
        <f>+H52-L52</f>
        <v>75272</v>
      </c>
      <c r="N52" s="8">
        <f>+IF(M52*12&lt;=416220.01,0,IF(M52*12&lt;=624329.01,(((M52*12-416220.01)*0.15)/12),IF((M52*12&lt;=867123.01),(31216+0.2*(M52*12-624329.01))/12,((79776+0.25*(M52*12-867123.01))/12))))-O52</f>
        <v>7400.9372916666662</v>
      </c>
      <c r="O52" s="8"/>
      <c r="P52" s="95">
        <v>6421.56</v>
      </c>
      <c r="Q52" s="8">
        <f>+P52+N52+L52</f>
        <v>18550.497291666667</v>
      </c>
      <c r="R52" s="95">
        <f>+H52-Q52</f>
        <v>61449.502708333333</v>
      </c>
    </row>
    <row r="53" spans="1:19" s="6" customFormat="1" ht="30" customHeight="1" x14ac:dyDescent="0.2">
      <c r="A53" s="305" t="s">
        <v>124</v>
      </c>
      <c r="B53" s="306"/>
      <c r="C53" s="215"/>
      <c r="D53" s="215"/>
      <c r="E53" s="215"/>
      <c r="F53" s="215"/>
      <c r="G53" s="215"/>
      <c r="H53" s="14">
        <f>+H50+H51+H52</f>
        <v>220000</v>
      </c>
      <c r="I53" s="14">
        <f t="shared" ref="I53:R53" si="16">+I50+I51+I52</f>
        <v>6314</v>
      </c>
      <c r="J53" s="14">
        <f t="shared" si="16"/>
        <v>6688</v>
      </c>
      <c r="K53" s="14">
        <f t="shared" si="16"/>
        <v>0</v>
      </c>
      <c r="L53" s="14">
        <f t="shared" si="16"/>
        <v>13002</v>
      </c>
      <c r="M53" s="14">
        <f t="shared" si="16"/>
        <v>206998</v>
      </c>
      <c r="N53" s="14">
        <f t="shared" si="16"/>
        <v>18137.836958333333</v>
      </c>
      <c r="O53" s="14">
        <f t="shared" si="16"/>
        <v>0</v>
      </c>
      <c r="P53" s="14">
        <f t="shared" si="16"/>
        <v>6571.56</v>
      </c>
      <c r="Q53" s="14">
        <f t="shared" si="16"/>
        <v>37711.396958333331</v>
      </c>
      <c r="R53" s="14">
        <f t="shared" si="16"/>
        <v>182288.60304166668</v>
      </c>
    </row>
    <row r="54" spans="1:19" s="6" customFormat="1" ht="30" customHeight="1" x14ac:dyDescent="0.2">
      <c r="A54" s="62"/>
      <c r="B54" s="62"/>
      <c r="C54" s="62"/>
      <c r="D54" s="62"/>
      <c r="E54" s="62"/>
      <c r="F54" s="62"/>
      <c r="G54" s="62"/>
    </row>
    <row r="55" spans="1:19" s="6" customFormat="1" ht="30" customHeight="1" thickBot="1" x14ac:dyDescent="0.25">
      <c r="A55" s="62"/>
      <c r="B55" s="62"/>
      <c r="C55" s="62"/>
      <c r="D55" s="62"/>
      <c r="E55" s="62"/>
      <c r="F55" s="62"/>
      <c r="G55" s="62"/>
    </row>
    <row r="56" spans="1:19" s="6" customFormat="1" ht="30" customHeight="1" thickBot="1" x14ac:dyDescent="0.25">
      <c r="A56" s="221" t="s">
        <v>153</v>
      </c>
      <c r="B56" s="222"/>
      <c r="C56" s="222"/>
      <c r="D56" s="222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</row>
    <row r="57" spans="1:19" s="6" customFormat="1" ht="30" customHeight="1" x14ac:dyDescent="0.2">
      <c r="A57" s="12">
        <f>+A52+1</f>
        <v>24</v>
      </c>
      <c r="B57" s="5" t="s">
        <v>608</v>
      </c>
      <c r="C57" s="139" t="s">
        <v>410</v>
      </c>
      <c r="D57" s="110" t="s">
        <v>144</v>
      </c>
      <c r="E57" s="110" t="s">
        <v>210</v>
      </c>
      <c r="F57" s="94" t="s">
        <v>609</v>
      </c>
      <c r="G57" s="94" t="s">
        <v>676</v>
      </c>
      <c r="H57" s="9">
        <v>70000</v>
      </c>
      <c r="I57" s="8">
        <f>H57*2.87%</f>
        <v>2009</v>
      </c>
      <c r="J57" s="8">
        <f>+H57*3.04%</f>
        <v>2128</v>
      </c>
      <c r="K57" s="8"/>
      <c r="L57" s="8">
        <f>+J57+I57+K57</f>
        <v>4137</v>
      </c>
      <c r="M57" s="8">
        <f>+H57-L57</f>
        <v>65863</v>
      </c>
      <c r="N57" s="8">
        <f>+IF(M58*12&lt;=416220.01,0,IF(M57*12&lt;=624329.01,(((M57*12-416220.01)*0.15)/12),IF((M57*12&lt;=867123.01),(31216+0.2*(M57*12-624329.01))/12,((79776+0.25*(M57*12-867123.01))/12))))-O57</f>
        <v>5368.4498333333331</v>
      </c>
      <c r="O57" s="8"/>
      <c r="P57" s="95">
        <v>10025</v>
      </c>
      <c r="Q57" s="8">
        <f>+P57+N57+L57</f>
        <v>19530.449833333332</v>
      </c>
      <c r="R57" s="9">
        <f>+H57-Q57</f>
        <v>50469.550166666668</v>
      </c>
    </row>
    <row r="58" spans="1:19" s="6" customFormat="1" ht="30" customHeight="1" x14ac:dyDescent="0.2">
      <c r="A58" s="305" t="s">
        <v>124</v>
      </c>
      <c r="B58" s="306"/>
      <c r="C58" s="215"/>
      <c r="D58" s="215"/>
      <c r="E58" s="215"/>
      <c r="F58" s="215"/>
      <c r="G58" s="215"/>
      <c r="H58" s="14">
        <f>SUM(H57)</f>
        <v>70000</v>
      </c>
      <c r="I58" s="14">
        <f t="shared" ref="I58:R58" si="17">SUM(I57)</f>
        <v>2009</v>
      </c>
      <c r="J58" s="14">
        <f t="shared" si="17"/>
        <v>2128</v>
      </c>
      <c r="K58" s="14">
        <f t="shared" si="17"/>
        <v>0</v>
      </c>
      <c r="L58" s="14">
        <f t="shared" si="17"/>
        <v>4137</v>
      </c>
      <c r="M58" s="14">
        <f t="shared" si="17"/>
        <v>65863</v>
      </c>
      <c r="N58" s="14">
        <f t="shared" si="17"/>
        <v>5368.4498333333331</v>
      </c>
      <c r="O58" s="14">
        <f t="shared" si="17"/>
        <v>0</v>
      </c>
      <c r="P58" s="14">
        <f t="shared" si="17"/>
        <v>10025</v>
      </c>
      <c r="Q58" s="14">
        <f t="shared" si="17"/>
        <v>19530.449833333332</v>
      </c>
      <c r="R58" s="14">
        <f t="shared" si="17"/>
        <v>50469.550166666668</v>
      </c>
    </row>
    <row r="59" spans="1:19" s="6" customFormat="1" ht="30" customHeight="1" x14ac:dyDescent="0.2">
      <c r="A59" s="62"/>
      <c r="B59" s="62"/>
      <c r="C59" s="62"/>
      <c r="D59" s="62"/>
      <c r="E59" s="62"/>
      <c r="F59" s="62"/>
      <c r="G59" s="62"/>
    </row>
    <row r="60" spans="1:19" s="6" customFormat="1" ht="30" customHeight="1" thickBot="1" x14ac:dyDescent="0.25">
      <c r="A60" s="62"/>
      <c r="B60" s="62"/>
      <c r="C60" s="62"/>
      <c r="D60" s="62"/>
      <c r="E60" s="62"/>
      <c r="F60" s="62"/>
      <c r="G60" s="62"/>
    </row>
    <row r="61" spans="1:19" s="6" customFormat="1" ht="30" customHeight="1" thickBot="1" x14ac:dyDescent="0.25">
      <c r="A61" s="221" t="s">
        <v>155</v>
      </c>
      <c r="B61" s="222"/>
      <c r="C61" s="222"/>
      <c r="D61" s="222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</row>
    <row r="62" spans="1:19" s="6" customFormat="1" ht="30" customHeight="1" x14ac:dyDescent="0.2">
      <c r="A62" s="12">
        <f>+A57+1</f>
        <v>25</v>
      </c>
      <c r="B62" s="5" t="s">
        <v>449</v>
      </c>
      <c r="C62" s="139" t="s">
        <v>410</v>
      </c>
      <c r="D62" s="110" t="s">
        <v>144</v>
      </c>
      <c r="E62" s="110" t="s">
        <v>210</v>
      </c>
      <c r="F62" s="94" t="s">
        <v>609</v>
      </c>
      <c r="G62" s="94" t="s">
        <v>676</v>
      </c>
      <c r="H62" s="9">
        <v>70000</v>
      </c>
      <c r="I62" s="8">
        <f>H62*2.87%</f>
        <v>2009</v>
      </c>
      <c r="J62" s="8">
        <f>+H62*3.04%</f>
        <v>2128</v>
      </c>
      <c r="K62" s="8"/>
      <c r="L62" s="8">
        <f>+J62+I62+K62</f>
        <v>4137</v>
      </c>
      <c r="M62" s="8">
        <f>+H62-L62</f>
        <v>65863</v>
      </c>
      <c r="N62" s="8">
        <f>+IF(M63*12&lt;=416220.01,0,IF(M62*12&lt;=624329.01,(((M62*12-416220.01)*0.15)/12),IF((M62*12&lt;=867123.01),(31216+0.2*(M62*12-624329.01))/12,((79776+0.25*(M62*12-867123.01))/12))))-O62</f>
        <v>5368.4498333333331</v>
      </c>
      <c r="O62" s="8"/>
      <c r="P62" s="95">
        <v>125</v>
      </c>
      <c r="Q62" s="8">
        <f>+P62+N62+L62</f>
        <v>9630.4498333333322</v>
      </c>
      <c r="R62" s="9">
        <f>+H62-Q62</f>
        <v>60369.550166666668</v>
      </c>
    </row>
    <row r="63" spans="1:19" s="6" customFormat="1" ht="30" customHeight="1" x14ac:dyDescent="0.2">
      <c r="A63" s="305" t="s">
        <v>124</v>
      </c>
      <c r="B63" s="306"/>
      <c r="C63" s="215"/>
      <c r="D63" s="215"/>
      <c r="E63" s="215"/>
      <c r="F63" s="215"/>
      <c r="G63" s="215"/>
      <c r="H63" s="14">
        <f>SUM(H62)</f>
        <v>70000</v>
      </c>
      <c r="I63" s="14">
        <f t="shared" ref="I63:R63" si="18">SUM(I62)</f>
        <v>2009</v>
      </c>
      <c r="J63" s="14">
        <f t="shared" si="18"/>
        <v>2128</v>
      </c>
      <c r="K63" s="14">
        <f t="shared" si="18"/>
        <v>0</v>
      </c>
      <c r="L63" s="14">
        <f t="shared" si="18"/>
        <v>4137</v>
      </c>
      <c r="M63" s="14">
        <f t="shared" si="18"/>
        <v>65863</v>
      </c>
      <c r="N63" s="14">
        <f t="shared" si="18"/>
        <v>5368.4498333333331</v>
      </c>
      <c r="O63" s="14">
        <f t="shared" si="18"/>
        <v>0</v>
      </c>
      <c r="P63" s="14">
        <f t="shared" si="18"/>
        <v>125</v>
      </c>
      <c r="Q63" s="14">
        <f t="shared" si="18"/>
        <v>9630.4498333333322</v>
      </c>
      <c r="R63" s="14">
        <f t="shared" si="18"/>
        <v>60369.550166666668</v>
      </c>
    </row>
    <row r="64" spans="1:19" s="6" customFormat="1" ht="30" customHeight="1" thickBot="1" x14ac:dyDescent="0.25">
      <c r="A64" s="62"/>
      <c r="B64" s="62"/>
      <c r="C64" s="62"/>
      <c r="D64" s="62"/>
      <c r="E64" s="62"/>
      <c r="F64" s="62"/>
      <c r="G64" s="62"/>
      <c r="J64" s="73"/>
      <c r="K64" s="73"/>
      <c r="L64" s="73"/>
      <c r="M64" s="73"/>
      <c r="N64" s="73"/>
      <c r="O64" s="73"/>
      <c r="P64" s="73"/>
      <c r="Q64" s="73"/>
      <c r="R64" s="73"/>
    </row>
    <row r="65" spans="1:19" s="6" customFormat="1" ht="30" customHeight="1" thickBot="1" x14ac:dyDescent="0.25">
      <c r="A65" s="221" t="s">
        <v>485</v>
      </c>
      <c r="B65" s="222"/>
      <c r="C65" s="222"/>
      <c r="D65" s="222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</row>
    <row r="66" spans="1:19" s="6" customFormat="1" ht="30" customHeight="1" x14ac:dyDescent="0.2">
      <c r="A66" s="12">
        <f>+A62+1</f>
        <v>26</v>
      </c>
      <c r="B66" s="5" t="s">
        <v>484</v>
      </c>
      <c r="C66" s="139" t="s">
        <v>411</v>
      </c>
      <c r="D66" s="110" t="s">
        <v>144</v>
      </c>
      <c r="E66" s="110" t="s">
        <v>210</v>
      </c>
      <c r="F66" s="24" t="s">
        <v>660</v>
      </c>
      <c r="G66" s="24" t="s">
        <v>710</v>
      </c>
      <c r="H66" s="9">
        <v>70000</v>
      </c>
      <c r="I66" s="8">
        <f>H66*2.87%</f>
        <v>2009</v>
      </c>
      <c r="J66" s="8">
        <f>+H66*3.04%</f>
        <v>2128</v>
      </c>
      <c r="K66" s="8"/>
      <c r="L66" s="8">
        <f>+J66+I66+K66</f>
        <v>4137</v>
      </c>
      <c r="M66" s="8">
        <f>+H66-L66</f>
        <v>65863</v>
      </c>
      <c r="N66" s="8">
        <f>+IF(M66*12&lt;=416220.01,0,IF(M66*12&lt;=624329.01,(((M66*12-416220.01)*0.15)/12),IF((M66*12&lt;=867123.01),(31216+0.2*(M66*12-624329.01))/12,((79776+0.25*(M66*12-867123.01))/12))))-O66</f>
        <v>5368.4498333333331</v>
      </c>
      <c r="O66" s="8">
        <v>0</v>
      </c>
      <c r="P66" s="95">
        <v>4179.76</v>
      </c>
      <c r="Q66" s="8">
        <f>+P66+N66+L66</f>
        <v>13685.209833333334</v>
      </c>
      <c r="R66" s="9">
        <f>+H66-Q66</f>
        <v>56314.790166666666</v>
      </c>
    </row>
    <row r="67" spans="1:19" s="2" customFormat="1" ht="30" customHeight="1" x14ac:dyDescent="0.2">
      <c r="A67" s="305" t="s">
        <v>124</v>
      </c>
      <c r="B67" s="306"/>
      <c r="C67" s="215"/>
      <c r="D67" s="215"/>
      <c r="E67" s="215"/>
      <c r="F67" s="215"/>
      <c r="G67" s="215"/>
      <c r="H67" s="14">
        <f>SUM(H66)</f>
        <v>70000</v>
      </c>
      <c r="I67" s="14">
        <f t="shared" ref="I67:R67" si="19">SUM(I66)</f>
        <v>2009</v>
      </c>
      <c r="J67" s="14">
        <f t="shared" si="19"/>
        <v>2128</v>
      </c>
      <c r="K67" s="14">
        <f t="shared" si="19"/>
        <v>0</v>
      </c>
      <c r="L67" s="14">
        <f t="shared" si="19"/>
        <v>4137</v>
      </c>
      <c r="M67" s="14">
        <f t="shared" si="19"/>
        <v>65863</v>
      </c>
      <c r="N67" s="14">
        <f t="shared" si="19"/>
        <v>5368.4498333333331</v>
      </c>
      <c r="O67" s="14">
        <f t="shared" si="19"/>
        <v>0</v>
      </c>
      <c r="P67" s="14">
        <f t="shared" si="19"/>
        <v>4179.76</v>
      </c>
      <c r="Q67" s="14">
        <f t="shared" si="19"/>
        <v>13685.209833333334</v>
      </c>
      <c r="R67" s="14">
        <f t="shared" si="19"/>
        <v>56314.790166666666</v>
      </c>
      <c r="S67" s="6"/>
    </row>
    <row r="68" spans="1:19" s="67" customFormat="1" ht="30" customHeight="1" x14ac:dyDescent="0.2">
      <c r="A68" s="62"/>
      <c r="B68" s="62"/>
      <c r="C68" s="62"/>
      <c r="D68" s="62"/>
      <c r="E68" s="62"/>
      <c r="F68" s="62"/>
      <c r="G68" s="62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2"/>
    </row>
    <row r="69" spans="1:19" s="67" customFormat="1" ht="30" customHeight="1" thickBot="1" x14ac:dyDescent="0.25">
      <c r="A69" s="62"/>
      <c r="B69" s="62"/>
      <c r="C69" s="62"/>
      <c r="D69" s="62"/>
      <c r="E69" s="62"/>
      <c r="F69" s="62"/>
      <c r="G69" s="62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2"/>
    </row>
    <row r="70" spans="1:19" s="67" customFormat="1" ht="30" customHeight="1" thickBot="1" x14ac:dyDescent="0.25">
      <c r="A70" s="221" t="s">
        <v>191</v>
      </c>
      <c r="B70" s="222"/>
      <c r="C70" s="222"/>
      <c r="D70" s="222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"/>
    </row>
    <row r="71" spans="1:19" s="67" customFormat="1" ht="30" customHeight="1" x14ac:dyDescent="0.2">
      <c r="A71" s="92">
        <f>+A66+1</f>
        <v>27</v>
      </c>
      <c r="B71" s="5" t="s">
        <v>369</v>
      </c>
      <c r="C71" s="139" t="s">
        <v>411</v>
      </c>
      <c r="D71" s="110" t="s">
        <v>144</v>
      </c>
      <c r="E71" s="110" t="s">
        <v>210</v>
      </c>
      <c r="F71" s="115" t="s">
        <v>673</v>
      </c>
      <c r="G71" s="115" t="s">
        <v>672</v>
      </c>
      <c r="H71" s="9">
        <v>70000</v>
      </c>
      <c r="I71" s="96">
        <f>H71*2.87%</f>
        <v>2009</v>
      </c>
      <c r="J71" s="96">
        <f>+H71*3.04%</f>
        <v>2128</v>
      </c>
      <c r="K71" s="96"/>
      <c r="L71" s="96">
        <f>+J71+I71+K71</f>
        <v>4137</v>
      </c>
      <c r="M71" s="96">
        <f>+H71-L71</f>
        <v>65863</v>
      </c>
      <c r="N71" s="96">
        <f>+IF(M71*12&lt;=416220.01,0,IF(M71*12&lt;=624329.01,(((M71*12-416220.01)*0.15)/12),IF((M71*12&lt;=867123.01),(31216+0.2*(M71*12-624329.01))/12,((79776+0.25*(M71*12-867123.01))/12))))-O71</f>
        <v>5368.4498333333331</v>
      </c>
      <c r="O71" s="96"/>
      <c r="P71" s="95">
        <v>6436.33</v>
      </c>
      <c r="Q71" s="8">
        <f>+P71+N71+L71</f>
        <v>15941.779833333334</v>
      </c>
      <c r="R71" s="95">
        <f>+H71-Q71</f>
        <v>54058.220166666666</v>
      </c>
      <c r="S71" s="2"/>
    </row>
    <row r="72" spans="1:19" s="2" customFormat="1" ht="30" customHeight="1" x14ac:dyDescent="0.2">
      <c r="A72" s="142">
        <f>+A71+1</f>
        <v>28</v>
      </c>
      <c r="B72" s="5" t="s">
        <v>665</v>
      </c>
      <c r="C72" s="139" t="s">
        <v>410</v>
      </c>
      <c r="D72" s="110" t="s">
        <v>144</v>
      </c>
      <c r="E72" s="110" t="s">
        <v>210</v>
      </c>
      <c r="F72" s="115" t="s">
        <v>666</v>
      </c>
      <c r="G72" s="115" t="s">
        <v>711</v>
      </c>
      <c r="H72" s="95">
        <v>70000</v>
      </c>
      <c r="I72" s="96">
        <f>H72*2.87%</f>
        <v>2009</v>
      </c>
      <c r="J72" s="96">
        <f>+H72*3.04%</f>
        <v>2128</v>
      </c>
      <c r="K72" s="96">
        <v>3430.92</v>
      </c>
      <c r="L72" s="96">
        <f>+J72+I72+K72</f>
        <v>7567.92</v>
      </c>
      <c r="M72" s="96">
        <f>+H72-L72</f>
        <v>62432.08</v>
      </c>
      <c r="N72" s="96">
        <f>+IF(M72*12&lt;=416220.01,0,IF(M72*12&lt;=624329.01,(((M72*12-416220.01)*0.15)/12),IF((M72*12&lt;=867123.01),(31216+0.2*(M72*12-624329.01))/12,((79776+0.25*(M72*12-867123.01))/12))))-O72</f>
        <v>4682.265833333332</v>
      </c>
      <c r="O72" s="96"/>
      <c r="P72" s="95">
        <v>2625</v>
      </c>
      <c r="Q72" s="8">
        <f>+P72+N72+L72</f>
        <v>14875.185833333333</v>
      </c>
      <c r="R72" s="95">
        <f>+H72-Q72</f>
        <v>55124.814166666663</v>
      </c>
      <c r="S72"/>
    </row>
    <row r="73" spans="1:19" s="6" customFormat="1" ht="30" customHeight="1" x14ac:dyDescent="0.2">
      <c r="A73" s="142">
        <f>+A72+1</f>
        <v>29</v>
      </c>
      <c r="B73" s="296" t="s">
        <v>396</v>
      </c>
      <c r="C73" s="294" t="s">
        <v>411</v>
      </c>
      <c r="D73" s="241" t="s">
        <v>358</v>
      </c>
      <c r="E73" s="99" t="s">
        <v>210</v>
      </c>
      <c r="F73" s="176" t="s">
        <v>673</v>
      </c>
      <c r="G73" s="176" t="s">
        <v>672</v>
      </c>
      <c r="H73" s="61">
        <v>70000</v>
      </c>
      <c r="I73" s="61">
        <f>H73*2.87%</f>
        <v>2009</v>
      </c>
      <c r="J73" s="61">
        <f>+H73*3.04%</f>
        <v>2128</v>
      </c>
      <c r="K73" s="61">
        <v>1715.46</v>
      </c>
      <c r="L73" s="5">
        <f>+J73+I73+K73</f>
        <v>5852.46</v>
      </c>
      <c r="M73" s="5">
        <f>+H73-L73</f>
        <v>64147.54</v>
      </c>
      <c r="N73" s="5">
        <f>+IF(M73*12&lt;=416220.01,0,IF(M73*12&lt;=624329.01,(((M73*12-416220.01)*0.15)/12),IF((M73*12&lt;=867123.01),(31216+0.2*(M73*12-624329.01))/12,((79776+0.25*(M73*12-867123.01))/12))))-O73</f>
        <v>5025.3578333333326</v>
      </c>
      <c r="O73" s="5">
        <v>0</v>
      </c>
      <c r="P73" s="66">
        <v>125</v>
      </c>
      <c r="Q73" s="5">
        <f>+P73+N73+L73</f>
        <v>11002.817833333333</v>
      </c>
      <c r="R73" s="66">
        <f>+H73-Q73</f>
        <v>58997.182166666666</v>
      </c>
    </row>
    <row r="74" spans="1:19" s="73" customFormat="1" ht="30" customHeight="1" x14ac:dyDescent="0.2">
      <c r="A74" s="305" t="s">
        <v>124</v>
      </c>
      <c r="B74" s="306"/>
      <c r="C74" s="215"/>
      <c r="D74" s="215"/>
      <c r="E74" s="215"/>
      <c r="F74" s="215"/>
      <c r="G74" s="215"/>
      <c r="H74" s="14">
        <f>SUM(H71:H73)</f>
        <v>210000</v>
      </c>
      <c r="I74" s="14">
        <f t="shared" ref="I74:R74" si="20">SUM(I71:I73)</f>
        <v>6027</v>
      </c>
      <c r="J74" s="14">
        <f t="shared" si="20"/>
        <v>6384</v>
      </c>
      <c r="K74" s="14">
        <f t="shared" si="20"/>
        <v>5146.38</v>
      </c>
      <c r="L74" s="14">
        <f t="shared" si="20"/>
        <v>17557.38</v>
      </c>
      <c r="M74" s="14">
        <f t="shared" si="20"/>
        <v>192442.62</v>
      </c>
      <c r="N74" s="14">
        <f t="shared" si="20"/>
        <v>15076.073499999999</v>
      </c>
      <c r="O74" s="14">
        <f t="shared" si="20"/>
        <v>0</v>
      </c>
      <c r="P74" s="14">
        <f t="shared" si="20"/>
        <v>9186.33</v>
      </c>
      <c r="Q74" s="14">
        <f t="shared" si="20"/>
        <v>41819.783499999998</v>
      </c>
      <c r="R74" s="14">
        <f t="shared" si="20"/>
        <v>168180.21649999998</v>
      </c>
      <c r="S74" s="6"/>
    </row>
    <row r="75" spans="1:19" s="73" customFormat="1" ht="30" customHeight="1" thickBot="1" x14ac:dyDescent="0.25">
      <c r="A75" s="62"/>
      <c r="B75" s="62"/>
      <c r="C75" s="62"/>
      <c r="D75" s="62"/>
      <c r="E75" s="62"/>
      <c r="F75" s="62"/>
      <c r="G75" s="62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</row>
    <row r="76" spans="1:19" s="6" customFormat="1" ht="30" customHeight="1" thickBot="1" x14ac:dyDescent="0.25">
      <c r="A76" s="221" t="s">
        <v>158</v>
      </c>
      <c r="B76" s="222"/>
      <c r="C76" s="222"/>
      <c r="D76" s="222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</row>
    <row r="77" spans="1:19" s="6" customFormat="1" ht="30" customHeight="1" x14ac:dyDescent="0.2">
      <c r="A77" s="92">
        <f>+A73+1</f>
        <v>30</v>
      </c>
      <c r="B77" s="5" t="s">
        <v>148</v>
      </c>
      <c r="C77" s="139" t="s">
        <v>410</v>
      </c>
      <c r="D77" s="110" t="s">
        <v>523</v>
      </c>
      <c r="E77" s="110" t="s">
        <v>210</v>
      </c>
      <c r="F77" s="94" t="s">
        <v>609</v>
      </c>
      <c r="G77" s="94" t="s">
        <v>676</v>
      </c>
      <c r="H77" s="9">
        <v>155000</v>
      </c>
      <c r="I77" s="96">
        <f>H77*2.87%</f>
        <v>4448.5</v>
      </c>
      <c r="J77" s="96">
        <f>+H77*3.04%</f>
        <v>4712</v>
      </c>
      <c r="K77" s="96"/>
      <c r="L77" s="8">
        <f>+J77+I77+K77</f>
        <v>9160.5</v>
      </c>
      <c r="M77" s="8">
        <f>+H77-L77</f>
        <v>145839.5</v>
      </c>
      <c r="N77" s="8">
        <f>+IF(M77*12&lt;=416220.01,0,IF(M77*12&lt;=624329.01,(((M77*12-416220.01)*0.15)/12),IF((M77*12&lt;=867123.01),(31216+0.2*(M77*12-624329.01))/12,((79776+0.25*(M77*12-867123.01))/12))))-O77</f>
        <v>25042.812291666665</v>
      </c>
      <c r="O77" s="8">
        <v>0</v>
      </c>
      <c r="P77" s="95">
        <v>25</v>
      </c>
      <c r="Q77" s="8">
        <f>+P77+N77+L77</f>
        <v>34228.312291666662</v>
      </c>
      <c r="R77" s="95">
        <f>+H77-Q77</f>
        <v>120771.68770833334</v>
      </c>
    </row>
    <row r="78" spans="1:19" s="6" customFormat="1" ht="30" customHeight="1" x14ac:dyDescent="0.2">
      <c r="A78" s="12">
        <f>+A77+1</f>
        <v>31</v>
      </c>
      <c r="B78" s="5" t="s">
        <v>486</v>
      </c>
      <c r="C78" s="139" t="s">
        <v>411</v>
      </c>
      <c r="D78" s="110" t="s">
        <v>144</v>
      </c>
      <c r="E78" s="110" t="s">
        <v>210</v>
      </c>
      <c r="F78" s="115" t="s">
        <v>661</v>
      </c>
      <c r="G78" s="115" t="s">
        <v>710</v>
      </c>
      <c r="H78" s="9">
        <v>70000</v>
      </c>
      <c r="I78" s="96">
        <f>H78*2.87%</f>
        <v>2009</v>
      </c>
      <c r="J78" s="96">
        <f>+H78*3.04%</f>
        <v>2128</v>
      </c>
      <c r="K78" s="96"/>
      <c r="L78" s="8">
        <f>+J78+I78+K78</f>
        <v>4137</v>
      </c>
      <c r="M78" s="8">
        <f>+H78-L78</f>
        <v>65863</v>
      </c>
      <c r="N78" s="8">
        <f>+IF(M78*12&lt;=416220.01,0,IF(M78*12&lt;=624329.01,(((M78*12-416220.01)*0.15)/12),IF((M78*12&lt;=867123.01),(31216+0.2*(M78*12-624329.01))/12,((79776+0.25*(M78*12-867123.01))/12))))-O78</f>
        <v>5368.4498333333331</v>
      </c>
      <c r="O78" s="8">
        <v>0</v>
      </c>
      <c r="P78" s="95">
        <v>1025</v>
      </c>
      <c r="Q78" s="8">
        <f>+P78+N78+L78</f>
        <v>10530.449833333332</v>
      </c>
      <c r="R78" s="95">
        <f>+H78-Q78</f>
        <v>59469.550166666668</v>
      </c>
    </row>
    <row r="79" spans="1:19" s="73" customFormat="1" ht="30" customHeight="1" x14ac:dyDescent="0.2">
      <c r="A79" s="305" t="s">
        <v>124</v>
      </c>
      <c r="B79" s="306"/>
      <c r="C79" s="215"/>
      <c r="D79" s="215"/>
      <c r="E79" s="215"/>
      <c r="F79" s="215"/>
      <c r="G79" s="215"/>
      <c r="H79" s="14">
        <f>SUM(H77:H78)</f>
        <v>225000</v>
      </c>
      <c r="I79" s="14">
        <f t="shared" ref="I79:R79" si="21">SUM(I77:I78)</f>
        <v>6457.5</v>
      </c>
      <c r="J79" s="14">
        <f t="shared" si="21"/>
        <v>6840</v>
      </c>
      <c r="K79" s="14">
        <f t="shared" si="21"/>
        <v>0</v>
      </c>
      <c r="L79" s="14">
        <f t="shared" si="21"/>
        <v>13297.5</v>
      </c>
      <c r="M79" s="14">
        <f t="shared" si="21"/>
        <v>211702.5</v>
      </c>
      <c r="N79" s="14">
        <f t="shared" si="21"/>
        <v>30411.262124999997</v>
      </c>
      <c r="O79" s="14">
        <f t="shared" si="21"/>
        <v>0</v>
      </c>
      <c r="P79" s="14">
        <f t="shared" si="21"/>
        <v>1050</v>
      </c>
      <c r="Q79" s="14">
        <f t="shared" si="21"/>
        <v>44758.762124999994</v>
      </c>
      <c r="R79" s="14">
        <f t="shared" si="21"/>
        <v>180241.23787499999</v>
      </c>
      <c r="S79" s="6"/>
    </row>
    <row r="80" spans="1:19" s="73" customFormat="1" ht="30" customHeight="1" thickBot="1" x14ac:dyDescent="0.25">
      <c r="A80" s="62"/>
      <c r="B80" s="62"/>
      <c r="C80" s="62"/>
      <c r="D80" s="62"/>
      <c r="E80" s="62"/>
      <c r="F80" s="62"/>
      <c r="G80" s="62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</row>
    <row r="81" spans="1:19" s="2" customFormat="1" ht="30" customHeight="1" thickBot="1" x14ac:dyDescent="0.25">
      <c r="A81" s="221"/>
      <c r="B81" s="222"/>
      <c r="C81" s="222"/>
      <c r="D81" s="222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</row>
    <row r="82" spans="1:19" s="6" customFormat="1" ht="30" customHeight="1" thickBot="1" x14ac:dyDescent="0.25">
      <c r="A82" s="221" t="s">
        <v>550</v>
      </c>
      <c r="B82" s="222"/>
      <c r="C82" s="222"/>
      <c r="D82" s="222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</row>
    <row r="83" spans="1:19" s="6" customFormat="1" ht="30" customHeight="1" x14ac:dyDescent="0.2">
      <c r="A83" s="92">
        <f>+A78+1</f>
        <v>32</v>
      </c>
      <c r="B83" s="59" t="s">
        <v>390</v>
      </c>
      <c r="C83" s="139" t="s">
        <v>410</v>
      </c>
      <c r="D83" s="111" t="s">
        <v>144</v>
      </c>
      <c r="E83" s="110" t="s">
        <v>210</v>
      </c>
      <c r="F83" s="99" t="s">
        <v>690</v>
      </c>
      <c r="G83" s="99" t="s">
        <v>686</v>
      </c>
      <c r="H83" s="96">
        <v>70000</v>
      </c>
      <c r="I83" s="96">
        <f>H83*2.87%</f>
        <v>2009</v>
      </c>
      <c r="J83" s="96">
        <f>+H83*3.04%</f>
        <v>2128</v>
      </c>
      <c r="K83" s="96"/>
      <c r="L83" s="8">
        <f>+J83+I83+K83</f>
        <v>4137</v>
      </c>
      <c r="M83" s="8">
        <f>+H83-L83</f>
        <v>65863</v>
      </c>
      <c r="N83" s="8">
        <f>+IF(M83*12&lt;=416220.01,0,IF(M83*12&lt;=624329.01,(((M83*12-416220.01)*0.15)/12),IF((M83*12&lt;=867123.01),(31216+0.2*(M83*12-624329.01))/12,((79776+0.25*(M83*12-867123.01))/12))))-O83</f>
        <v>5368.4498333333331</v>
      </c>
      <c r="O83" s="8"/>
      <c r="P83" s="95">
        <v>1025</v>
      </c>
      <c r="Q83" s="8">
        <f>+P83+N83+L83</f>
        <v>10530.449833333332</v>
      </c>
      <c r="R83" s="95">
        <f>+H83-Q83</f>
        <v>59469.550166666668</v>
      </c>
    </row>
    <row r="84" spans="1:19" s="6" customFormat="1" ht="30" customHeight="1" thickBot="1" x14ac:dyDescent="0.25">
      <c r="A84" s="305" t="s">
        <v>124</v>
      </c>
      <c r="B84" s="306"/>
      <c r="C84" s="215"/>
      <c r="D84" s="215"/>
      <c r="E84" s="215"/>
      <c r="F84" s="215"/>
      <c r="G84" s="215"/>
      <c r="H84" s="14">
        <f>SUM(H83)</f>
        <v>70000</v>
      </c>
      <c r="I84" s="14">
        <f t="shared" ref="I84:R84" si="22">SUM(I83)</f>
        <v>2009</v>
      </c>
      <c r="J84" s="14">
        <f t="shared" si="22"/>
        <v>2128</v>
      </c>
      <c r="K84" s="14">
        <f t="shared" si="22"/>
        <v>0</v>
      </c>
      <c r="L84" s="14">
        <f t="shared" si="22"/>
        <v>4137</v>
      </c>
      <c r="M84" s="14">
        <f t="shared" si="22"/>
        <v>65863</v>
      </c>
      <c r="N84" s="14">
        <f t="shared" si="22"/>
        <v>5368.4498333333331</v>
      </c>
      <c r="O84" s="14">
        <f t="shared" si="22"/>
        <v>0</v>
      </c>
      <c r="P84" s="14">
        <f t="shared" si="22"/>
        <v>1025</v>
      </c>
      <c r="Q84" s="14">
        <f t="shared" si="22"/>
        <v>10530.449833333332</v>
      </c>
      <c r="R84" s="14">
        <f t="shared" si="22"/>
        <v>59469.550166666668</v>
      </c>
    </row>
    <row r="85" spans="1:19" s="6" customFormat="1" ht="30" customHeight="1" thickBot="1" x14ac:dyDescent="0.25">
      <c r="A85" s="221" t="s">
        <v>161</v>
      </c>
      <c r="B85" s="222"/>
      <c r="C85" s="222"/>
      <c r="D85" s="222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</row>
    <row r="86" spans="1:19" s="6" customFormat="1" ht="30" customHeight="1" x14ac:dyDescent="0.2">
      <c r="A86" s="12">
        <f>+A83+1</f>
        <v>33</v>
      </c>
      <c r="B86" s="5" t="s">
        <v>653</v>
      </c>
      <c r="C86" s="139" t="s">
        <v>411</v>
      </c>
      <c r="D86" s="110" t="s">
        <v>144</v>
      </c>
      <c r="E86" s="110" t="s">
        <v>210</v>
      </c>
      <c r="F86" s="24" t="s">
        <v>654</v>
      </c>
      <c r="G86" s="24" t="s">
        <v>708</v>
      </c>
      <c r="H86" s="9">
        <v>70000</v>
      </c>
      <c r="I86" s="8">
        <f>H86*2.87%</f>
        <v>2009</v>
      </c>
      <c r="J86" s="8">
        <f>+H86*3.04%</f>
        <v>2128</v>
      </c>
      <c r="K86" s="8"/>
      <c r="L86" s="8">
        <f>+J86+I86+K86</f>
        <v>4137</v>
      </c>
      <c r="M86" s="8">
        <f>+H86-L86</f>
        <v>65863</v>
      </c>
      <c r="N86" s="8">
        <f>+IF(M86*12&lt;=416220.01,0,IF(M86*12&lt;=624329.01,(((M86*12-416220.01)*0.15)/12),IF((M86*12&lt;=867123.01),(31216+0.2*(M86*12-624329.01))/12,((79776+0.25*(M86*12-867123.01))/12))))</f>
        <v>5368.4498333333331</v>
      </c>
      <c r="O86" s="8"/>
      <c r="P86" s="9">
        <v>25</v>
      </c>
      <c r="Q86" s="8">
        <f>+P86+N86+L86</f>
        <v>9530.4498333333322</v>
      </c>
      <c r="R86" s="9">
        <f>+H86-Q86</f>
        <v>60469.550166666668</v>
      </c>
    </row>
    <row r="87" spans="1:19" s="6" customFormat="1" ht="30" customHeight="1" x14ac:dyDescent="0.2">
      <c r="A87" s="305" t="s">
        <v>124</v>
      </c>
      <c r="B87" s="306"/>
      <c r="C87" s="215"/>
      <c r="D87" s="215"/>
      <c r="E87" s="215"/>
      <c r="F87" s="215"/>
      <c r="G87" s="215"/>
      <c r="H87" s="14">
        <f>SUM(H86)</f>
        <v>70000</v>
      </c>
      <c r="I87" s="14">
        <f t="shared" ref="I87:R87" si="23">SUM(I86)</f>
        <v>2009</v>
      </c>
      <c r="J87" s="14">
        <f t="shared" si="23"/>
        <v>2128</v>
      </c>
      <c r="K87" s="14">
        <f t="shared" si="23"/>
        <v>0</v>
      </c>
      <c r="L87" s="14">
        <f t="shared" si="23"/>
        <v>4137</v>
      </c>
      <c r="M87" s="14">
        <f t="shared" si="23"/>
        <v>65863</v>
      </c>
      <c r="N87" s="14">
        <f t="shared" si="23"/>
        <v>5368.4498333333331</v>
      </c>
      <c r="O87" s="14">
        <f t="shared" si="23"/>
        <v>0</v>
      </c>
      <c r="P87" s="14">
        <f t="shared" si="23"/>
        <v>25</v>
      </c>
      <c r="Q87" s="14">
        <f t="shared" si="23"/>
        <v>9530.4498333333322</v>
      </c>
      <c r="R87" s="14">
        <f t="shared" si="23"/>
        <v>60469.550166666668</v>
      </c>
    </row>
    <row r="88" spans="1:19" s="6" customFormat="1" ht="30" customHeight="1" x14ac:dyDescent="0.2">
      <c r="A88" s="62"/>
      <c r="B88" s="62"/>
      <c r="C88" s="62"/>
      <c r="D88" s="62"/>
      <c r="E88" s="62"/>
      <c r="F88" s="62"/>
      <c r="G88" s="62"/>
    </row>
    <row r="89" spans="1:19" s="6" customFormat="1" ht="30" customHeight="1" thickBot="1" x14ac:dyDescent="0.25">
      <c r="A89" s="62"/>
      <c r="B89" s="62"/>
      <c r="C89" s="62"/>
      <c r="D89" s="62"/>
      <c r="E89" s="62"/>
      <c r="G89" s="62"/>
    </row>
    <row r="90" spans="1:19" s="6" customFormat="1" ht="30" customHeight="1" thickBot="1" x14ac:dyDescent="0.25">
      <c r="A90" s="221" t="s">
        <v>163</v>
      </c>
      <c r="B90" s="222"/>
      <c r="C90" s="222"/>
      <c r="D90" s="222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</row>
    <row r="91" spans="1:19" s="6" customFormat="1" ht="30" customHeight="1" x14ac:dyDescent="0.2">
      <c r="A91" s="12">
        <f>+A86+1</f>
        <v>34</v>
      </c>
      <c r="B91" s="5" t="s">
        <v>440</v>
      </c>
      <c r="C91" s="139" t="s">
        <v>410</v>
      </c>
      <c r="D91" s="110" t="s">
        <v>144</v>
      </c>
      <c r="E91" s="110" t="s">
        <v>210</v>
      </c>
      <c r="F91" s="24" t="s">
        <v>574</v>
      </c>
      <c r="G91" s="24" t="s">
        <v>668</v>
      </c>
      <c r="H91" s="9">
        <v>70000</v>
      </c>
      <c r="I91" s="8">
        <f>H91*2.87%</f>
        <v>2009</v>
      </c>
      <c r="J91" s="8">
        <f>+H91*3.04%</f>
        <v>2128</v>
      </c>
      <c r="K91" s="8"/>
      <c r="L91" s="8">
        <f>+J91+I91+K91</f>
        <v>4137</v>
      </c>
      <c r="M91" s="8">
        <f>+H91-L91</f>
        <v>65863</v>
      </c>
      <c r="N91" s="8">
        <f>+IF(M91*12&lt;=416220.01,0,IF(M91*12&lt;=624329.01,(((M91*12-416220.01)*0.15)/12),IF((M91*12&lt;=867123.01),(31216+0.2*(M91*12-624329.01))/12,((79776+0.25*(M91*12-867123.01))/12))))</f>
        <v>5368.4498333333331</v>
      </c>
      <c r="O91" s="8"/>
      <c r="P91" s="95">
        <f>25+100</f>
        <v>125</v>
      </c>
      <c r="Q91" s="8">
        <f>+P91+N91+L91</f>
        <v>9630.4498333333322</v>
      </c>
      <c r="R91" s="9">
        <f>+H91-Q91</f>
        <v>60369.550166666668</v>
      </c>
    </row>
    <row r="92" spans="1:19" s="73" customFormat="1" ht="30" customHeight="1" x14ac:dyDescent="0.2">
      <c r="A92" s="305" t="s">
        <v>124</v>
      </c>
      <c r="B92" s="306"/>
      <c r="C92" s="215"/>
      <c r="D92" s="215"/>
      <c r="E92" s="215"/>
      <c r="F92" s="215"/>
      <c r="G92" s="215"/>
      <c r="H92" s="14">
        <f>SUM(H91)</f>
        <v>70000</v>
      </c>
      <c r="I92" s="14">
        <f t="shared" ref="I92:R92" si="24">SUM(I91)</f>
        <v>2009</v>
      </c>
      <c r="J92" s="14">
        <f t="shared" si="24"/>
        <v>2128</v>
      </c>
      <c r="K92" s="14">
        <f t="shared" si="24"/>
        <v>0</v>
      </c>
      <c r="L92" s="14">
        <f t="shared" si="24"/>
        <v>4137</v>
      </c>
      <c r="M92" s="14">
        <f t="shared" si="24"/>
        <v>65863</v>
      </c>
      <c r="N92" s="14">
        <f t="shared" si="24"/>
        <v>5368.4498333333331</v>
      </c>
      <c r="O92" s="14">
        <f t="shared" si="24"/>
        <v>0</v>
      </c>
      <c r="P92" s="14">
        <f t="shared" si="24"/>
        <v>125</v>
      </c>
      <c r="Q92" s="14">
        <f t="shared" si="24"/>
        <v>9630.4498333333322</v>
      </c>
      <c r="R92" s="14">
        <f t="shared" si="24"/>
        <v>60369.550166666668</v>
      </c>
      <c r="S92" s="6"/>
    </row>
    <row r="93" spans="1:19" s="73" customFormat="1" ht="30" customHeight="1" thickBot="1" x14ac:dyDescent="0.25">
      <c r="A93" s="62"/>
      <c r="B93" s="62"/>
      <c r="C93" s="62"/>
      <c r="D93" s="62"/>
      <c r="E93" s="62"/>
      <c r="F93" s="62"/>
      <c r="G93" s="62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</row>
    <row r="94" spans="1:19" s="6" customFormat="1" ht="30" customHeight="1" thickBot="1" x14ac:dyDescent="0.25">
      <c r="A94" s="221" t="s">
        <v>164</v>
      </c>
      <c r="B94" s="222"/>
      <c r="C94" s="222"/>
      <c r="D94" s="222"/>
      <c r="E94" s="222"/>
      <c r="F94" s="222"/>
      <c r="G94" s="222"/>
      <c r="H94" s="222"/>
      <c r="I94" s="222"/>
      <c r="J94" s="222"/>
      <c r="K94" s="222"/>
      <c r="L94" s="222"/>
      <c r="M94" s="222"/>
      <c r="N94" s="222"/>
      <c r="O94" s="222"/>
      <c r="P94" s="222"/>
      <c r="Q94" s="222"/>
      <c r="R94" s="222"/>
    </row>
    <row r="95" spans="1:19" s="6" customFormat="1" ht="30" customHeight="1" x14ac:dyDescent="0.2">
      <c r="A95" s="12">
        <f>+A91+1</f>
        <v>35</v>
      </c>
      <c r="B95" s="5" t="s">
        <v>425</v>
      </c>
      <c r="C95" s="139" t="s">
        <v>411</v>
      </c>
      <c r="D95" s="110" t="s">
        <v>144</v>
      </c>
      <c r="E95" s="110" t="s">
        <v>210</v>
      </c>
      <c r="F95" s="115" t="s">
        <v>654</v>
      </c>
      <c r="G95" s="115" t="s">
        <v>708</v>
      </c>
      <c r="H95" s="9">
        <v>70000</v>
      </c>
      <c r="I95" s="8">
        <f>H95*2.87%</f>
        <v>2009</v>
      </c>
      <c r="J95" s="8">
        <f>+H95*3.04%</f>
        <v>2128</v>
      </c>
      <c r="K95" s="8"/>
      <c r="L95" s="8">
        <f>+J95+I95+K95</f>
        <v>4137</v>
      </c>
      <c r="M95" s="8">
        <f>+H95-L95</f>
        <v>65863</v>
      </c>
      <c r="N95" s="8">
        <f>+IF(M95*12&lt;=416220.01,0,IF(M95*12&lt;=624329.01,(((M95*12-416220.01)*0.15)/12),IF((M95*12&lt;=867123.01),(31216+0.2*(M95*12-624329.01))/12,((79776+0.25*(M95*12-867123.01))/12))))-O95</f>
        <v>5368.4498333333331</v>
      </c>
      <c r="O95" s="8"/>
      <c r="P95" s="95">
        <v>125</v>
      </c>
      <c r="Q95" s="8">
        <f>+P95+N95+L95</f>
        <v>9630.4498333333322</v>
      </c>
      <c r="R95" s="9">
        <f>+H95-Q95</f>
        <v>60369.550166666668</v>
      </c>
    </row>
    <row r="96" spans="1:19" customFormat="1" ht="30" customHeight="1" x14ac:dyDescent="0.2">
      <c r="A96" s="12">
        <f>+A95+1</f>
        <v>36</v>
      </c>
      <c r="B96" s="5" t="s">
        <v>439</v>
      </c>
      <c r="C96" s="139" t="s">
        <v>411</v>
      </c>
      <c r="D96" s="110" t="s">
        <v>144</v>
      </c>
      <c r="E96" s="110" t="s">
        <v>210</v>
      </c>
      <c r="F96" s="24" t="s">
        <v>574</v>
      </c>
      <c r="G96" s="24" t="s">
        <v>668</v>
      </c>
      <c r="H96" s="9">
        <v>70000</v>
      </c>
      <c r="I96" s="8">
        <f>H96*2.87%</f>
        <v>2009</v>
      </c>
      <c r="J96" s="8">
        <f>+H96*3.04%</f>
        <v>2128</v>
      </c>
      <c r="K96" s="8"/>
      <c r="L96" s="8">
        <f>+J96+I96+K96</f>
        <v>4137</v>
      </c>
      <c r="M96" s="8">
        <f>+H96-L96</f>
        <v>65863</v>
      </c>
      <c r="N96" s="8">
        <f>+IF(M96*12&lt;=416220.01,0,IF(M96*12&lt;=624329.01,(((M96*12-416220.01)*0.15)/12),IF((M96*12&lt;=867123.01),(31216+0.2*(M96*12-624329.01))/12,((79776+0.25*(M96*12-867123.01))/12))))</f>
        <v>5368.4498333333331</v>
      </c>
      <c r="O96" s="8"/>
      <c r="P96" s="95">
        <v>125</v>
      </c>
      <c r="Q96" s="8">
        <f>+P96+N96+L96</f>
        <v>9630.4498333333322</v>
      </c>
      <c r="R96" s="9">
        <f>+H96-Q96</f>
        <v>60369.550166666668</v>
      </c>
      <c r="S96" s="191"/>
    </row>
    <row r="97" spans="1:19" s="6" customFormat="1" ht="30" customHeight="1" x14ac:dyDescent="0.2">
      <c r="A97" s="12">
        <f>+A96+1</f>
        <v>37</v>
      </c>
      <c r="B97" s="5" t="s">
        <v>591</v>
      </c>
      <c r="C97" s="139" t="s">
        <v>410</v>
      </c>
      <c r="D97" s="110" t="s">
        <v>144</v>
      </c>
      <c r="E97" s="110" t="s">
        <v>210</v>
      </c>
      <c r="F97" s="24" t="s">
        <v>673</v>
      </c>
      <c r="G97" s="24" t="s">
        <v>672</v>
      </c>
      <c r="H97" s="9">
        <v>70000</v>
      </c>
      <c r="I97" s="8">
        <f>H97*2.87%</f>
        <v>2009</v>
      </c>
      <c r="J97" s="8">
        <f>+H97*3.04%</f>
        <v>2128</v>
      </c>
      <c r="K97" s="8"/>
      <c r="L97" s="8">
        <f>+J97+I97+K97</f>
        <v>4137</v>
      </c>
      <c r="M97" s="8">
        <f>+H97-L97</f>
        <v>65863</v>
      </c>
      <c r="N97" s="8">
        <f>+IF(M97*12&lt;=416220.01,0,IF(M97*12&lt;=624329.01,(((M97*12-416220.01)*0.15)/12),IF((M97*12&lt;=867123.01),(31216+0.2*(M97*12-624329.01))/12,((79776+0.25*(M97*12-867123.01))/12))))-O97</f>
        <v>5368.4498333333331</v>
      </c>
      <c r="O97" s="8"/>
      <c r="P97" s="95">
        <f>40+25</f>
        <v>65</v>
      </c>
      <c r="Q97" s="8">
        <f>+P97+N97+L97</f>
        <v>9570.4498333333322</v>
      </c>
      <c r="R97" s="9">
        <f>+H97-Q97</f>
        <v>60429.550166666668</v>
      </c>
    </row>
    <row r="98" spans="1:19" s="6" customFormat="1" ht="30" customHeight="1" thickBot="1" x14ac:dyDescent="0.25">
      <c r="A98" s="307" t="s">
        <v>124</v>
      </c>
      <c r="B98" s="308"/>
      <c r="C98" s="215"/>
      <c r="D98" s="215"/>
      <c r="E98" s="215"/>
      <c r="F98" s="215"/>
      <c r="G98" s="215"/>
      <c r="H98" s="14">
        <f>SUM(H95:H97)</f>
        <v>210000</v>
      </c>
      <c r="I98" s="14">
        <f t="shared" ref="I98:R98" si="25">SUM(I95:I97)</f>
        <v>6027</v>
      </c>
      <c r="J98" s="14">
        <f t="shared" si="25"/>
        <v>6384</v>
      </c>
      <c r="K98" s="14">
        <f t="shared" si="25"/>
        <v>0</v>
      </c>
      <c r="L98" s="14">
        <f t="shared" si="25"/>
        <v>12411</v>
      </c>
      <c r="M98" s="14">
        <f t="shared" si="25"/>
        <v>197589</v>
      </c>
      <c r="N98" s="14">
        <f t="shared" si="25"/>
        <v>16105.3495</v>
      </c>
      <c r="O98" s="14">
        <f t="shared" si="25"/>
        <v>0</v>
      </c>
      <c r="P98" s="14">
        <f t="shared" si="25"/>
        <v>315</v>
      </c>
      <c r="Q98" s="14">
        <f t="shared" si="25"/>
        <v>28831.349499999997</v>
      </c>
      <c r="R98" s="14">
        <f t="shared" si="25"/>
        <v>181168.65049999999</v>
      </c>
    </row>
    <row r="99" spans="1:19" s="6" customFormat="1" ht="30" customHeight="1" thickBot="1" x14ac:dyDescent="0.25">
      <c r="A99" s="221" t="s">
        <v>163</v>
      </c>
      <c r="B99" s="222"/>
      <c r="C99" s="222"/>
      <c r="D99" s="222"/>
      <c r="E99" s="222"/>
      <c r="F99" s="222"/>
      <c r="G99" s="222"/>
      <c r="H99" s="222"/>
      <c r="I99" s="222"/>
      <c r="J99" s="222"/>
      <c r="K99" s="222"/>
      <c r="L99" s="222"/>
      <c r="M99" s="222"/>
      <c r="N99" s="222"/>
      <c r="O99" s="222"/>
      <c r="P99" s="222"/>
      <c r="Q99" s="222"/>
      <c r="R99" s="222"/>
    </row>
    <row r="100" spans="1:19" s="6" customFormat="1" ht="30" customHeight="1" x14ac:dyDescent="0.2">
      <c r="A100" s="12">
        <f>+A97+1</f>
        <v>38</v>
      </c>
      <c r="B100" s="5" t="s">
        <v>535</v>
      </c>
      <c r="C100" s="139" t="s">
        <v>410</v>
      </c>
      <c r="D100" s="110" t="s">
        <v>144</v>
      </c>
      <c r="E100" s="110" t="s">
        <v>210</v>
      </c>
      <c r="F100" s="24" t="s">
        <v>659</v>
      </c>
      <c r="G100" s="24" t="s">
        <v>709</v>
      </c>
      <c r="H100" s="9">
        <v>70000</v>
      </c>
      <c r="I100" s="8">
        <f>H100*2.87%</f>
        <v>2009</v>
      </c>
      <c r="J100" s="8">
        <f>+H100*3.04%</f>
        <v>2128</v>
      </c>
      <c r="K100" s="8"/>
      <c r="L100" s="8">
        <f>+J100+I100+K100</f>
        <v>4137</v>
      </c>
      <c r="M100" s="8">
        <f>+H100-L100</f>
        <v>65863</v>
      </c>
      <c r="N100" s="8">
        <v>5368.98</v>
      </c>
      <c r="O100" s="8">
        <v>0</v>
      </c>
      <c r="P100" s="95">
        <v>25</v>
      </c>
      <c r="Q100" s="8">
        <f>+P100+N100+L100</f>
        <v>9530.98</v>
      </c>
      <c r="R100" s="9">
        <f>+H100-Q100</f>
        <v>60469.020000000004</v>
      </c>
    </row>
    <row r="101" spans="1:19" customFormat="1" ht="30" customHeight="1" x14ac:dyDescent="0.2">
      <c r="A101" s="305" t="s">
        <v>124</v>
      </c>
      <c r="B101" s="306"/>
      <c r="C101" s="215"/>
      <c r="D101" s="215"/>
      <c r="E101" s="215"/>
      <c r="F101" s="215"/>
      <c r="G101" s="215"/>
      <c r="H101" s="14">
        <f>SUM(H100)</f>
        <v>70000</v>
      </c>
      <c r="I101" s="14">
        <f t="shared" ref="I101:R101" si="26">SUM(I100)</f>
        <v>2009</v>
      </c>
      <c r="J101" s="14">
        <f t="shared" si="26"/>
        <v>2128</v>
      </c>
      <c r="K101" s="14">
        <f t="shared" si="26"/>
        <v>0</v>
      </c>
      <c r="L101" s="14">
        <f t="shared" si="26"/>
        <v>4137</v>
      </c>
      <c r="M101" s="14">
        <f t="shared" si="26"/>
        <v>65863</v>
      </c>
      <c r="N101" s="14">
        <f t="shared" si="26"/>
        <v>5368.98</v>
      </c>
      <c r="O101" s="14">
        <f t="shared" si="26"/>
        <v>0</v>
      </c>
      <c r="P101" s="14">
        <f t="shared" si="26"/>
        <v>25</v>
      </c>
      <c r="Q101" s="14">
        <f t="shared" si="26"/>
        <v>9530.98</v>
      </c>
      <c r="R101" s="14">
        <f t="shared" si="26"/>
        <v>60469.020000000004</v>
      </c>
      <c r="S101" s="191"/>
    </row>
    <row r="102" spans="1:19" customFormat="1" ht="30" customHeight="1" thickBot="1" x14ac:dyDescent="0.25">
      <c r="A102" s="62"/>
      <c r="B102" s="62"/>
      <c r="C102" s="62"/>
      <c r="D102" s="62"/>
      <c r="E102" s="62"/>
      <c r="F102" s="62"/>
      <c r="G102" s="62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191"/>
    </row>
    <row r="103" spans="1:19" s="6" customFormat="1" ht="30" customHeight="1" thickBot="1" x14ac:dyDescent="0.25">
      <c r="A103" s="213" t="s">
        <v>169</v>
      </c>
      <c r="B103" s="214"/>
      <c r="C103" s="214"/>
      <c r="D103" s="214"/>
      <c r="E103" s="214"/>
      <c r="F103" s="214"/>
      <c r="G103" s="214"/>
      <c r="H103" s="214"/>
      <c r="I103" s="214"/>
      <c r="J103" s="214"/>
      <c r="K103" s="214"/>
      <c r="L103" s="214"/>
      <c r="M103" s="214"/>
      <c r="N103" s="214"/>
      <c r="O103" s="214"/>
      <c r="P103" s="214"/>
      <c r="Q103" s="214"/>
      <c r="R103" s="214"/>
    </row>
    <row r="104" spans="1:19" s="2" customFormat="1" ht="30" customHeight="1" x14ac:dyDescent="0.2">
      <c r="A104" s="12">
        <f>+A100+1</f>
        <v>39</v>
      </c>
      <c r="B104" s="59" t="s">
        <v>135</v>
      </c>
      <c r="C104" s="139" t="s">
        <v>410</v>
      </c>
      <c r="D104" s="111" t="s">
        <v>198</v>
      </c>
      <c r="E104" s="110" t="s">
        <v>210</v>
      </c>
      <c r="F104" s="94" t="s">
        <v>644</v>
      </c>
      <c r="G104" s="94" t="s">
        <v>700</v>
      </c>
      <c r="H104" s="10">
        <v>145000</v>
      </c>
      <c r="I104" s="8">
        <f>H104*2.87%</f>
        <v>4161.5</v>
      </c>
      <c r="J104" s="96">
        <f>+H104*3.04%</f>
        <v>4408</v>
      </c>
      <c r="K104" s="96">
        <v>1715.46</v>
      </c>
      <c r="L104" s="96">
        <f>+J104+I104+K104</f>
        <v>10284.959999999999</v>
      </c>
      <c r="M104" s="8">
        <f>+H104-L104</f>
        <v>134715.04</v>
      </c>
      <c r="N104" s="8">
        <f>+IF(M104*12&lt;=416220.01,0,IF(M104*12&lt;=624329.01,(((M104*12-416220.01)*0.15)/12),IF((M104*12&lt;=867123.01),(31216+0.2*(M104*12-624329.01))/12,((79776+0.25*(M104*12-867123.01))/12))))</f>
        <v>22261.697291666667</v>
      </c>
      <c r="O104" s="8"/>
      <c r="P104" s="8">
        <v>5025</v>
      </c>
      <c r="Q104" s="8">
        <f>+P104+N104+L104</f>
        <v>37571.657291666663</v>
      </c>
      <c r="R104" s="9">
        <f>+H104-Q104</f>
        <v>107428.34270833334</v>
      </c>
    </row>
    <row r="105" spans="1:19" s="2" customFormat="1" ht="30" customHeight="1" x14ac:dyDescent="0.2">
      <c r="A105" s="12">
        <f>+A104+1</f>
        <v>40</v>
      </c>
      <c r="B105" s="59" t="s">
        <v>212</v>
      </c>
      <c r="C105" s="139" t="s">
        <v>411</v>
      </c>
      <c r="D105" s="110" t="s">
        <v>144</v>
      </c>
      <c r="E105" s="110" t="s">
        <v>210</v>
      </c>
      <c r="F105" s="175" t="s">
        <v>636</v>
      </c>
      <c r="G105" s="175" t="s">
        <v>686</v>
      </c>
      <c r="H105" s="10">
        <v>90000</v>
      </c>
      <c r="I105" s="8">
        <f>H105*2.87%</f>
        <v>2583</v>
      </c>
      <c r="J105" s="96">
        <f>+H105*3.04%</f>
        <v>2736</v>
      </c>
      <c r="K105" s="96">
        <v>3430.92</v>
      </c>
      <c r="L105" s="96">
        <f>+J105+I105+K105</f>
        <v>8749.92</v>
      </c>
      <c r="M105" s="8">
        <f>+H105-L105</f>
        <v>81250.080000000002</v>
      </c>
      <c r="N105" s="8">
        <f>+IF(M105*12&lt;=416220.01,0,IF(M105*12&lt;=624329.01,(((M105*12-416220.01)*0.15)/12),IF((M105*12&lt;=867123.01),(31216+0.2*(M105*12-624329.01))/12,((79776+0.25*(M105*12-867123.01))/12))))-O105</f>
        <v>8895.4572916666657</v>
      </c>
      <c r="O105" s="8"/>
      <c r="P105" s="95">
        <v>6347.25</v>
      </c>
      <c r="Q105" s="8">
        <f>+P105+N105+L105</f>
        <v>23992.627291666664</v>
      </c>
      <c r="R105" s="9">
        <f>+H105-Q105</f>
        <v>66007.372708333336</v>
      </c>
    </row>
    <row r="106" spans="1:19" customFormat="1" ht="30" customHeight="1" x14ac:dyDescent="0.2">
      <c r="A106" s="305" t="s">
        <v>124</v>
      </c>
      <c r="B106" s="306"/>
      <c r="C106" s="215"/>
      <c r="D106" s="215"/>
      <c r="E106" s="215"/>
      <c r="F106" s="215"/>
      <c r="G106" s="215"/>
      <c r="H106" s="14">
        <f>SUM(H104:H105)</f>
        <v>235000</v>
      </c>
      <c r="I106" s="14">
        <f t="shared" ref="I106:R106" si="27">SUM(I104:I105)</f>
        <v>6744.5</v>
      </c>
      <c r="J106" s="14">
        <f t="shared" si="27"/>
        <v>7144</v>
      </c>
      <c r="K106" s="14">
        <f t="shared" si="27"/>
        <v>5146.38</v>
      </c>
      <c r="L106" s="14">
        <f t="shared" si="27"/>
        <v>19034.879999999997</v>
      </c>
      <c r="M106" s="14">
        <f t="shared" si="27"/>
        <v>215965.12</v>
      </c>
      <c r="N106" s="14">
        <f t="shared" si="27"/>
        <v>31157.154583333333</v>
      </c>
      <c r="O106" s="14">
        <f t="shared" si="27"/>
        <v>0</v>
      </c>
      <c r="P106" s="14">
        <f t="shared" si="27"/>
        <v>11372.25</v>
      </c>
      <c r="Q106" s="14">
        <f t="shared" si="27"/>
        <v>61564.284583333327</v>
      </c>
      <c r="R106" s="14">
        <f t="shared" si="27"/>
        <v>173435.71541666667</v>
      </c>
      <c r="S106" s="191"/>
    </row>
    <row r="107" spans="1:19" customFormat="1" ht="30" customHeight="1" thickBot="1" x14ac:dyDescent="0.25">
      <c r="A107" s="62"/>
      <c r="B107" s="62"/>
      <c r="C107" s="62"/>
      <c r="D107" s="62"/>
      <c r="E107" s="62"/>
      <c r="F107" s="62"/>
      <c r="G107" s="62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191"/>
    </row>
    <row r="108" spans="1:19" s="2" customFormat="1" ht="30" customHeight="1" thickBot="1" x14ac:dyDescent="0.25">
      <c r="A108" s="213" t="s">
        <v>171</v>
      </c>
      <c r="B108" s="214"/>
      <c r="C108" s="214"/>
      <c r="D108" s="214"/>
      <c r="E108" s="214"/>
      <c r="F108" s="214"/>
      <c r="G108" s="214"/>
      <c r="H108" s="214"/>
      <c r="I108" s="214"/>
      <c r="J108" s="214"/>
      <c r="K108" s="214"/>
      <c r="L108" s="214"/>
      <c r="M108" s="214"/>
      <c r="N108" s="214"/>
      <c r="O108" s="214"/>
      <c r="P108" s="214"/>
      <c r="Q108" s="214"/>
      <c r="R108" s="214"/>
    </row>
    <row r="109" spans="1:19" s="2" customFormat="1" ht="30" customHeight="1" x14ac:dyDescent="0.2">
      <c r="A109" s="12">
        <f>+A105+1</f>
        <v>41</v>
      </c>
      <c r="B109" s="59" t="s">
        <v>577</v>
      </c>
      <c r="C109" s="139" t="s">
        <v>411</v>
      </c>
      <c r="D109" s="111" t="s">
        <v>50</v>
      </c>
      <c r="E109" s="110" t="s">
        <v>210</v>
      </c>
      <c r="F109" s="24" t="s">
        <v>578</v>
      </c>
      <c r="G109" s="24" t="s">
        <v>669</v>
      </c>
      <c r="H109" s="10">
        <v>70000</v>
      </c>
      <c r="I109" s="8">
        <f>H109*2.87%</f>
        <v>2009</v>
      </c>
      <c r="J109" s="8">
        <f>+H109*3.04%</f>
        <v>2128</v>
      </c>
      <c r="K109" s="8"/>
      <c r="L109" s="8">
        <f>+J109+I109+K109</f>
        <v>4137</v>
      </c>
      <c r="M109" s="8">
        <f>+H109-L109</f>
        <v>65863</v>
      </c>
      <c r="N109" s="8">
        <f>+IF(M109*12&lt;=416220.01,0,IF(M109*12&lt;=624329.01,(((M109*12-416220.01)*0.15)/12),IF((M109*12&lt;=867123.01),(31216+0.2*(M109*12-624329.01))/12,((79776+0.25*(M109*12-867123.01))/12))))</f>
        <v>5368.4498333333331</v>
      </c>
      <c r="O109" s="8"/>
      <c r="P109" s="95">
        <v>145</v>
      </c>
      <c r="Q109" s="8">
        <f>+P109+N109+L109</f>
        <v>9650.4498333333322</v>
      </c>
      <c r="R109" s="9">
        <f>+H109-Q109</f>
        <v>60349.550166666668</v>
      </c>
    </row>
    <row r="110" spans="1:19" s="2" customFormat="1" ht="30" customHeight="1" x14ac:dyDescent="0.2">
      <c r="A110" s="305" t="s">
        <v>124</v>
      </c>
      <c r="B110" s="306"/>
      <c r="C110" s="215"/>
      <c r="D110" s="215"/>
      <c r="E110" s="215"/>
      <c r="F110" s="215"/>
      <c r="G110" s="215"/>
      <c r="H110" s="14">
        <f>SUM(H109:H109)</f>
        <v>70000</v>
      </c>
      <c r="I110" s="14">
        <f t="shared" ref="I110:R110" si="28">SUM(I109:I109)</f>
        <v>2009</v>
      </c>
      <c r="J110" s="14">
        <f t="shared" si="28"/>
        <v>2128</v>
      </c>
      <c r="K110" s="14">
        <f t="shared" si="28"/>
        <v>0</v>
      </c>
      <c r="L110" s="14">
        <f t="shared" si="28"/>
        <v>4137</v>
      </c>
      <c r="M110" s="14">
        <f t="shared" si="28"/>
        <v>65863</v>
      </c>
      <c r="N110" s="14">
        <f t="shared" si="28"/>
        <v>5368.4498333333331</v>
      </c>
      <c r="O110" s="14">
        <f t="shared" si="28"/>
        <v>0</v>
      </c>
      <c r="P110" s="14">
        <f t="shared" si="28"/>
        <v>145</v>
      </c>
      <c r="Q110" s="14">
        <f t="shared" si="28"/>
        <v>9650.4498333333322</v>
      </c>
      <c r="R110" s="14">
        <f t="shared" si="28"/>
        <v>60349.550166666668</v>
      </c>
    </row>
    <row r="111" spans="1:19" s="2" customFormat="1" ht="30" customHeight="1" thickBot="1" x14ac:dyDescent="0.25">
      <c r="A111" s="62"/>
      <c r="B111" s="62"/>
      <c r="C111" s="62"/>
      <c r="D111" s="62"/>
      <c r="E111" s="62"/>
      <c r="F111" s="62"/>
      <c r="G111" s="62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</row>
    <row r="112" spans="1:19" s="2" customFormat="1" ht="30" customHeight="1" thickBot="1" x14ac:dyDescent="0.25">
      <c r="A112" s="213" t="s">
        <v>456</v>
      </c>
      <c r="B112" s="214"/>
      <c r="C112" s="214"/>
      <c r="D112" s="214"/>
      <c r="E112" s="214"/>
      <c r="F112" s="214"/>
      <c r="G112" s="214"/>
      <c r="H112" s="214"/>
      <c r="I112" s="214"/>
      <c r="J112" s="214"/>
      <c r="K112" s="214"/>
      <c r="L112" s="214"/>
      <c r="M112" s="214"/>
      <c r="N112" s="214"/>
      <c r="O112" s="214"/>
      <c r="P112" s="214"/>
      <c r="Q112" s="214"/>
      <c r="R112" s="214"/>
    </row>
    <row r="113" spans="1:19" s="2" customFormat="1" ht="30" customHeight="1" thickBot="1" x14ac:dyDescent="0.25">
      <c r="A113" s="213" t="s">
        <v>457</v>
      </c>
      <c r="B113" s="214"/>
      <c r="C113" s="214"/>
      <c r="D113" s="214"/>
      <c r="E113" s="214"/>
      <c r="F113" s="214"/>
      <c r="G113" s="214"/>
      <c r="H113" s="214"/>
      <c r="I113" s="214"/>
      <c r="J113" s="214"/>
      <c r="K113" s="214"/>
      <c r="L113" s="214"/>
      <c r="M113" s="214"/>
      <c r="N113" s="214"/>
      <c r="O113" s="214"/>
      <c r="P113" s="214"/>
      <c r="Q113" s="214"/>
      <c r="R113" s="214"/>
    </row>
    <row r="114" spans="1:19" s="2" customFormat="1" ht="30" customHeight="1" x14ac:dyDescent="0.2">
      <c r="A114" s="12">
        <f>+A109+1</f>
        <v>42</v>
      </c>
      <c r="B114" s="177" t="s">
        <v>477</v>
      </c>
      <c r="C114" s="178" t="s">
        <v>410</v>
      </c>
      <c r="D114" s="93" t="s">
        <v>497</v>
      </c>
      <c r="E114" s="93" t="s">
        <v>210</v>
      </c>
      <c r="F114" s="94" t="s">
        <v>645</v>
      </c>
      <c r="G114" s="94" t="s">
        <v>700</v>
      </c>
      <c r="H114" s="95">
        <v>190000</v>
      </c>
      <c r="I114" s="96">
        <f>H114*2.87%</f>
        <v>5453</v>
      </c>
      <c r="J114" s="8">
        <v>5776</v>
      </c>
      <c r="K114" s="96">
        <v>1715.46</v>
      </c>
      <c r="L114" s="8">
        <f>+J114+I114+K114</f>
        <v>12944.46</v>
      </c>
      <c r="M114" s="8">
        <f>+H114-L114</f>
        <v>177055.54</v>
      </c>
      <c r="N114" s="8">
        <f>+IF(M114*12&lt;=416220.01,0,IF(M114*12&lt;=624329.01,(((M114*12-416220.01)*0.15)/12),IF((M114*12&lt;=867123.01),(31216+0.2*(M114*12-624329.01))/12,((79776+0.25*(M114*12-867123.01))/12))))-O114</f>
        <v>32846.822291666664</v>
      </c>
      <c r="O114" s="8"/>
      <c r="P114" s="9">
        <v>2098.84</v>
      </c>
      <c r="Q114" s="8">
        <f>+P114+N114+L114</f>
        <v>47890.122291666667</v>
      </c>
      <c r="R114" s="95">
        <f>+H114-Q114</f>
        <v>142109.87770833334</v>
      </c>
    </row>
    <row r="115" spans="1:19" s="2" customFormat="1" ht="30" customHeight="1" x14ac:dyDescent="0.2">
      <c r="A115" s="12">
        <f>+A114+1</f>
        <v>43</v>
      </c>
      <c r="B115" s="8" t="s">
        <v>530</v>
      </c>
      <c r="C115" s="139" t="s">
        <v>411</v>
      </c>
      <c r="D115" s="110" t="s">
        <v>531</v>
      </c>
      <c r="E115" s="110" t="s">
        <v>210</v>
      </c>
      <c r="F115" s="94" t="s">
        <v>659</v>
      </c>
      <c r="G115" s="94" t="s">
        <v>709</v>
      </c>
      <c r="H115" s="9">
        <v>90000</v>
      </c>
      <c r="I115" s="96">
        <f>H115*2.87%</f>
        <v>2583</v>
      </c>
      <c r="J115" s="8">
        <f>+H115*3.04%</f>
        <v>2736</v>
      </c>
      <c r="K115" s="8"/>
      <c r="L115" s="8">
        <f>+J115+I115+K115</f>
        <v>5319</v>
      </c>
      <c r="M115" s="8">
        <f>+H115-L115</f>
        <v>84681</v>
      </c>
      <c r="N115" s="8">
        <v>9753.19</v>
      </c>
      <c r="O115" s="8">
        <v>0</v>
      </c>
      <c r="P115" s="95">
        <v>25</v>
      </c>
      <c r="Q115" s="8">
        <f>+P115+N115+L115</f>
        <v>15097.19</v>
      </c>
      <c r="R115" s="95">
        <f>+H115-Q115</f>
        <v>74902.81</v>
      </c>
    </row>
    <row r="116" spans="1:19" s="2" customFormat="1" ht="30" customHeight="1" x14ac:dyDescent="0.2">
      <c r="A116" s="12">
        <f>+A115+1</f>
        <v>44</v>
      </c>
      <c r="B116" s="8" t="s">
        <v>199</v>
      </c>
      <c r="C116" s="139" t="s">
        <v>411</v>
      </c>
      <c r="D116" s="110" t="s">
        <v>200</v>
      </c>
      <c r="E116" s="110" t="s">
        <v>210</v>
      </c>
      <c r="F116" s="24" t="s">
        <v>654</v>
      </c>
      <c r="G116" s="24" t="s">
        <v>708</v>
      </c>
      <c r="H116" s="9">
        <v>80000</v>
      </c>
      <c r="I116" s="8">
        <f>H116*2.87%</f>
        <v>2296</v>
      </c>
      <c r="J116" s="8">
        <f>+H116*3.04%</f>
        <v>2432</v>
      </c>
      <c r="K116" s="96">
        <v>3430.92</v>
      </c>
      <c r="L116" s="8">
        <f>+I116+J116+K116</f>
        <v>8158.92</v>
      </c>
      <c r="M116" s="8">
        <f>+H116-L116</f>
        <v>71841.08</v>
      </c>
      <c r="N116" s="8">
        <f>+IF(M116*12&lt;=416220.01,0,IF(M116*12&lt;=624329.01,(((M116*12-416220.01)*0.15)/12),IF((M116*12&lt;=867123.01),(31216+0.2*(M116*12-624329.01))/12,((79776+0.25*(M116*12-867123.01))/12))))</f>
        <v>6564.0658333333331</v>
      </c>
      <c r="O116" s="8"/>
      <c r="P116" s="95">
        <v>2602.2800000000002</v>
      </c>
      <c r="Q116" s="8">
        <f>+P116+K116+J116+I116+N116</f>
        <v>17325.265833333335</v>
      </c>
      <c r="R116" s="9">
        <f>+H116-Q116</f>
        <v>62674.734166666662</v>
      </c>
    </row>
    <row r="117" spans="1:19" s="2" customFormat="1" ht="30" customHeight="1" x14ac:dyDescent="0.2">
      <c r="A117" s="305" t="s">
        <v>124</v>
      </c>
      <c r="B117" s="306"/>
      <c r="C117" s="215"/>
      <c r="D117" s="215"/>
      <c r="E117" s="215"/>
      <c r="F117" s="215"/>
      <c r="G117" s="215"/>
      <c r="H117" s="14">
        <f t="shared" ref="H117:R117" si="29">SUM(H114:H116)</f>
        <v>360000</v>
      </c>
      <c r="I117" s="14">
        <f t="shared" si="29"/>
        <v>10332</v>
      </c>
      <c r="J117" s="14">
        <f t="shared" si="29"/>
        <v>10944</v>
      </c>
      <c r="K117" s="14">
        <f t="shared" si="29"/>
        <v>5146.38</v>
      </c>
      <c r="L117" s="14">
        <f t="shared" si="29"/>
        <v>26422.379999999997</v>
      </c>
      <c r="M117" s="14">
        <f t="shared" si="29"/>
        <v>333577.62</v>
      </c>
      <c r="N117" s="14">
        <f t="shared" si="29"/>
        <v>49164.078125</v>
      </c>
      <c r="O117" s="14">
        <f t="shared" si="29"/>
        <v>0</v>
      </c>
      <c r="P117" s="14">
        <f t="shared" si="29"/>
        <v>4726.1200000000008</v>
      </c>
      <c r="Q117" s="14">
        <f t="shared" si="29"/>
        <v>80312.578125</v>
      </c>
      <c r="R117" s="14">
        <f t="shared" si="29"/>
        <v>279687.421875</v>
      </c>
    </row>
    <row r="118" spans="1:19" s="2" customFormat="1" ht="30" customHeight="1" thickBot="1" x14ac:dyDescent="0.25">
      <c r="A118" s="62"/>
      <c r="B118" s="62"/>
      <c r="C118" s="62"/>
      <c r="D118" s="62"/>
      <c r="E118" s="62"/>
      <c r="F118" s="62"/>
      <c r="G118" s="62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</row>
    <row r="119" spans="1:19" s="2" customFormat="1" ht="30" customHeight="1" thickBot="1" x14ac:dyDescent="0.25">
      <c r="A119" s="213" t="s">
        <v>370</v>
      </c>
      <c r="B119" s="214"/>
      <c r="C119" s="214"/>
      <c r="D119" s="214"/>
      <c r="E119" s="214"/>
      <c r="F119" s="214"/>
      <c r="G119" s="214"/>
      <c r="H119" s="214"/>
      <c r="I119" s="214"/>
      <c r="J119" s="214"/>
      <c r="K119" s="214"/>
      <c r="L119" s="214"/>
      <c r="M119" s="214"/>
      <c r="N119" s="214"/>
      <c r="O119" s="214"/>
      <c r="P119" s="214"/>
      <c r="Q119" s="214"/>
      <c r="R119" s="214"/>
    </row>
    <row r="120" spans="1:19" s="2" customFormat="1" ht="30" customHeight="1" x14ac:dyDescent="0.2">
      <c r="A120" s="92">
        <f>+A116+1</f>
        <v>45</v>
      </c>
      <c r="B120" s="94" t="s">
        <v>501</v>
      </c>
      <c r="C120" s="92" t="s">
        <v>411</v>
      </c>
      <c r="D120" s="94" t="s">
        <v>130</v>
      </c>
      <c r="E120" s="93" t="s">
        <v>210</v>
      </c>
      <c r="F120" s="24" t="s">
        <v>575</v>
      </c>
      <c r="G120" s="24" t="s">
        <v>669</v>
      </c>
      <c r="H120" s="8">
        <v>50000</v>
      </c>
      <c r="I120" s="96">
        <f>H120*2.87%</f>
        <v>1435</v>
      </c>
      <c r="J120" s="96">
        <f>+H120*3.04%</f>
        <v>1520</v>
      </c>
      <c r="K120" s="96"/>
      <c r="L120" s="8">
        <f>+J120+I120+K120</f>
        <v>2955</v>
      </c>
      <c r="M120" s="8">
        <f>+H120-L120</f>
        <v>47045</v>
      </c>
      <c r="N120" s="8">
        <f>+IF(M120*12&lt;=416220.01,0,IF(M120*12&lt;=624329.01,(((M120*12-416220.01)*0.15)/12),IF((M120*12&lt;=867123.01),(31216+0.2*(M120*12-624329.01))/12,((79776+0.25*(M120*12-867123.01))/12))))</f>
        <v>1853.9998749999997</v>
      </c>
      <c r="O120" s="8"/>
      <c r="P120" s="95">
        <v>25</v>
      </c>
      <c r="Q120" s="8">
        <f>+P120+N120+L120</f>
        <v>4833.9998749999995</v>
      </c>
      <c r="R120" s="95">
        <f>+H120-Q120</f>
        <v>45166.000124999999</v>
      </c>
    </row>
    <row r="121" spans="1:19" s="67" customFormat="1" ht="30" customHeight="1" x14ac:dyDescent="0.2">
      <c r="A121" s="92">
        <f>+A120+1</f>
        <v>46</v>
      </c>
      <c r="B121" s="94" t="s">
        <v>618</v>
      </c>
      <c r="C121" s="92" t="s">
        <v>411</v>
      </c>
      <c r="D121" s="94" t="s">
        <v>130</v>
      </c>
      <c r="E121" s="93" t="s">
        <v>210</v>
      </c>
      <c r="F121" s="94" t="s">
        <v>609</v>
      </c>
      <c r="G121" s="94" t="s">
        <v>676</v>
      </c>
      <c r="H121" s="8">
        <v>45000</v>
      </c>
      <c r="I121" s="96">
        <f>H121*2.87%</f>
        <v>1291.5</v>
      </c>
      <c r="J121" s="96">
        <f>+H121*3.04%</f>
        <v>1368</v>
      </c>
      <c r="K121" s="96">
        <v>1715.46</v>
      </c>
      <c r="L121" s="8">
        <f>+J121+I121+K121</f>
        <v>4374.96</v>
      </c>
      <c r="M121" s="8">
        <f>+H121-L121</f>
        <v>40625.040000000001</v>
      </c>
      <c r="N121" s="8">
        <f>+IF(M121*12&lt;=416220.01,0,IF(M121*12&lt;=624329.01,(((M121*12-416220.01)*0.15)/12),IF((M121*12&lt;=867123.01),(31216+0.2*(M121*12-624329.01))/12,((79776+0.25*(M121*12-867123.01))/12))))</f>
        <v>891.00587499999972</v>
      </c>
      <c r="O121" s="8"/>
      <c r="P121" s="95">
        <v>25</v>
      </c>
      <c r="Q121" s="8">
        <f>+P121+N121+L121</f>
        <v>5290.9658749999999</v>
      </c>
      <c r="R121" s="95">
        <f>+H121-Q121</f>
        <v>39709.034124999998</v>
      </c>
      <c r="S121" s="2"/>
    </row>
    <row r="122" spans="1:19" s="73" customFormat="1" ht="30" customHeight="1" x14ac:dyDescent="0.2">
      <c r="A122" s="305" t="s">
        <v>124</v>
      </c>
      <c r="B122" s="306"/>
      <c r="C122" s="215"/>
      <c r="D122" s="215"/>
      <c r="E122" s="215"/>
      <c r="F122" s="215"/>
      <c r="G122" s="215"/>
      <c r="H122" s="14">
        <f>SUM(H120:H121)</f>
        <v>95000</v>
      </c>
      <c r="I122" s="14">
        <f t="shared" ref="I122:R122" si="30">SUM(I120:I121)</f>
        <v>2726.5</v>
      </c>
      <c r="J122" s="14">
        <f t="shared" si="30"/>
        <v>2888</v>
      </c>
      <c r="K122" s="14">
        <f t="shared" si="30"/>
        <v>1715.46</v>
      </c>
      <c r="L122" s="14">
        <f t="shared" si="30"/>
        <v>7329.96</v>
      </c>
      <c r="M122" s="14">
        <f t="shared" si="30"/>
        <v>87670.040000000008</v>
      </c>
      <c r="N122" s="14">
        <f t="shared" si="30"/>
        <v>2745.0057499999994</v>
      </c>
      <c r="O122" s="14">
        <f t="shared" si="30"/>
        <v>0</v>
      </c>
      <c r="P122" s="14">
        <f t="shared" si="30"/>
        <v>50</v>
      </c>
      <c r="Q122" s="14">
        <f t="shared" si="30"/>
        <v>10124.965749999999</v>
      </c>
      <c r="R122" s="14">
        <f t="shared" si="30"/>
        <v>84875.034249999997</v>
      </c>
      <c r="S122" s="6"/>
    </row>
    <row r="123" spans="1:19" s="6" customFormat="1" ht="30" customHeight="1" thickBot="1" x14ac:dyDescent="0.25">
      <c r="A123" s="187"/>
      <c r="B123" s="187"/>
      <c r="C123" s="187"/>
      <c r="D123" s="187"/>
      <c r="E123" s="187"/>
      <c r="F123" s="187"/>
      <c r="G123" s="187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</row>
    <row r="124" spans="1:19" s="6" customFormat="1" ht="30" customHeight="1" thickBot="1" x14ac:dyDescent="0.25">
      <c r="A124" s="213" t="s">
        <v>370</v>
      </c>
      <c r="B124" s="214"/>
      <c r="C124" s="214"/>
      <c r="D124" s="214"/>
      <c r="E124" s="214"/>
      <c r="F124" s="214"/>
      <c r="G124" s="214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</row>
    <row r="125" spans="1:19" s="6" customFormat="1" ht="30" customHeight="1" x14ac:dyDescent="0.2">
      <c r="A125" s="92">
        <f>+A121+1</f>
        <v>47</v>
      </c>
      <c r="B125" s="24" t="s">
        <v>355</v>
      </c>
      <c r="C125" s="12" t="s">
        <v>411</v>
      </c>
      <c r="D125" s="24" t="s">
        <v>112</v>
      </c>
      <c r="E125" s="110" t="s">
        <v>210</v>
      </c>
      <c r="F125" s="94" t="s">
        <v>646</v>
      </c>
      <c r="G125" s="94" t="s">
        <v>701</v>
      </c>
      <c r="H125" s="8">
        <v>70000</v>
      </c>
      <c r="I125" s="96">
        <f>H125*2.87%</f>
        <v>2009</v>
      </c>
      <c r="J125" s="96">
        <f>+H125*3.04%</f>
        <v>2128</v>
      </c>
      <c r="K125" s="96"/>
      <c r="L125" s="8">
        <f>+J125+I125+K125</f>
        <v>4137</v>
      </c>
      <c r="M125" s="8">
        <f>+H125-L125</f>
        <v>65863</v>
      </c>
      <c r="N125" s="8">
        <f>+IF(M125*12&lt;=416220.01,0,IF(M125*12&lt;=624329.01,(((M125*12-416220.01)*0.15)/12),IF((M125*12&lt;=867123.01),(31216+0.2*(M125*12-624329.01))/12,((79776+0.25*(M125*12-867123.01))/12))))-O125</f>
        <v>5368.4498333333331</v>
      </c>
      <c r="O125" s="8"/>
      <c r="P125" s="95">
        <v>1065</v>
      </c>
      <c r="Q125" s="8">
        <f>+P125+N125+L125</f>
        <v>10570.449833333332</v>
      </c>
      <c r="R125" s="95">
        <f>+H125-Q125</f>
        <v>59429.550166666668</v>
      </c>
    </row>
    <row r="126" spans="1:19" s="6" customFormat="1" ht="30" customHeight="1" x14ac:dyDescent="0.2">
      <c r="A126" s="305" t="s">
        <v>124</v>
      </c>
      <c r="B126" s="306"/>
      <c r="C126" s="215"/>
      <c r="D126" s="215"/>
      <c r="E126" s="215"/>
      <c r="F126" s="215"/>
      <c r="G126" s="215"/>
      <c r="H126" s="14">
        <f>SUM(H125:H125)</f>
        <v>70000</v>
      </c>
      <c r="I126" s="14">
        <f t="shared" ref="I126:R126" si="31">SUM(I125:I125)</f>
        <v>2009</v>
      </c>
      <c r="J126" s="14">
        <f t="shared" si="31"/>
        <v>2128</v>
      </c>
      <c r="K126" s="14">
        <f t="shared" si="31"/>
        <v>0</v>
      </c>
      <c r="L126" s="14">
        <f t="shared" si="31"/>
        <v>4137</v>
      </c>
      <c r="M126" s="14">
        <f t="shared" si="31"/>
        <v>65863</v>
      </c>
      <c r="N126" s="14">
        <f t="shared" si="31"/>
        <v>5368.4498333333331</v>
      </c>
      <c r="O126" s="14">
        <f t="shared" si="31"/>
        <v>0</v>
      </c>
      <c r="P126" s="14">
        <f t="shared" si="31"/>
        <v>1065</v>
      </c>
      <c r="Q126" s="14">
        <f t="shared" si="31"/>
        <v>10570.449833333332</v>
      </c>
      <c r="R126" s="14">
        <f t="shared" si="31"/>
        <v>59429.550166666668</v>
      </c>
    </row>
    <row r="127" spans="1:19" s="6" customFormat="1" ht="30" customHeight="1" thickBot="1" x14ac:dyDescent="0.25">
      <c r="A127" s="62"/>
      <c r="B127" s="62"/>
      <c r="C127" s="62"/>
      <c r="D127" s="62"/>
      <c r="E127" s="62"/>
      <c r="F127" s="62"/>
      <c r="G127" s="62"/>
    </row>
    <row r="128" spans="1:19" s="6" customFormat="1" ht="30" customHeight="1" x14ac:dyDescent="0.2">
      <c r="A128" s="223" t="s">
        <v>487</v>
      </c>
      <c r="B128" s="224"/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</row>
    <row r="129" spans="1:19" s="6" customFormat="1" ht="30" customHeight="1" x14ac:dyDescent="0.2">
      <c r="A129" s="65">
        <f>+A125+1</f>
        <v>48</v>
      </c>
      <c r="B129" s="115" t="s">
        <v>619</v>
      </c>
      <c r="C129" s="114" t="s">
        <v>411</v>
      </c>
      <c r="D129" s="115" t="s">
        <v>459</v>
      </c>
      <c r="E129" s="113" t="s">
        <v>210</v>
      </c>
      <c r="F129" s="176" t="s">
        <v>609</v>
      </c>
      <c r="G129" s="176" t="s">
        <v>676</v>
      </c>
      <c r="H129" s="5">
        <v>70000</v>
      </c>
      <c r="I129" s="61">
        <f>H129*2.87%</f>
        <v>2009</v>
      </c>
      <c r="J129" s="61">
        <f>+H129*3.04%</f>
        <v>2128</v>
      </c>
      <c r="K129" s="61"/>
      <c r="L129" s="5">
        <f>+J129+I129+K129</f>
        <v>4137</v>
      </c>
      <c r="M129" s="5">
        <f>+H129-L129</f>
        <v>65863</v>
      </c>
      <c r="N129" s="5">
        <f>+IF(M129*12&lt;=416220.01,0,IF(M129*12&lt;=624329.01,(((M129*12-416220.01)*0.15)/12),IF((M129*12&lt;=867123.01),(31216+0.2*(M129*12-624329.01))/12,((79776+0.25*(M129*12-867123.01))/12))))-O129</f>
        <v>5368.4498333333331</v>
      </c>
      <c r="O129" s="5"/>
      <c r="P129" s="66">
        <v>25</v>
      </c>
      <c r="Q129" s="5">
        <f>+P129+N129+L129</f>
        <v>9530.4498333333322</v>
      </c>
      <c r="R129" s="66">
        <f>+H129-Q129</f>
        <v>60469.550166666668</v>
      </c>
    </row>
    <row r="130" spans="1:19" s="6" customFormat="1" ht="30" customHeight="1" x14ac:dyDescent="0.2">
      <c r="A130" s="65">
        <f>+A129+1</f>
        <v>49</v>
      </c>
      <c r="B130" s="176" t="s">
        <v>500</v>
      </c>
      <c r="C130" s="65" t="s">
        <v>411</v>
      </c>
      <c r="D130" s="176" t="s">
        <v>92</v>
      </c>
      <c r="E130" s="99" t="s">
        <v>210</v>
      </c>
      <c r="F130" s="115" t="s">
        <v>575</v>
      </c>
      <c r="G130" s="115" t="s">
        <v>669</v>
      </c>
      <c r="H130" s="61">
        <v>90000</v>
      </c>
      <c r="I130" s="61">
        <f>H130*2.87%</f>
        <v>2583</v>
      </c>
      <c r="J130" s="61">
        <f>+H130*3.04%</f>
        <v>2736</v>
      </c>
      <c r="K130" s="61">
        <v>3430.92</v>
      </c>
      <c r="L130" s="5">
        <f>+J130+I130+K130</f>
        <v>8749.92</v>
      </c>
      <c r="M130" s="5">
        <f>+H130-L130</f>
        <v>81250.080000000002</v>
      </c>
      <c r="N130" s="5">
        <f>+IF(M130*12&lt;=416220.01,0,IF(M130*12&lt;=624329.01,(((M130*12-416220.01)*0.15)/12),IF((M130*12&lt;=867123.01),(31216+0.2*(M130*12-624329.01))/12,((79776+0.25*(M130*12-867123.01))/12))))-O130</f>
        <v>8895.4572916666657</v>
      </c>
      <c r="O130" s="5"/>
      <c r="P130" s="66">
        <v>2783.31</v>
      </c>
      <c r="Q130" s="5">
        <f>+P130+N130+L130</f>
        <v>20428.687291666665</v>
      </c>
      <c r="R130" s="66">
        <f>+H130-Q130</f>
        <v>69571.312708333338</v>
      </c>
    </row>
    <row r="131" spans="1:19" s="6" customFormat="1" ht="30" customHeight="1" x14ac:dyDescent="0.2">
      <c r="A131" s="305" t="s">
        <v>124</v>
      </c>
      <c r="B131" s="306"/>
      <c r="C131" s="215"/>
      <c r="D131" s="215"/>
      <c r="E131" s="215"/>
      <c r="F131" s="215"/>
      <c r="G131" s="215"/>
      <c r="H131" s="14">
        <f>SUM(H129:H130)</f>
        <v>160000</v>
      </c>
      <c r="I131" s="14">
        <f t="shared" ref="I131:R131" si="32">SUM(I129:I130)</f>
        <v>4592</v>
      </c>
      <c r="J131" s="14">
        <f t="shared" si="32"/>
        <v>4864</v>
      </c>
      <c r="K131" s="14">
        <f t="shared" si="32"/>
        <v>3430.92</v>
      </c>
      <c r="L131" s="14">
        <f t="shared" si="32"/>
        <v>12886.92</v>
      </c>
      <c r="M131" s="14">
        <f t="shared" si="32"/>
        <v>147113.08000000002</v>
      </c>
      <c r="N131" s="14">
        <f t="shared" si="32"/>
        <v>14263.907124999998</v>
      </c>
      <c r="O131" s="14">
        <f t="shared" si="32"/>
        <v>0</v>
      </c>
      <c r="P131" s="14">
        <f t="shared" si="32"/>
        <v>2808.31</v>
      </c>
      <c r="Q131" s="14">
        <f t="shared" si="32"/>
        <v>29959.137124999997</v>
      </c>
      <c r="R131" s="14">
        <f t="shared" si="32"/>
        <v>130040.86287500001</v>
      </c>
    </row>
    <row r="132" spans="1:19" s="6" customFormat="1" ht="30" customHeight="1" thickBot="1" x14ac:dyDescent="0.25">
      <c r="A132" s="62"/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</row>
    <row r="133" spans="1:19" s="6" customFormat="1" ht="30" customHeight="1" x14ac:dyDescent="0.2">
      <c r="A133" s="223" t="s">
        <v>370</v>
      </c>
      <c r="B133" s="224"/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</row>
    <row r="134" spans="1:19" s="2" customFormat="1" ht="30" customHeight="1" x14ac:dyDescent="0.2">
      <c r="A134" s="65">
        <f>+A130+1</f>
        <v>50</v>
      </c>
      <c r="B134" s="115" t="s">
        <v>458</v>
      </c>
      <c r="C134" s="114" t="s">
        <v>411</v>
      </c>
      <c r="D134" s="115" t="s">
        <v>459</v>
      </c>
      <c r="E134" s="113" t="s">
        <v>210</v>
      </c>
      <c r="F134" s="175" t="s">
        <v>642</v>
      </c>
      <c r="G134" s="175" t="s">
        <v>689</v>
      </c>
      <c r="H134" s="5">
        <v>70000</v>
      </c>
      <c r="I134" s="61">
        <f>H134*2.87%</f>
        <v>2009</v>
      </c>
      <c r="J134" s="61">
        <f>+H134*3.04%</f>
        <v>2128</v>
      </c>
      <c r="K134" s="61">
        <v>1715.46</v>
      </c>
      <c r="L134" s="5">
        <f>+J134+I134+K134</f>
        <v>5852.46</v>
      </c>
      <c r="M134" s="5">
        <f>+H134-L134</f>
        <v>64147.54</v>
      </c>
      <c r="N134" s="5">
        <f>+IF(M134*12&lt;=416220.01,0,IF(M134*12&lt;=624329.01,(((M134*12-416220.01)*0.15)/12),IF((M134*12&lt;=867123.01),(31216+0.2*(M134*12-624329.01))/12,((79776+0.25*(M134*12-867123.01))/12))))-O134</f>
        <v>5025.3578333333326</v>
      </c>
      <c r="O134" s="5"/>
      <c r="P134" s="66">
        <v>1025</v>
      </c>
      <c r="Q134" s="5">
        <f>+P134+N134+L134</f>
        <v>11902.817833333333</v>
      </c>
      <c r="R134" s="66">
        <f>+H134-Q134</f>
        <v>58097.182166666666</v>
      </c>
    </row>
    <row r="135" spans="1:19" s="67" customFormat="1" ht="30" customHeight="1" x14ac:dyDescent="0.2">
      <c r="A135" s="305" t="s">
        <v>124</v>
      </c>
      <c r="B135" s="306"/>
      <c r="C135" s="215"/>
      <c r="D135" s="215"/>
      <c r="E135" s="215"/>
      <c r="F135" s="215"/>
      <c r="G135" s="215"/>
      <c r="H135" s="14">
        <f t="shared" ref="H135:R135" si="33">SUM(H134:H134)</f>
        <v>70000</v>
      </c>
      <c r="I135" s="14">
        <f t="shared" si="33"/>
        <v>2009</v>
      </c>
      <c r="J135" s="14">
        <f t="shared" si="33"/>
        <v>2128</v>
      </c>
      <c r="K135" s="14">
        <f t="shared" si="33"/>
        <v>1715.46</v>
      </c>
      <c r="L135" s="14">
        <f t="shared" si="33"/>
        <v>5852.46</v>
      </c>
      <c r="M135" s="14">
        <f t="shared" si="33"/>
        <v>64147.54</v>
      </c>
      <c r="N135" s="14">
        <f t="shared" si="33"/>
        <v>5025.3578333333326</v>
      </c>
      <c r="O135" s="14">
        <f t="shared" si="33"/>
        <v>0</v>
      </c>
      <c r="P135" s="14">
        <f t="shared" si="33"/>
        <v>1025</v>
      </c>
      <c r="Q135" s="14">
        <f t="shared" si="33"/>
        <v>11902.817833333333</v>
      </c>
      <c r="R135" s="14">
        <f t="shared" si="33"/>
        <v>58097.182166666666</v>
      </c>
      <c r="S135" s="2"/>
    </row>
    <row r="136" spans="1:19" s="67" customFormat="1" ht="30" customHeight="1" thickBot="1" x14ac:dyDescent="0.25">
      <c r="A136" s="62"/>
      <c r="B136" s="62"/>
      <c r="C136" s="62"/>
      <c r="D136" s="62"/>
      <c r="E136" s="62"/>
      <c r="F136" s="62"/>
      <c r="G136" s="62"/>
      <c r="H136"/>
      <c r="I136"/>
      <c r="J136"/>
      <c r="K136"/>
      <c r="L136"/>
      <c r="M136"/>
      <c r="N136"/>
      <c r="O136"/>
      <c r="P136"/>
      <c r="Q136"/>
      <c r="R136"/>
      <c r="S136" s="2"/>
    </row>
    <row r="137" spans="1:19" s="67" customFormat="1" ht="30" customHeight="1" thickBot="1" x14ac:dyDescent="0.25">
      <c r="A137" s="213" t="s">
        <v>292</v>
      </c>
      <c r="B137" s="214"/>
      <c r="C137" s="214"/>
      <c r="D137" s="214"/>
      <c r="E137" s="214"/>
      <c r="F137" s="214"/>
      <c r="G137" s="214"/>
      <c r="H137" s="214"/>
      <c r="I137" s="214"/>
      <c r="J137" s="214"/>
      <c r="K137" s="214"/>
      <c r="L137" s="214"/>
      <c r="M137" s="214"/>
      <c r="N137" s="214"/>
      <c r="O137" s="214"/>
      <c r="P137" s="214"/>
      <c r="Q137" s="214"/>
      <c r="R137" s="214"/>
      <c r="S137" s="2"/>
    </row>
    <row r="138" spans="1:19" s="67" customFormat="1" ht="30" customHeight="1" x14ac:dyDescent="0.2">
      <c r="A138" s="92">
        <f>+A134+1</f>
        <v>51</v>
      </c>
      <c r="B138" s="24" t="s">
        <v>129</v>
      </c>
      <c r="C138" s="12" t="s">
        <v>410</v>
      </c>
      <c r="D138" s="110" t="s">
        <v>128</v>
      </c>
      <c r="E138" s="110" t="s">
        <v>210</v>
      </c>
      <c r="F138" s="24" t="s">
        <v>654</v>
      </c>
      <c r="G138" s="24" t="s">
        <v>708</v>
      </c>
      <c r="H138" s="9">
        <v>190000</v>
      </c>
      <c r="I138" s="96">
        <f>H138*2.87%</f>
        <v>5453</v>
      </c>
      <c r="J138" s="5">
        <v>5776</v>
      </c>
      <c r="K138" s="5"/>
      <c r="L138" s="8">
        <f>+J138+I138+K138</f>
        <v>11229</v>
      </c>
      <c r="M138" s="8">
        <f>+H138-L138</f>
        <v>178771</v>
      </c>
      <c r="N138" s="8">
        <f>+IF(M138*12&lt;=416220.01,0,IF(M138*12&lt;=624329.01,(((M138*12-416220.01)*0.15)/12),IF((M138*12&lt;=867123.01),(31216+0.2*(M138*12-624329.01))/12,((79776+0.25*(M138*12-867123.01))/12))))-O138</f>
        <v>33275.687291666669</v>
      </c>
      <c r="O138" s="8"/>
      <c r="P138" s="95">
        <v>25</v>
      </c>
      <c r="Q138" s="8">
        <f>+P138+N138+L138</f>
        <v>44529.687291666669</v>
      </c>
      <c r="R138" s="95">
        <f>+H138-Q138</f>
        <v>145470.31270833334</v>
      </c>
      <c r="S138" s="2"/>
    </row>
    <row r="139" spans="1:19" s="67" customFormat="1" ht="30" customHeight="1" x14ac:dyDescent="0.2">
      <c r="A139" s="92">
        <f>+A138+1</f>
        <v>52</v>
      </c>
      <c r="B139" s="175" t="s">
        <v>677</v>
      </c>
      <c r="C139" s="65" t="s">
        <v>410</v>
      </c>
      <c r="D139" s="175" t="s">
        <v>678</v>
      </c>
      <c r="E139" s="110" t="s">
        <v>210</v>
      </c>
      <c r="F139" s="24" t="s">
        <v>609</v>
      </c>
      <c r="G139" s="24" t="s">
        <v>676</v>
      </c>
      <c r="H139" s="100">
        <v>70000</v>
      </c>
      <c r="I139" s="5">
        <f>H139*2.87%</f>
        <v>2009</v>
      </c>
      <c r="J139" s="5">
        <f t="shared" ref="J139:J142" si="34">+H139*3.04%</f>
        <v>2128</v>
      </c>
      <c r="K139" s="5"/>
      <c r="L139" s="8">
        <f>+J139+I139+K139</f>
        <v>4137</v>
      </c>
      <c r="M139" s="8">
        <f>+H139-L139</f>
        <v>65863</v>
      </c>
      <c r="N139" s="8">
        <f>+IF(M139*12&lt;=416220.01,0,IF(M139*12&lt;=624329.01,(((M139*12-416220.01)*0.15)/12),IF((M139*12&lt;=867123.01),(31216+0.2*(M139*12-624329.01))/12,((79776+0.25*(M139*12-867123.01))/12))))-O139</f>
        <v>5368.4498333333331</v>
      </c>
      <c r="O139" s="8"/>
      <c r="P139" s="95">
        <v>25</v>
      </c>
      <c r="Q139" s="8">
        <f>+P139+N139+L139</f>
        <v>9530.4498333333322</v>
      </c>
      <c r="R139" s="95">
        <f>+H139-Q139</f>
        <v>60469.550166666668</v>
      </c>
      <c r="S139" s="2"/>
    </row>
    <row r="140" spans="1:19" s="2" customFormat="1" ht="30" customHeight="1" x14ac:dyDescent="0.2">
      <c r="A140" s="92">
        <f>+A139+1</f>
        <v>53</v>
      </c>
      <c r="B140" s="99" t="s">
        <v>586</v>
      </c>
      <c r="C140" s="101" t="s">
        <v>410</v>
      </c>
      <c r="D140" s="99" t="s">
        <v>678</v>
      </c>
      <c r="E140" s="93" t="s">
        <v>210</v>
      </c>
      <c r="F140" s="94" t="s">
        <v>575</v>
      </c>
      <c r="G140" s="94" t="s">
        <v>669</v>
      </c>
      <c r="H140" s="96">
        <v>100000</v>
      </c>
      <c r="I140" s="96">
        <f>H140*2.87%</f>
        <v>2870</v>
      </c>
      <c r="J140" s="96">
        <f>+H140*3.04%</f>
        <v>3040</v>
      </c>
      <c r="K140" s="96">
        <v>0</v>
      </c>
      <c r="L140" s="8">
        <f>+J140+I140+K140</f>
        <v>5910</v>
      </c>
      <c r="M140" s="8">
        <f>+H140-L140</f>
        <v>94090</v>
      </c>
      <c r="N140" s="8">
        <f>+IF(M140*12&lt;=416220.01,0,IF(M140*12&lt;=624329.01,(((M140*12-416220.01)*0.15)/12),IF((M140*12&lt;=867123.01),(31216+0.2*(M140*12-624329.01))/12,((79776+0.25*(M140*12-867123.01))/12))))-O140</f>
        <v>12105.437291666667</v>
      </c>
      <c r="O140" s="8">
        <v>0</v>
      </c>
      <c r="P140" s="95">
        <v>25</v>
      </c>
      <c r="Q140" s="8">
        <f>+P140+N140+L140</f>
        <v>18040.437291666669</v>
      </c>
      <c r="R140" s="95">
        <f>+H140-Q140</f>
        <v>81959.562708333338</v>
      </c>
    </row>
    <row r="141" spans="1:19" s="2" customFormat="1" ht="30" customHeight="1" x14ac:dyDescent="0.2">
      <c r="A141" s="92">
        <f>+A140+1</f>
        <v>54</v>
      </c>
      <c r="B141" s="175" t="s">
        <v>579</v>
      </c>
      <c r="C141" s="65" t="s">
        <v>411</v>
      </c>
      <c r="D141" s="175" t="s">
        <v>506</v>
      </c>
      <c r="E141" s="110" t="s">
        <v>210</v>
      </c>
      <c r="F141" s="24" t="s">
        <v>575</v>
      </c>
      <c r="G141" s="24" t="s">
        <v>669</v>
      </c>
      <c r="H141" s="100">
        <v>45000</v>
      </c>
      <c r="I141" s="5">
        <f t="shared" ref="I141:I142" si="35">H141*2.87%</f>
        <v>1291.5</v>
      </c>
      <c r="J141" s="5">
        <f t="shared" si="34"/>
        <v>1368</v>
      </c>
      <c r="K141" s="5"/>
      <c r="L141" s="8">
        <f>+J141+I141+K141</f>
        <v>2659.5</v>
      </c>
      <c r="M141" s="8">
        <f>+H141-L141</f>
        <v>42340.5</v>
      </c>
      <c r="N141" s="8">
        <f t="shared" ref="N141:N142" si="36">+IF(M141*12&lt;=416220.01,0,IF(M141*12&lt;=624329.01,(((M141*12-416220.01)*0.15)/12),IF((M141*12&lt;=867123.01),(31216+0.2*(M141*12-624329.01))/12,((79776+0.25*(M141*12-867123.01))/12))))-O141</f>
        <v>1148.3248749999998</v>
      </c>
      <c r="O141" s="8"/>
      <c r="P141" s="95">
        <v>3525</v>
      </c>
      <c r="Q141" s="8">
        <f t="shared" ref="Q141:Q142" si="37">+P141+N141+L141</f>
        <v>7332.8248750000002</v>
      </c>
      <c r="R141" s="95">
        <f>H141-Q141</f>
        <v>37667.175125000002</v>
      </c>
    </row>
    <row r="142" spans="1:19" s="2" customFormat="1" ht="30" customHeight="1" x14ac:dyDescent="0.2">
      <c r="A142" s="92">
        <f t="shared" ref="A142" si="38">+A141+1</f>
        <v>55</v>
      </c>
      <c r="B142" s="175" t="s">
        <v>580</v>
      </c>
      <c r="C142" s="65" t="s">
        <v>411</v>
      </c>
      <c r="D142" s="175" t="s">
        <v>506</v>
      </c>
      <c r="E142" s="110" t="s">
        <v>210</v>
      </c>
      <c r="F142" s="24" t="s">
        <v>575</v>
      </c>
      <c r="G142" s="24" t="s">
        <v>669</v>
      </c>
      <c r="H142" s="100">
        <v>45000</v>
      </c>
      <c r="I142" s="5">
        <f t="shared" si="35"/>
        <v>1291.5</v>
      </c>
      <c r="J142" s="5">
        <f t="shared" si="34"/>
        <v>1368</v>
      </c>
      <c r="K142" s="61">
        <v>3430.92</v>
      </c>
      <c r="L142" s="8">
        <f>+J142+I142+K142</f>
        <v>6090.42</v>
      </c>
      <c r="M142" s="8">
        <f>+H142-L142</f>
        <v>38909.58</v>
      </c>
      <c r="N142" s="8">
        <f t="shared" si="36"/>
        <v>633.6868750000001</v>
      </c>
      <c r="O142" s="8"/>
      <c r="P142" s="95">
        <v>25</v>
      </c>
      <c r="Q142" s="8">
        <f t="shared" si="37"/>
        <v>6749.1068750000004</v>
      </c>
      <c r="R142" s="95">
        <f>H142-Q142</f>
        <v>38250.893125000002</v>
      </c>
    </row>
    <row r="143" spans="1:19" s="2" customFormat="1" ht="30" customHeight="1" x14ac:dyDescent="0.2">
      <c r="A143" s="305" t="s">
        <v>124</v>
      </c>
      <c r="B143" s="306"/>
      <c r="C143" s="215"/>
      <c r="D143" s="215"/>
      <c r="E143" s="215"/>
      <c r="F143" s="215"/>
      <c r="G143" s="215"/>
      <c r="H143" s="14">
        <f>SUM(H138:H142)</f>
        <v>450000</v>
      </c>
      <c r="I143" s="14">
        <f t="shared" ref="I143:R143" si="39">SUM(I138:I142)</f>
        <v>12915</v>
      </c>
      <c r="J143" s="14">
        <f t="shared" si="39"/>
        <v>13680</v>
      </c>
      <c r="K143" s="14">
        <f t="shared" si="39"/>
        <v>3430.92</v>
      </c>
      <c r="L143" s="14">
        <f t="shared" si="39"/>
        <v>30025.919999999998</v>
      </c>
      <c r="M143" s="14">
        <f t="shared" si="39"/>
        <v>419974.08</v>
      </c>
      <c r="N143" s="14">
        <f t="shared" si="39"/>
        <v>52531.586166666668</v>
      </c>
      <c r="O143" s="14">
        <f t="shared" si="39"/>
        <v>0</v>
      </c>
      <c r="P143" s="14">
        <f t="shared" si="39"/>
        <v>3625</v>
      </c>
      <c r="Q143" s="14">
        <f t="shared" si="39"/>
        <v>86182.506166666673</v>
      </c>
      <c r="R143" s="14">
        <f t="shared" si="39"/>
        <v>363817.49383333337</v>
      </c>
    </row>
    <row r="144" spans="1:19" s="2" customFormat="1" ht="30" customHeight="1" thickBot="1" x14ac:dyDescent="0.25">
      <c r="A144" s="62"/>
      <c r="B144" s="62"/>
      <c r="C144" s="62"/>
      <c r="D144" s="62"/>
      <c r="E144" s="62"/>
      <c r="F144" s="62"/>
      <c r="G144" s="62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</row>
    <row r="145" spans="1:19" s="2" customFormat="1" ht="30" customHeight="1" thickBot="1" x14ac:dyDescent="0.25">
      <c r="A145" s="213" t="s">
        <v>491</v>
      </c>
      <c r="B145" s="214"/>
      <c r="C145" s="214"/>
      <c r="D145" s="214"/>
      <c r="E145" s="214"/>
      <c r="F145" s="214"/>
      <c r="G145" s="214"/>
      <c r="H145" s="214"/>
      <c r="I145" s="214"/>
      <c r="J145" s="214"/>
      <c r="K145" s="214"/>
      <c r="L145" s="214"/>
      <c r="M145" s="214"/>
      <c r="N145" s="214"/>
      <c r="O145" s="214"/>
      <c r="P145" s="214"/>
      <c r="Q145" s="214"/>
      <c r="R145" s="214"/>
    </row>
    <row r="146" spans="1:19" s="2" customFormat="1" ht="30" customHeight="1" x14ac:dyDescent="0.2">
      <c r="A146" s="92">
        <f>+A142+1</f>
        <v>56</v>
      </c>
      <c r="B146" s="24" t="s">
        <v>489</v>
      </c>
      <c r="C146" s="12" t="s">
        <v>410</v>
      </c>
      <c r="D146" s="110" t="s">
        <v>490</v>
      </c>
      <c r="E146" s="110" t="s">
        <v>210</v>
      </c>
      <c r="F146" s="175" t="s">
        <v>647</v>
      </c>
      <c r="G146" s="175" t="s">
        <v>702</v>
      </c>
      <c r="H146" s="8">
        <v>190000</v>
      </c>
      <c r="I146" s="96">
        <f>H146*2.87%</f>
        <v>5453</v>
      </c>
      <c r="J146" s="5">
        <v>5776</v>
      </c>
      <c r="K146" s="5"/>
      <c r="L146" s="8">
        <f>+J146+I146+K146</f>
        <v>11229</v>
      </c>
      <c r="M146" s="8">
        <f>+H146-L146</f>
        <v>178771</v>
      </c>
      <c r="N146" s="8">
        <f>+IF(M146*12&lt;=416220.01,0,IF(M146*12&lt;=624329.01,(((M146*12-416220.01)*0.15)/12),IF((M146*12&lt;=867123.01),(31216+0.2*(M146*12-624329.01))/12,((79776+0.25*(M146*12-867123.01))/12))))-O146</f>
        <v>33275.687291666669</v>
      </c>
      <c r="O146" s="8"/>
      <c r="P146" s="95">
        <v>1025</v>
      </c>
      <c r="Q146" s="8">
        <f>+P146+N146+L146</f>
        <v>45529.687291666669</v>
      </c>
      <c r="R146" s="95">
        <f>+H146-Q146</f>
        <v>144470.31270833334</v>
      </c>
    </row>
    <row r="147" spans="1:19" s="67" customFormat="1" ht="30" customHeight="1" x14ac:dyDescent="0.2">
      <c r="A147" s="114">
        <f>+A146+1</f>
        <v>57</v>
      </c>
      <c r="B147" s="115" t="s">
        <v>511</v>
      </c>
      <c r="C147" s="114" t="s">
        <v>411</v>
      </c>
      <c r="D147" s="113" t="s">
        <v>130</v>
      </c>
      <c r="E147" s="110" t="s">
        <v>210</v>
      </c>
      <c r="F147" s="175" t="s">
        <v>642</v>
      </c>
      <c r="G147" s="175" t="s">
        <v>689</v>
      </c>
      <c r="H147" s="5">
        <v>50000</v>
      </c>
      <c r="I147" s="5">
        <f>H147*2.87%</f>
        <v>1435</v>
      </c>
      <c r="J147" s="5">
        <f>+H147*3.04%</f>
        <v>1520</v>
      </c>
      <c r="K147" s="5"/>
      <c r="L147" s="8">
        <f>+J147+I147+K147</f>
        <v>2955</v>
      </c>
      <c r="M147" s="8">
        <f>+H147-L147</f>
        <v>47045</v>
      </c>
      <c r="N147" s="8">
        <f>+IF(M147*12&lt;=416220.01,0,IF(M147*12&lt;=624329.01,(((M147*12-416220.01)*0.15)/12),IF((M147*12&lt;=867123.01),(31216+0.2*(M147*12-624329.01))/12,((79776+0.25*(M147*12-867123.01))/12))))-O147</f>
        <v>1853.9998749999997</v>
      </c>
      <c r="O147" s="8"/>
      <c r="P147" s="66">
        <v>1165</v>
      </c>
      <c r="Q147" s="8">
        <f>+P147+N147+L147</f>
        <v>5973.9998749999995</v>
      </c>
      <c r="R147" s="95">
        <f>+H147-Q147</f>
        <v>44026.000124999999</v>
      </c>
      <c r="S147" s="2"/>
    </row>
    <row r="148" spans="1:19" s="26" customFormat="1" ht="30" customHeight="1" thickBot="1" x14ac:dyDescent="0.25">
      <c r="A148" s="305" t="s">
        <v>124</v>
      </c>
      <c r="B148" s="306"/>
      <c r="C148" s="216"/>
      <c r="D148" s="216"/>
      <c r="E148" s="216"/>
      <c r="F148" s="216"/>
      <c r="G148" s="220"/>
      <c r="H148" s="71">
        <f>SUM(H146:H147)</f>
        <v>240000</v>
      </c>
      <c r="I148" s="71">
        <f t="shared" ref="I148:R148" si="40">SUM(I146:I147)</f>
        <v>6888</v>
      </c>
      <c r="J148" s="71">
        <f t="shared" si="40"/>
        <v>7296</v>
      </c>
      <c r="K148" s="71">
        <f t="shared" si="40"/>
        <v>0</v>
      </c>
      <c r="L148" s="71">
        <f t="shared" si="40"/>
        <v>14184</v>
      </c>
      <c r="M148" s="71">
        <f t="shared" si="40"/>
        <v>225816</v>
      </c>
      <c r="N148" s="71">
        <f t="shared" si="40"/>
        <v>35129.68716666667</v>
      </c>
      <c r="O148" s="71">
        <f t="shared" si="40"/>
        <v>0</v>
      </c>
      <c r="P148" s="71">
        <f t="shared" si="40"/>
        <v>2190</v>
      </c>
      <c r="Q148" s="71">
        <f t="shared" si="40"/>
        <v>51503.68716666667</v>
      </c>
      <c r="R148" s="71">
        <f t="shared" si="40"/>
        <v>188496.31283333333</v>
      </c>
    </row>
    <row r="149" spans="1:19" s="26" customFormat="1" ht="30" customHeight="1" thickBot="1" x14ac:dyDescent="0.25">
      <c r="A149" s="2"/>
      <c r="B149" s="2"/>
      <c r="C149" s="140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</row>
    <row r="150" spans="1:19" s="26" customFormat="1" ht="30" customHeight="1" thickBot="1" x14ac:dyDescent="0.25">
      <c r="A150" s="213" t="s">
        <v>583</v>
      </c>
      <c r="B150" s="214"/>
      <c r="C150" s="214"/>
      <c r="D150" s="214"/>
      <c r="E150" s="214"/>
      <c r="F150" s="214"/>
      <c r="G150" s="214"/>
      <c r="H150" s="214"/>
      <c r="I150" s="214"/>
      <c r="J150" s="214"/>
      <c r="K150" s="214"/>
      <c r="L150" s="214"/>
      <c r="M150" s="214"/>
      <c r="N150" s="214"/>
      <c r="O150" s="214"/>
      <c r="P150" s="214"/>
      <c r="Q150" s="214"/>
      <c r="R150" s="214"/>
    </row>
    <row r="151" spans="1:19" s="26" customFormat="1" ht="30" customHeight="1" x14ac:dyDescent="0.2">
      <c r="A151" s="65">
        <f>+A147+1</f>
        <v>58</v>
      </c>
      <c r="B151" s="112" t="s">
        <v>592</v>
      </c>
      <c r="C151" s="114" t="s">
        <v>411</v>
      </c>
      <c r="D151" s="111" t="s">
        <v>593</v>
      </c>
      <c r="E151" s="110" t="s">
        <v>210</v>
      </c>
      <c r="F151" s="24" t="s">
        <v>673</v>
      </c>
      <c r="G151" s="24" t="s">
        <v>672</v>
      </c>
      <c r="H151" s="156">
        <v>80000</v>
      </c>
      <c r="I151" s="96">
        <f>H151*2.87%</f>
        <v>2296</v>
      </c>
      <c r="J151" s="96">
        <f>+H151*3.04%</f>
        <v>2432</v>
      </c>
      <c r="K151" s="96"/>
      <c r="L151" s="8">
        <f>+J151+I151+K151</f>
        <v>4728</v>
      </c>
      <c r="M151" s="8">
        <f>+H151-L151</f>
        <v>75272</v>
      </c>
      <c r="N151" s="8">
        <f>+IF(M151*12&lt;=416220.01,0,IF(M151*12&lt;=624329.01,(((M151*12-416220.01)*0.15)/12),IF((M151*12&lt;=867123.01),(31216+0.2*(M151*12-624329.01))/12,((79776+0.25*(M151*12-867123.01))/12))))-O151</f>
        <v>7400.9372916666662</v>
      </c>
      <c r="O151" s="8"/>
      <c r="P151" s="95">
        <v>65</v>
      </c>
      <c r="Q151" s="8">
        <f>+P151+N151+L151</f>
        <v>12193.937291666665</v>
      </c>
      <c r="R151" s="95">
        <f>+H151-Q151</f>
        <v>67806.062708333338</v>
      </c>
    </row>
    <row r="152" spans="1:19" s="67" customFormat="1" ht="30" customHeight="1" x14ac:dyDescent="0.2">
      <c r="A152" s="65">
        <f>+A151+1</f>
        <v>59</v>
      </c>
      <c r="B152" s="112" t="s">
        <v>581</v>
      </c>
      <c r="C152" s="114" t="s">
        <v>411</v>
      </c>
      <c r="D152" s="111" t="s">
        <v>582</v>
      </c>
      <c r="E152" s="110" t="s">
        <v>210</v>
      </c>
      <c r="F152" s="24" t="s">
        <v>575</v>
      </c>
      <c r="G152" s="24" t="s">
        <v>669</v>
      </c>
      <c r="H152" s="156">
        <v>70000</v>
      </c>
      <c r="I152" s="96">
        <f>H152*2.87%</f>
        <v>2009</v>
      </c>
      <c r="J152" s="96">
        <f>+H152*3.04%</f>
        <v>2128</v>
      </c>
      <c r="K152" s="96">
        <v>1715.46</v>
      </c>
      <c r="L152" s="8">
        <f>+J152+I152+K152</f>
        <v>5852.46</v>
      </c>
      <c r="M152" s="8">
        <f>+H152-L152</f>
        <v>64147.54</v>
      </c>
      <c r="N152" s="8">
        <f>+IF(M152*12&lt;=416220.01,0,IF(M152*12&lt;=624329.01,(((M152*12-416220.01)*0.15)/12),IF((M152*12&lt;=867123.01),(31216+0.2*(M152*12-624329.01))/12,((79776+0.25*(M152*12-867123.01))/12))))-O152</f>
        <v>5025.3578333333326</v>
      </c>
      <c r="O152" s="8">
        <v>0</v>
      </c>
      <c r="P152" s="95">
        <v>25</v>
      </c>
      <c r="Q152" s="8">
        <f>+P152+N152+L152</f>
        <v>10902.817833333333</v>
      </c>
      <c r="R152" s="95">
        <f>+H152-Q152</f>
        <v>59097.182166666666</v>
      </c>
      <c r="S152" s="2"/>
    </row>
    <row r="153" spans="1:19" s="6" customFormat="1" ht="30" customHeight="1" x14ac:dyDescent="0.2">
      <c r="A153" s="305" t="s">
        <v>124</v>
      </c>
      <c r="B153" s="306"/>
      <c r="C153" s="215"/>
      <c r="D153" s="215"/>
      <c r="E153" s="215"/>
      <c r="F153" s="215"/>
      <c r="G153" s="215"/>
      <c r="H153" s="14">
        <f>SUM(H151:H152)</f>
        <v>150000</v>
      </c>
      <c r="I153" s="14">
        <f t="shared" ref="I153:R153" si="41">SUM(I151:I152)</f>
        <v>4305</v>
      </c>
      <c r="J153" s="14">
        <f t="shared" si="41"/>
        <v>4560</v>
      </c>
      <c r="K153" s="14">
        <f t="shared" si="41"/>
        <v>1715.46</v>
      </c>
      <c r="L153" s="14">
        <f t="shared" si="41"/>
        <v>10580.46</v>
      </c>
      <c r="M153" s="14">
        <f t="shared" si="41"/>
        <v>139419.54</v>
      </c>
      <c r="N153" s="14">
        <f t="shared" si="41"/>
        <v>12426.295124999999</v>
      </c>
      <c r="O153" s="14">
        <f t="shared" si="41"/>
        <v>0</v>
      </c>
      <c r="P153" s="14">
        <f t="shared" si="41"/>
        <v>90</v>
      </c>
      <c r="Q153" s="14">
        <f t="shared" si="41"/>
        <v>23096.755124999996</v>
      </c>
      <c r="R153" s="14">
        <f t="shared" si="41"/>
        <v>126903.244875</v>
      </c>
    </row>
    <row r="154" spans="1:19" s="26" customFormat="1" ht="30" customHeight="1" thickBot="1" x14ac:dyDescent="0.25">
      <c r="A154" s="62"/>
      <c r="B154" s="62"/>
      <c r="C154" s="225"/>
      <c r="D154" s="225"/>
      <c r="E154" s="225"/>
      <c r="F154" s="225"/>
      <c r="G154" s="225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</row>
    <row r="155" spans="1:19" s="26" customFormat="1" ht="30" customHeight="1" thickBot="1" x14ac:dyDescent="0.25">
      <c r="A155" s="213" t="s">
        <v>372</v>
      </c>
      <c r="B155" s="214"/>
      <c r="C155" s="214"/>
      <c r="D155" s="214"/>
      <c r="E155" s="214"/>
      <c r="F155" s="214"/>
      <c r="G155" s="214"/>
      <c r="H155" s="214"/>
      <c r="I155" s="214"/>
      <c r="J155" s="214"/>
      <c r="K155" s="214"/>
      <c r="L155" s="214"/>
      <c r="M155" s="214"/>
      <c r="N155" s="214"/>
      <c r="O155" s="214"/>
      <c r="P155" s="214"/>
      <c r="Q155" s="214"/>
      <c r="R155" s="214"/>
    </row>
    <row r="156" spans="1:19" s="2" customFormat="1" ht="30" customHeight="1" x14ac:dyDescent="0.2">
      <c r="A156" s="65">
        <f>+A152+1</f>
        <v>60</v>
      </c>
      <c r="B156" s="112" t="s">
        <v>652</v>
      </c>
      <c r="C156" s="114" t="s">
        <v>411</v>
      </c>
      <c r="D156" s="111" t="s">
        <v>531</v>
      </c>
      <c r="E156" s="110" t="s">
        <v>210</v>
      </c>
      <c r="F156" s="24" t="s">
        <v>655</v>
      </c>
      <c r="G156" s="24" t="s">
        <v>712</v>
      </c>
      <c r="H156" s="156">
        <v>70000</v>
      </c>
      <c r="I156" s="96">
        <f>H156*2.87%</f>
        <v>2009</v>
      </c>
      <c r="J156" s="96">
        <f>+H156*3.04%</f>
        <v>2128</v>
      </c>
      <c r="K156" s="96"/>
      <c r="L156" s="8">
        <f>+J156+I156+K156</f>
        <v>4137</v>
      </c>
      <c r="M156" s="8">
        <f>+H156-L156</f>
        <v>65863</v>
      </c>
      <c r="N156" s="8">
        <f>+IF(M156*12&lt;=416220.01,0,IF(M156*12&lt;=624329.01,(((M156*12-416220.01)*0.15)/12),IF((M156*12&lt;=867123.01),(31216+0.2*(M156*12-624329.01))/12,((79776+0.25*(M156*12-867123.01))/12))))-O156</f>
        <v>5368.4498333333331</v>
      </c>
      <c r="O156" s="8"/>
      <c r="P156" s="95">
        <v>25</v>
      </c>
      <c r="Q156" s="8">
        <f>+P156+N156+L156</f>
        <v>9530.4498333333322</v>
      </c>
      <c r="R156" s="95">
        <f>+H156-Q156</f>
        <v>60469.550166666668</v>
      </c>
    </row>
    <row r="157" spans="1:19" s="72" customFormat="1" ht="30" customHeight="1" x14ac:dyDescent="0.2">
      <c r="A157" s="233">
        <f>+A156+1</f>
        <v>61</v>
      </c>
      <c r="B157" s="175" t="s">
        <v>628</v>
      </c>
      <c r="C157" s="65" t="s">
        <v>411</v>
      </c>
      <c r="D157" s="241" t="s">
        <v>629</v>
      </c>
      <c r="E157" s="110" t="s">
        <v>210</v>
      </c>
      <c r="F157" s="24" t="s">
        <v>630</v>
      </c>
      <c r="G157" s="24" t="s">
        <v>694</v>
      </c>
      <c r="H157" s="156">
        <v>45000</v>
      </c>
      <c r="I157" s="96">
        <f>H157*2.87%</f>
        <v>1291.5</v>
      </c>
      <c r="J157" s="96">
        <f>+H157*3.04%</f>
        <v>1368</v>
      </c>
      <c r="K157" s="5">
        <v>0</v>
      </c>
      <c r="L157" s="8">
        <f>+J157+I157+K157</f>
        <v>2659.5</v>
      </c>
      <c r="M157" s="8">
        <f>+H157-L157</f>
        <v>42340.5</v>
      </c>
      <c r="N157" s="8">
        <v>1148.32</v>
      </c>
      <c r="O157" s="8">
        <v>0</v>
      </c>
      <c r="P157" s="95">
        <v>30905.87</v>
      </c>
      <c r="Q157" s="8">
        <f>+L157+N157+P157</f>
        <v>34713.69</v>
      </c>
      <c r="R157" s="8">
        <f>+H157-Q157</f>
        <v>10286.309999999998</v>
      </c>
      <c r="S157" s="26"/>
    </row>
    <row r="158" spans="1:19" s="67" customFormat="1" ht="29.25" customHeight="1" x14ac:dyDescent="0.2">
      <c r="A158" s="313" t="s">
        <v>124</v>
      </c>
      <c r="B158" s="314"/>
      <c r="C158" s="288"/>
      <c r="D158" s="288"/>
      <c r="E158" s="288"/>
      <c r="F158" s="288"/>
      <c r="G158" s="288"/>
      <c r="H158" s="289">
        <f>SUM(H156:H157)</f>
        <v>115000</v>
      </c>
      <c r="I158" s="289">
        <f t="shared" ref="I158:R158" si="42">SUM(I156:I157)</f>
        <v>3300.5</v>
      </c>
      <c r="J158" s="289">
        <f t="shared" si="42"/>
        <v>3496</v>
      </c>
      <c r="K158" s="289">
        <f t="shared" si="42"/>
        <v>0</v>
      </c>
      <c r="L158" s="289">
        <f t="shared" si="42"/>
        <v>6796.5</v>
      </c>
      <c r="M158" s="289">
        <f t="shared" si="42"/>
        <v>108203.5</v>
      </c>
      <c r="N158" s="289">
        <f t="shared" si="42"/>
        <v>6516.7698333333328</v>
      </c>
      <c r="O158" s="289">
        <f t="shared" si="42"/>
        <v>0</v>
      </c>
      <c r="P158" s="289">
        <f t="shared" si="42"/>
        <v>30930.87</v>
      </c>
      <c r="Q158" s="289">
        <f t="shared" si="42"/>
        <v>44244.139833333335</v>
      </c>
      <c r="R158" s="289">
        <f t="shared" si="42"/>
        <v>70755.860166666665</v>
      </c>
      <c r="S158" s="2"/>
    </row>
    <row r="159" spans="1:19" s="26" customFormat="1" ht="30" customHeight="1" thickBot="1" x14ac:dyDescent="0.25">
      <c r="A159" s="62"/>
      <c r="B159" s="62"/>
      <c r="C159" s="62"/>
      <c r="D159" s="62"/>
      <c r="E159" s="62"/>
      <c r="F159" s="62"/>
      <c r="G159" s="62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</row>
    <row r="160" spans="1:19" s="26" customFormat="1" ht="30" customHeight="1" thickBot="1" x14ac:dyDescent="0.25">
      <c r="A160" s="213" t="s">
        <v>214</v>
      </c>
      <c r="B160" s="214"/>
      <c r="C160" s="214"/>
      <c r="D160" s="214"/>
      <c r="E160" s="214"/>
      <c r="F160" s="214"/>
      <c r="G160" s="214"/>
      <c r="H160" s="214"/>
      <c r="I160" s="214"/>
      <c r="J160" s="214"/>
      <c r="K160" s="287"/>
      <c r="L160" s="287"/>
      <c r="M160" s="287"/>
      <c r="N160" s="287"/>
      <c r="O160" s="287"/>
      <c r="P160" s="287"/>
      <c r="Q160" s="287"/>
      <c r="R160" s="214"/>
    </row>
    <row r="161" spans="1:19" s="67" customFormat="1" ht="30" customHeight="1" x14ac:dyDescent="0.2">
      <c r="A161" s="65">
        <f>+A157+1</f>
        <v>62</v>
      </c>
      <c r="B161" s="112" t="s">
        <v>373</v>
      </c>
      <c r="C161" s="114" t="s">
        <v>411</v>
      </c>
      <c r="D161" s="111" t="s">
        <v>679</v>
      </c>
      <c r="E161" s="110" t="s">
        <v>210</v>
      </c>
      <c r="F161" s="24" t="s">
        <v>609</v>
      </c>
      <c r="G161" s="24" t="s">
        <v>676</v>
      </c>
      <c r="H161" s="156">
        <v>135000</v>
      </c>
      <c r="I161" s="96">
        <f>H161*2.87%</f>
        <v>3874.5</v>
      </c>
      <c r="J161" s="96">
        <f>+H161*3.04%</f>
        <v>4104</v>
      </c>
      <c r="K161" s="96"/>
      <c r="L161" s="96">
        <f>+J161+I161+K161</f>
        <v>7978.5</v>
      </c>
      <c r="M161" s="96">
        <f>+H161-L161</f>
        <v>127021.5</v>
      </c>
      <c r="N161" s="96">
        <f>+IF(M161*12&lt;=416220.01,0,IF(M161*12&lt;=624329.01,(((M161*12-416220.01)*0.15)/12),IF((M161*12&lt;=867123.01),(31216+0.2*(M161*12-624329.01))/12,((79776+0.25*(M161*12-867123.01))/12))))-O161</f>
        <v>20338.312291666665</v>
      </c>
      <c r="O161" s="96"/>
      <c r="P161" s="95">
        <v>2098.84</v>
      </c>
      <c r="Q161" s="96">
        <f>+P161+N161+L161</f>
        <v>30415.652291666665</v>
      </c>
      <c r="R161" s="95">
        <f>+H161-Q161</f>
        <v>104584.34770833334</v>
      </c>
      <c r="S161" s="2"/>
    </row>
    <row r="162" spans="1:19" s="2" customFormat="1" ht="30" customHeight="1" x14ac:dyDescent="0.2">
      <c r="A162" s="65">
        <f>+A161+1</f>
        <v>63</v>
      </c>
      <c r="B162" s="175" t="s">
        <v>504</v>
      </c>
      <c r="C162" s="65" t="s">
        <v>410</v>
      </c>
      <c r="D162" s="241" t="s">
        <v>651</v>
      </c>
      <c r="E162" s="93" t="s">
        <v>210</v>
      </c>
      <c r="F162" s="24" t="s">
        <v>673</v>
      </c>
      <c r="G162" s="24" t="s">
        <v>672</v>
      </c>
      <c r="H162" s="10">
        <v>80000</v>
      </c>
      <c r="I162" s="5">
        <f>H162*2.87%</f>
        <v>2296</v>
      </c>
      <c r="J162" s="5">
        <f>+H162*3.04%</f>
        <v>2432</v>
      </c>
      <c r="K162" s="61"/>
      <c r="L162" s="96">
        <f>+J162+I162+K162</f>
        <v>4728</v>
      </c>
      <c r="M162" s="96">
        <f>+H162-L162</f>
        <v>75272</v>
      </c>
      <c r="N162" s="96">
        <v>7400.94</v>
      </c>
      <c r="O162" s="96"/>
      <c r="P162" s="95">
        <f>100+25</f>
        <v>125</v>
      </c>
      <c r="Q162" s="96">
        <f>+P162+N162+L162</f>
        <v>12253.939999999999</v>
      </c>
      <c r="R162" s="95">
        <f>H162-Q162</f>
        <v>67746.06</v>
      </c>
    </row>
    <row r="163" spans="1:19" s="2" customFormat="1" ht="30" customHeight="1" x14ac:dyDescent="0.2">
      <c r="A163" s="65">
        <f>+A162+1</f>
        <v>64</v>
      </c>
      <c r="B163" s="5" t="s">
        <v>374</v>
      </c>
      <c r="C163" s="138" t="s">
        <v>411</v>
      </c>
      <c r="D163" s="115" t="s">
        <v>213</v>
      </c>
      <c r="E163" s="110" t="s">
        <v>210</v>
      </c>
      <c r="F163" s="24" t="s">
        <v>671</v>
      </c>
      <c r="G163" s="24" t="s">
        <v>670</v>
      </c>
      <c r="H163" s="109">
        <v>70000</v>
      </c>
      <c r="I163" s="8">
        <f>H163*2.87%</f>
        <v>2009</v>
      </c>
      <c r="J163" s="96">
        <f>+H163*3.04%</f>
        <v>2128</v>
      </c>
      <c r="K163" s="96">
        <v>1715.46</v>
      </c>
      <c r="L163" s="96">
        <f>+J163+I163+K163</f>
        <v>5852.46</v>
      </c>
      <c r="M163" s="96">
        <f>+H163-L163</f>
        <v>64147.54</v>
      </c>
      <c r="N163" s="96">
        <f>+IF(M163*12&lt;=416220.01,0,IF(M163*12&lt;=624329.01,(((M163*12-416220.01)*0.15)/12),IF((M163*12&lt;=867123.01),(31216+0.2*(M163*12-624329.01))/12,((79776+0.25*(M163*12-867123.01))/12))))-O163</f>
        <v>5025.3578333333326</v>
      </c>
      <c r="O163" s="96"/>
      <c r="P163" s="95">
        <v>25</v>
      </c>
      <c r="Q163" s="96">
        <f>+P163+N163+L163</f>
        <v>10902.817833333333</v>
      </c>
      <c r="R163" s="95">
        <f>+H163-Q163</f>
        <v>59097.182166666666</v>
      </c>
    </row>
    <row r="164" spans="1:19" s="73" customFormat="1" ht="30" customHeight="1" x14ac:dyDescent="0.2">
      <c r="A164" s="305" t="s">
        <v>124</v>
      </c>
      <c r="B164" s="315"/>
      <c r="C164" s="218"/>
      <c r="D164" s="218"/>
      <c r="E164" s="218"/>
      <c r="F164" s="218"/>
      <c r="G164" s="219"/>
      <c r="H164" s="14">
        <f>SUM(H161:H163)</f>
        <v>285000</v>
      </c>
      <c r="I164" s="14">
        <f t="shared" ref="I164:R164" si="43">SUM(I161:I163)</f>
        <v>8179.5</v>
      </c>
      <c r="J164" s="14">
        <f t="shared" si="43"/>
        <v>8664</v>
      </c>
      <c r="K164" s="14">
        <f t="shared" si="43"/>
        <v>1715.46</v>
      </c>
      <c r="L164" s="14">
        <f t="shared" si="43"/>
        <v>18558.96</v>
      </c>
      <c r="M164" s="14">
        <f t="shared" si="43"/>
        <v>266441.03999999998</v>
      </c>
      <c r="N164" s="14">
        <f t="shared" si="43"/>
        <v>32764.610124999996</v>
      </c>
      <c r="O164" s="14">
        <f t="shared" si="43"/>
        <v>0</v>
      </c>
      <c r="P164" s="14">
        <f t="shared" si="43"/>
        <v>2248.84</v>
      </c>
      <c r="Q164" s="14">
        <f t="shared" si="43"/>
        <v>53572.410124999995</v>
      </c>
      <c r="R164" s="14">
        <f t="shared" si="43"/>
        <v>231427.58987500001</v>
      </c>
      <c r="S164" s="6"/>
    </row>
    <row r="165" spans="1:19" s="73" customFormat="1" ht="30" customHeight="1" thickBot="1" x14ac:dyDescent="0.25">
      <c r="A165" s="122"/>
      <c r="B165" s="1"/>
      <c r="C165" s="4"/>
      <c r="D165" s="123"/>
      <c r="E165" s="124"/>
      <c r="F165" s="23"/>
      <c r="G165" s="23"/>
      <c r="H165" s="125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"/>
    </row>
    <row r="166" spans="1:19" s="73" customFormat="1" ht="30" customHeight="1" thickBot="1" x14ac:dyDescent="0.25">
      <c r="A166" s="213" t="s">
        <v>202</v>
      </c>
      <c r="B166" s="214"/>
      <c r="C166" s="214"/>
      <c r="D166" s="214"/>
      <c r="E166" s="214"/>
      <c r="F166" s="214"/>
      <c r="G166" s="214"/>
      <c r="H166" s="214"/>
      <c r="I166" s="214"/>
      <c r="J166" s="214"/>
      <c r="K166" s="214"/>
      <c r="L166" s="214"/>
      <c r="M166" s="214"/>
      <c r="N166" s="214"/>
      <c r="O166" s="214"/>
      <c r="P166" s="214"/>
      <c r="Q166" s="214"/>
      <c r="R166" s="214"/>
      <c r="S166" s="6"/>
    </row>
    <row r="167" spans="1:19" s="6" customFormat="1" ht="30" customHeight="1" x14ac:dyDescent="0.2">
      <c r="A167" s="114">
        <f>+A163+1</f>
        <v>65</v>
      </c>
      <c r="B167" s="112" t="s">
        <v>375</v>
      </c>
      <c r="C167" s="114" t="s">
        <v>411</v>
      </c>
      <c r="D167" s="113" t="s">
        <v>215</v>
      </c>
      <c r="E167" s="110" t="s">
        <v>210</v>
      </c>
      <c r="F167" s="175" t="s">
        <v>642</v>
      </c>
      <c r="G167" s="175" t="s">
        <v>689</v>
      </c>
      <c r="H167" s="265">
        <v>145000</v>
      </c>
      <c r="I167" s="96">
        <f t="shared" ref="I167:I170" si="44">H167*2.87%</f>
        <v>4161.5</v>
      </c>
      <c r="J167" s="96">
        <f t="shared" ref="J167:J170" si="45">+H167*3.04%</f>
        <v>4408</v>
      </c>
      <c r="K167" s="96"/>
      <c r="L167" s="96">
        <f t="shared" ref="L167:L171" si="46">+J167+I167+K167</f>
        <v>8569.5</v>
      </c>
      <c r="M167" s="96">
        <f t="shared" ref="M167:M171" si="47">+H167-L167</f>
        <v>136430.5</v>
      </c>
      <c r="N167" s="96">
        <f>+IF(M167*12&lt;=416220.01,0,IF(M167*12&lt;=624329.01,(((M167*12-416220.01)*0.15)/12),IF((M167*12&lt;=867123.01),(31216+0.2*(M167*12-624329.01))/12,((79776+0.25*(M167*12-867123.01))/12))))-O167</f>
        <v>22690.562291666665</v>
      </c>
      <c r="O167" s="8"/>
      <c r="P167" s="95">
        <v>3025</v>
      </c>
      <c r="Q167" s="8">
        <f>+P167+N167+L167</f>
        <v>34285.062291666662</v>
      </c>
      <c r="R167" s="9">
        <f>+H167-Q167</f>
        <v>110714.93770833334</v>
      </c>
    </row>
    <row r="168" spans="1:19" s="67" customFormat="1" ht="30" customHeight="1" x14ac:dyDescent="0.2">
      <c r="A168" s="114">
        <f>+A167+1</f>
        <v>66</v>
      </c>
      <c r="B168" s="112" t="s">
        <v>102</v>
      </c>
      <c r="C168" s="114" t="s">
        <v>411</v>
      </c>
      <c r="D168" s="115" t="s">
        <v>509</v>
      </c>
      <c r="E168" s="110" t="s">
        <v>210</v>
      </c>
      <c r="F168" s="94" t="s">
        <v>648</v>
      </c>
      <c r="G168" s="94" t="s">
        <v>703</v>
      </c>
      <c r="H168" s="266">
        <v>70000</v>
      </c>
      <c r="I168" s="61">
        <f t="shared" si="44"/>
        <v>2009</v>
      </c>
      <c r="J168" s="61">
        <f t="shared" si="45"/>
        <v>2128</v>
      </c>
      <c r="K168" s="96">
        <v>1715.46</v>
      </c>
      <c r="L168" s="96">
        <f t="shared" si="46"/>
        <v>5852.46</v>
      </c>
      <c r="M168" s="96">
        <f t="shared" si="47"/>
        <v>64147.54</v>
      </c>
      <c r="N168" s="96">
        <f t="shared" ref="N168:N171" si="48">+IF(M168*12&lt;=416220.01,0,IF(M168*12&lt;=624329.01,(((M168*12-416220.01)*0.15)/12),IF((M168*12&lt;=867123.01),(31216+0.2*(M168*12-624329.01))/12,((79776+0.25*(M168*12-867123.01))/12))))-O168</f>
        <v>5025.3578333333326</v>
      </c>
      <c r="O168" s="96"/>
      <c r="P168" s="5">
        <v>4638</v>
      </c>
      <c r="Q168" s="96">
        <f>+P168+N168+L168</f>
        <v>15515.817833333331</v>
      </c>
      <c r="R168" s="95">
        <f>+H168-Q168</f>
        <v>54484.182166666666</v>
      </c>
      <c r="S168" s="2"/>
    </row>
    <row r="169" spans="1:19" s="6" customFormat="1" ht="30" customHeight="1" x14ac:dyDescent="0.2">
      <c r="A169" s="114">
        <f>+A168+1</f>
        <v>67</v>
      </c>
      <c r="B169" s="175" t="s">
        <v>378</v>
      </c>
      <c r="C169" s="138" t="s">
        <v>411</v>
      </c>
      <c r="D169" s="115" t="s">
        <v>223</v>
      </c>
      <c r="E169" s="110" t="s">
        <v>210</v>
      </c>
      <c r="F169" s="115" t="s">
        <v>654</v>
      </c>
      <c r="G169" s="24" t="s">
        <v>708</v>
      </c>
      <c r="H169" s="66">
        <v>70000</v>
      </c>
      <c r="I169" s="61">
        <f t="shared" si="44"/>
        <v>2009</v>
      </c>
      <c r="J169" s="61">
        <f t="shared" si="45"/>
        <v>2128</v>
      </c>
      <c r="K169" s="61"/>
      <c r="L169" s="96">
        <f>+J169+I169+K169</f>
        <v>4137</v>
      </c>
      <c r="M169" s="96">
        <f>+H169-L169</f>
        <v>65863</v>
      </c>
      <c r="N169" s="96">
        <f>+IF(M169*12&lt;=416220.01,0,IF(M169*12&lt;=624329.01,(((M169*12-416220.01)*0.15)/12),IF((M169*12&lt;=867123.01),(31216+0.2*(M169*12-624329.01))/12,((79776+0.25*(M169*12-867123.01))/12))))-O169</f>
        <v>5368.4498333333331</v>
      </c>
      <c r="O169" s="96"/>
      <c r="P169" s="95">
        <v>2125</v>
      </c>
      <c r="Q169" s="96">
        <f>+P169+N169+L169</f>
        <v>11630.449833333332</v>
      </c>
      <c r="R169" s="95">
        <f>+H169-Q169</f>
        <v>58369.550166666668</v>
      </c>
    </row>
    <row r="170" spans="1:19" s="6" customFormat="1" ht="30" customHeight="1" x14ac:dyDescent="0.2">
      <c r="A170" s="92">
        <f>+A169+1</f>
        <v>68</v>
      </c>
      <c r="B170" s="112" t="s">
        <v>377</v>
      </c>
      <c r="C170" s="138" t="s">
        <v>411</v>
      </c>
      <c r="D170" s="115" t="s">
        <v>146</v>
      </c>
      <c r="E170" s="110" t="s">
        <v>210</v>
      </c>
      <c r="F170" s="115" t="s">
        <v>654</v>
      </c>
      <c r="G170" s="24" t="s">
        <v>708</v>
      </c>
      <c r="H170" s="66">
        <v>60000</v>
      </c>
      <c r="I170" s="61">
        <f t="shared" si="44"/>
        <v>1722</v>
      </c>
      <c r="J170" s="61">
        <f t="shared" si="45"/>
        <v>1824</v>
      </c>
      <c r="K170" s="61"/>
      <c r="L170" s="96">
        <f t="shared" si="46"/>
        <v>3546</v>
      </c>
      <c r="M170" s="96">
        <f t="shared" si="47"/>
        <v>56454</v>
      </c>
      <c r="N170" s="96">
        <f t="shared" si="48"/>
        <v>3486.6498333333329</v>
      </c>
      <c r="O170" s="96"/>
      <c r="P170" s="61">
        <v>8223.19</v>
      </c>
      <c r="Q170" s="96">
        <f>+P170+N170+L170</f>
        <v>15255.839833333333</v>
      </c>
      <c r="R170" s="95">
        <f>+H170-Q170</f>
        <v>44744.160166666668</v>
      </c>
    </row>
    <row r="171" spans="1:19" s="6" customFormat="1" ht="30" customHeight="1" x14ac:dyDescent="0.2">
      <c r="A171" s="114">
        <f>+A170+1</f>
        <v>69</v>
      </c>
      <c r="B171" s="112" t="s">
        <v>594</v>
      </c>
      <c r="C171" s="138" t="s">
        <v>411</v>
      </c>
      <c r="D171" s="115" t="s">
        <v>379</v>
      </c>
      <c r="E171" s="110" t="s">
        <v>210</v>
      </c>
      <c r="F171" s="24" t="s">
        <v>673</v>
      </c>
      <c r="G171" s="24" t="s">
        <v>672</v>
      </c>
      <c r="H171" s="109">
        <v>45000</v>
      </c>
      <c r="I171" s="5">
        <f t="shared" ref="I171" si="49">H171*2.87%</f>
        <v>1291.5</v>
      </c>
      <c r="J171" s="5">
        <f t="shared" ref="J171" si="50">+H171*3.04%</f>
        <v>1368</v>
      </c>
      <c r="K171" s="5"/>
      <c r="L171" s="8">
        <f t="shared" si="46"/>
        <v>2659.5</v>
      </c>
      <c r="M171" s="8">
        <f t="shared" si="47"/>
        <v>42340.5</v>
      </c>
      <c r="N171" s="8">
        <f t="shared" si="48"/>
        <v>1148.3248749999998</v>
      </c>
      <c r="O171" s="8"/>
      <c r="P171" s="95">
        <v>1125</v>
      </c>
      <c r="Q171" s="8">
        <f>+P171+N171+L171</f>
        <v>4932.8248750000002</v>
      </c>
      <c r="R171" s="9">
        <f>+H171-Q171</f>
        <v>40067.175125000002</v>
      </c>
    </row>
    <row r="172" spans="1:19" s="6" customFormat="1" ht="30" customHeight="1" x14ac:dyDescent="0.2">
      <c r="A172" s="305" t="s">
        <v>124</v>
      </c>
      <c r="B172" s="306"/>
      <c r="C172" s="215"/>
      <c r="D172" s="215"/>
      <c r="E172" s="215"/>
      <c r="F172" s="215"/>
      <c r="G172" s="215"/>
      <c r="H172" s="14">
        <f t="shared" ref="H172:R172" si="51">SUM(H167:H171)</f>
        <v>390000</v>
      </c>
      <c r="I172" s="14">
        <f t="shared" si="51"/>
        <v>11193</v>
      </c>
      <c r="J172" s="14">
        <f t="shared" si="51"/>
        <v>11856</v>
      </c>
      <c r="K172" s="14">
        <f t="shared" si="51"/>
        <v>1715.46</v>
      </c>
      <c r="L172" s="14">
        <f t="shared" si="51"/>
        <v>24764.46</v>
      </c>
      <c r="M172" s="14">
        <f t="shared" si="51"/>
        <v>365235.54000000004</v>
      </c>
      <c r="N172" s="14">
        <f t="shared" si="51"/>
        <v>37719.344666666664</v>
      </c>
      <c r="O172" s="14">
        <f t="shared" si="51"/>
        <v>0</v>
      </c>
      <c r="P172" s="14">
        <f t="shared" si="51"/>
        <v>19136.190000000002</v>
      </c>
      <c r="Q172" s="14">
        <f t="shared" si="51"/>
        <v>81619.994666666666</v>
      </c>
      <c r="R172" s="14">
        <f t="shared" si="51"/>
        <v>308380.00533333333</v>
      </c>
    </row>
    <row r="173" spans="1:19" s="6" customFormat="1" ht="30" customHeight="1" thickBot="1" x14ac:dyDescent="0.25">
      <c r="A173" s="62"/>
      <c r="B173" s="62"/>
      <c r="C173" s="62"/>
      <c r="D173" s="62"/>
      <c r="E173" s="62"/>
      <c r="F173" s="62"/>
      <c r="G173" s="62"/>
    </row>
    <row r="174" spans="1:19" s="6" customFormat="1" ht="30" customHeight="1" thickBot="1" x14ac:dyDescent="0.25">
      <c r="A174" s="213" t="s">
        <v>454</v>
      </c>
      <c r="B174" s="214"/>
      <c r="C174" s="214"/>
      <c r="D174" s="214"/>
      <c r="E174" s="214"/>
      <c r="F174" s="214"/>
      <c r="G174" s="214"/>
      <c r="H174" s="214"/>
      <c r="I174" s="214"/>
      <c r="J174" s="214"/>
      <c r="K174" s="214"/>
      <c r="L174" s="214"/>
      <c r="M174" s="214"/>
      <c r="N174" s="214"/>
      <c r="O174" s="214"/>
      <c r="P174" s="214"/>
      <c r="Q174" s="214"/>
      <c r="R174" s="214"/>
    </row>
    <row r="175" spans="1:19" s="26" customFormat="1" ht="30" customHeight="1" x14ac:dyDescent="0.2">
      <c r="A175" s="65">
        <f>+A171+1</f>
        <v>70</v>
      </c>
      <c r="B175" s="115" t="s">
        <v>216</v>
      </c>
      <c r="C175" s="114" t="s">
        <v>411</v>
      </c>
      <c r="D175" s="113" t="s">
        <v>455</v>
      </c>
      <c r="E175" s="110" t="s">
        <v>210</v>
      </c>
      <c r="F175" s="175" t="s">
        <v>642</v>
      </c>
      <c r="G175" s="175" t="s">
        <v>689</v>
      </c>
      <c r="H175" s="266">
        <v>180000</v>
      </c>
      <c r="I175" s="61">
        <f>H175*2.87%</f>
        <v>5166</v>
      </c>
      <c r="J175" s="96">
        <f>+H175*3.04%</f>
        <v>5472</v>
      </c>
      <c r="K175" s="96"/>
      <c r="L175" s="8">
        <f>+J175+I175+K175</f>
        <v>10638</v>
      </c>
      <c r="M175" s="8">
        <f>+H175-L175</f>
        <v>169362</v>
      </c>
      <c r="N175" s="8">
        <f>+IF(M175*12&lt;=416220.01,0,IF(M175*12&lt;=624329.01,(((M175*12-416220.01)*0.15)/12),IF((M175*12&lt;=867123.01),(31216+0.2*(M175*12-624329.01))/12,((79776+0.25*(M175*12-867123.01))/12))))</f>
        <v>30923.437291666665</v>
      </c>
      <c r="O175" s="8"/>
      <c r="P175" s="66">
        <v>18193.330000000002</v>
      </c>
      <c r="Q175" s="8">
        <f>+P175+N175+L175</f>
        <v>59754.767291666663</v>
      </c>
      <c r="R175" s="66">
        <f>+H175-Q175</f>
        <v>120245.23270833334</v>
      </c>
    </row>
    <row r="176" spans="1:19" s="72" customFormat="1" ht="30" customHeight="1" x14ac:dyDescent="0.2">
      <c r="A176" s="305" t="s">
        <v>124</v>
      </c>
      <c r="B176" s="306"/>
      <c r="C176" s="215"/>
      <c r="D176" s="215"/>
      <c r="E176" s="215"/>
      <c r="F176" s="215"/>
      <c r="G176" s="215"/>
      <c r="H176" s="14">
        <f t="shared" ref="H176:R176" si="52">SUM(H175:H175)</f>
        <v>180000</v>
      </c>
      <c r="I176" s="14">
        <f t="shared" si="52"/>
        <v>5166</v>
      </c>
      <c r="J176" s="14">
        <f t="shared" si="52"/>
        <v>5472</v>
      </c>
      <c r="K176" s="14">
        <f t="shared" si="52"/>
        <v>0</v>
      </c>
      <c r="L176" s="14">
        <f t="shared" si="52"/>
        <v>10638</v>
      </c>
      <c r="M176" s="14">
        <f t="shared" si="52"/>
        <v>169362</v>
      </c>
      <c r="N176" s="14">
        <f t="shared" si="52"/>
        <v>30923.437291666665</v>
      </c>
      <c r="O176" s="14">
        <f t="shared" si="52"/>
        <v>0</v>
      </c>
      <c r="P176" s="14">
        <f t="shared" si="52"/>
        <v>18193.330000000002</v>
      </c>
      <c r="Q176" s="14">
        <f t="shared" si="52"/>
        <v>59754.767291666663</v>
      </c>
      <c r="R176" s="14">
        <f t="shared" si="52"/>
        <v>120245.23270833334</v>
      </c>
      <c r="S176" s="26"/>
    </row>
    <row r="177" spans="1:19" s="72" customFormat="1" ht="30" customHeight="1" thickBot="1" x14ac:dyDescent="0.25">
      <c r="A177" s="62"/>
      <c r="B177" s="62"/>
      <c r="C177" s="62"/>
      <c r="D177" s="62"/>
      <c r="E177" s="62"/>
      <c r="F177" s="62"/>
      <c r="G177" s="62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26"/>
    </row>
    <row r="178" spans="1:19" s="26" customFormat="1" ht="30" customHeight="1" thickBot="1" x14ac:dyDescent="0.25">
      <c r="A178" s="213" t="s">
        <v>173</v>
      </c>
      <c r="B178" s="214"/>
      <c r="C178" s="214"/>
      <c r="D178" s="214"/>
      <c r="E178" s="214"/>
      <c r="F178" s="214"/>
      <c r="G178" s="214"/>
      <c r="H178" s="214"/>
      <c r="I178" s="214"/>
      <c r="J178" s="214"/>
      <c r="K178" s="214"/>
      <c r="L178" s="214"/>
      <c r="M178" s="214"/>
      <c r="N178" s="214"/>
      <c r="O178" s="214"/>
      <c r="P178" s="214"/>
      <c r="Q178" s="214"/>
      <c r="R178" s="214"/>
    </row>
    <row r="179" spans="1:19" s="26" customFormat="1" ht="30" customHeight="1" x14ac:dyDescent="0.2">
      <c r="A179" s="92">
        <f>+A175+1</f>
        <v>71</v>
      </c>
      <c r="B179" s="127" t="s">
        <v>478</v>
      </c>
      <c r="C179" s="12" t="s">
        <v>411</v>
      </c>
      <c r="D179" s="110" t="s">
        <v>479</v>
      </c>
      <c r="E179" s="110" t="s">
        <v>210</v>
      </c>
      <c r="F179" s="94" t="s">
        <v>630</v>
      </c>
      <c r="G179" s="94" t="s">
        <v>694</v>
      </c>
      <c r="H179" s="265">
        <v>150000</v>
      </c>
      <c r="I179" s="96">
        <f>H179*2.87%</f>
        <v>4305</v>
      </c>
      <c r="J179" s="96">
        <f>+H179*3.04%</f>
        <v>4560</v>
      </c>
      <c r="K179" s="96"/>
      <c r="L179" s="8">
        <f>+J179+I179+K179</f>
        <v>8865</v>
      </c>
      <c r="M179" s="8">
        <f>+H179-L179</f>
        <v>141135</v>
      </c>
      <c r="N179" s="8">
        <f>+IF(M179*12&lt;=416220.01,0,IF(M179*12&lt;=624329.01,(((M179*12-416220.01)*0.15)/12),IF((M179*12&lt;=867123.01),(31216+0.2*(M179*12-624329.01))/12,((79776+0.25*(M179*12-867123.01))/12))))-O179</f>
        <v>23866.687291666665</v>
      </c>
      <c r="O179" s="8"/>
      <c r="P179" s="95">
        <v>3025</v>
      </c>
      <c r="Q179" s="8">
        <f>+P179+N179+L179</f>
        <v>35756.687291666662</v>
      </c>
      <c r="R179" s="95">
        <f>+H179-Q179</f>
        <v>114243.31270833334</v>
      </c>
    </row>
    <row r="180" spans="1:19" s="26" customFormat="1" ht="30" customHeight="1" x14ac:dyDescent="0.2">
      <c r="A180" s="65">
        <f>+A179+1</f>
        <v>72</v>
      </c>
      <c r="B180" s="115" t="s">
        <v>356</v>
      </c>
      <c r="C180" s="114" t="s">
        <v>411</v>
      </c>
      <c r="D180" s="113" t="s">
        <v>380</v>
      </c>
      <c r="E180" s="110" t="s">
        <v>210</v>
      </c>
      <c r="F180" s="115" t="s">
        <v>654</v>
      </c>
      <c r="G180" s="115" t="s">
        <v>708</v>
      </c>
      <c r="H180" s="173">
        <v>60000</v>
      </c>
      <c r="I180" s="61">
        <f>H180*2.87%</f>
        <v>1722</v>
      </c>
      <c r="J180" s="96">
        <f t="shared" ref="J180" si="53">+H180*3.04%</f>
        <v>1824</v>
      </c>
      <c r="K180" s="96"/>
      <c r="L180" s="8">
        <f>+J180+I180+K180</f>
        <v>3546</v>
      </c>
      <c r="M180" s="8">
        <f>+H180-L180</f>
        <v>56454</v>
      </c>
      <c r="N180" s="8">
        <f t="shared" ref="N180" si="54">+IF(M180*12&lt;=416220.01,0,IF(M180*12&lt;=624329.01,(((M180*12-416220.01)*0.15)/12),IF((M180*12&lt;=867123.01),(31216+0.2*(M180*12-624329.01))/12,((79776+0.25*(M180*12-867123.01))/12))))-O180</f>
        <v>3486.6498333333329</v>
      </c>
      <c r="O180" s="8"/>
      <c r="P180" s="66">
        <v>7525</v>
      </c>
      <c r="Q180" s="8">
        <f>+P180+N180+L180</f>
        <v>14557.649833333333</v>
      </c>
      <c r="R180" s="66">
        <f>+H180-Q180</f>
        <v>45442.350166666671</v>
      </c>
    </row>
    <row r="181" spans="1:19" s="26" customFormat="1" ht="30" customHeight="1" x14ac:dyDescent="0.2">
      <c r="A181" s="65">
        <f>+A180+1</f>
        <v>73</v>
      </c>
      <c r="B181" s="115" t="s">
        <v>532</v>
      </c>
      <c r="C181" s="114" t="s">
        <v>411</v>
      </c>
      <c r="D181" s="113" t="s">
        <v>533</v>
      </c>
      <c r="E181" s="110" t="s">
        <v>210</v>
      </c>
      <c r="F181" s="115" t="s">
        <v>659</v>
      </c>
      <c r="G181" s="115" t="s">
        <v>709</v>
      </c>
      <c r="H181" s="173">
        <v>50000</v>
      </c>
      <c r="I181" s="61">
        <f>H181*2.87%</f>
        <v>1435</v>
      </c>
      <c r="J181" s="96">
        <f t="shared" ref="J181" si="55">+H181*3.04%</f>
        <v>1520</v>
      </c>
      <c r="K181" s="96"/>
      <c r="L181" s="8">
        <f>+J181+I181+K181</f>
        <v>2955</v>
      </c>
      <c r="M181" s="8">
        <f>+H181-L181</f>
        <v>47045</v>
      </c>
      <c r="N181" s="8">
        <v>1854</v>
      </c>
      <c r="O181" s="8">
        <v>0</v>
      </c>
      <c r="P181" s="66">
        <v>25</v>
      </c>
      <c r="Q181" s="8">
        <f>+P181+N181+L181</f>
        <v>4834</v>
      </c>
      <c r="R181" s="66">
        <f>+H181-Q181</f>
        <v>45166</v>
      </c>
    </row>
    <row r="182" spans="1:19" s="26" customFormat="1" ht="30" customHeight="1" x14ac:dyDescent="0.2">
      <c r="A182" s="305" t="s">
        <v>124</v>
      </c>
      <c r="B182" s="306"/>
      <c r="C182" s="215"/>
      <c r="D182" s="215"/>
      <c r="E182" s="215"/>
      <c r="F182" s="215"/>
      <c r="G182" s="215"/>
      <c r="H182" s="14">
        <f>SUM(H179:H181)</f>
        <v>260000</v>
      </c>
      <c r="I182" s="14">
        <f t="shared" ref="I182:R182" si="56">SUM(I179:I181)</f>
        <v>7462</v>
      </c>
      <c r="J182" s="14">
        <f t="shared" si="56"/>
        <v>7904</v>
      </c>
      <c r="K182" s="14">
        <f t="shared" si="56"/>
        <v>0</v>
      </c>
      <c r="L182" s="14">
        <f t="shared" si="56"/>
        <v>15366</v>
      </c>
      <c r="M182" s="14">
        <f t="shared" si="56"/>
        <v>244634</v>
      </c>
      <c r="N182" s="14">
        <f t="shared" si="56"/>
        <v>29207.337124999998</v>
      </c>
      <c r="O182" s="14">
        <f t="shared" si="56"/>
        <v>0</v>
      </c>
      <c r="P182" s="14">
        <f t="shared" si="56"/>
        <v>10575</v>
      </c>
      <c r="Q182" s="14">
        <f t="shared" si="56"/>
        <v>55148.337124999991</v>
      </c>
      <c r="R182" s="14">
        <f t="shared" si="56"/>
        <v>204851.66287500001</v>
      </c>
    </row>
    <row r="183" spans="1:19" s="72" customFormat="1" ht="30" customHeight="1" thickBot="1" x14ac:dyDescent="0.25">
      <c r="A183" s="62"/>
      <c r="B183" s="62"/>
      <c r="C183" s="62"/>
      <c r="D183" s="62"/>
      <c r="E183" s="62"/>
      <c r="F183" s="62"/>
      <c r="G183" s="62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26"/>
    </row>
    <row r="184" spans="1:19" s="26" customFormat="1" ht="30" customHeight="1" thickBot="1" x14ac:dyDescent="0.25">
      <c r="A184" s="213" t="s">
        <v>174</v>
      </c>
      <c r="B184" s="214"/>
      <c r="C184" s="214"/>
      <c r="D184" s="214"/>
      <c r="E184" s="214"/>
      <c r="F184" s="214"/>
      <c r="G184" s="214"/>
      <c r="H184" s="214"/>
      <c r="I184" s="214"/>
      <c r="J184" s="214"/>
      <c r="K184" s="214"/>
      <c r="L184" s="214"/>
      <c r="M184" s="214"/>
      <c r="N184" s="214"/>
      <c r="O184" s="214"/>
      <c r="P184" s="214"/>
      <c r="Q184" s="214"/>
      <c r="R184" s="214"/>
    </row>
    <row r="185" spans="1:19" s="2" customFormat="1" ht="30" customHeight="1" x14ac:dyDescent="0.2">
      <c r="A185" s="92">
        <f>+A181+1</f>
        <v>74</v>
      </c>
      <c r="B185" s="24" t="s">
        <v>434</v>
      </c>
      <c r="C185" s="12" t="s">
        <v>410</v>
      </c>
      <c r="D185" s="24" t="s">
        <v>426</v>
      </c>
      <c r="E185" s="110" t="s">
        <v>210</v>
      </c>
      <c r="F185" s="24" t="s">
        <v>575</v>
      </c>
      <c r="G185" s="24" t="s">
        <v>669</v>
      </c>
      <c r="H185" s="9">
        <v>70000</v>
      </c>
      <c r="I185" s="96">
        <f t="shared" ref="I185" si="57">H185*2.87%</f>
        <v>2009</v>
      </c>
      <c r="J185" s="96">
        <f>+H185*3.04%</f>
        <v>2128</v>
      </c>
      <c r="K185" s="96"/>
      <c r="L185" s="8">
        <f>+J185+I185+K185</f>
        <v>4137</v>
      </c>
      <c r="M185" s="8">
        <f>+H185-L185</f>
        <v>65863</v>
      </c>
      <c r="N185" s="8">
        <f>+IF(M185*12&lt;=416220.01,0,IF(M185*12&lt;=624329.01,(((M185*12-416220.01)*0.15)/12),IF((M185*12&lt;=867123.01),(31216+0.2*(M185*12-624329.01))/12,((79776+0.25*(M185*12-867123.01))/12))))-O185</f>
        <v>5368.4498333333331</v>
      </c>
      <c r="O185" s="8"/>
      <c r="P185" s="95">
        <v>4025</v>
      </c>
      <c r="Q185" s="8">
        <f>+P185+N185+L185</f>
        <v>13530.449833333332</v>
      </c>
      <c r="R185" s="95">
        <f>+H185-Q185</f>
        <v>56469.550166666668</v>
      </c>
    </row>
    <row r="186" spans="1:19" s="67" customFormat="1" ht="30" customHeight="1" x14ac:dyDescent="0.2">
      <c r="A186" s="92">
        <f>+A185+1</f>
        <v>75</v>
      </c>
      <c r="B186" s="24" t="s">
        <v>218</v>
      </c>
      <c r="C186" s="12" t="s">
        <v>410</v>
      </c>
      <c r="D186" s="24" t="s">
        <v>217</v>
      </c>
      <c r="E186" s="110" t="s">
        <v>210</v>
      </c>
      <c r="F186" s="175" t="s">
        <v>642</v>
      </c>
      <c r="G186" s="175" t="s">
        <v>689</v>
      </c>
      <c r="H186" s="9">
        <v>60000</v>
      </c>
      <c r="I186" s="96">
        <f t="shared" ref="I186" si="58">H186*2.87%</f>
        <v>1722</v>
      </c>
      <c r="J186" s="96">
        <f t="shared" ref="J186" si="59">+H186*3.04%</f>
        <v>1824</v>
      </c>
      <c r="K186" s="96"/>
      <c r="L186" s="8">
        <f>+J186+I186+K186</f>
        <v>3546</v>
      </c>
      <c r="M186" s="8">
        <f>+H186-L186</f>
        <v>56454</v>
      </c>
      <c r="N186" s="8">
        <f>+IF(M186*12&lt;=416220.01,0,IF(M186*12&lt;=624329.01,(((M186*12-416220.01)*0.15)/12),IF((M186*12&lt;=867123.01),(31216+0.2*(M186*12-624329.01))/12,((79776+0.25*(M186*12-867123.01))/12))))-O186</f>
        <v>3486.6498333333329</v>
      </c>
      <c r="O186" s="8"/>
      <c r="P186" s="95">
        <v>25</v>
      </c>
      <c r="Q186" s="8">
        <f>+P186+N186+L186</f>
        <v>7057.6498333333329</v>
      </c>
      <c r="R186" s="95">
        <f>+H186-Q186</f>
        <v>52942.350166666671</v>
      </c>
      <c r="S186" s="2"/>
    </row>
    <row r="187" spans="1:19" s="67" customFormat="1" ht="30" customHeight="1" x14ac:dyDescent="0.2">
      <c r="A187" s="305" t="s">
        <v>124</v>
      </c>
      <c r="B187" s="306"/>
      <c r="C187" s="215"/>
      <c r="D187" s="215"/>
      <c r="E187" s="215"/>
      <c r="F187" s="215"/>
      <c r="G187" s="215"/>
      <c r="H187" s="14">
        <f>SUM(H185:H186)</f>
        <v>130000</v>
      </c>
      <c r="I187" s="14">
        <f t="shared" ref="I187:R187" si="60">SUM(I185:I186)</f>
        <v>3731</v>
      </c>
      <c r="J187" s="14">
        <f t="shared" si="60"/>
        <v>3952</v>
      </c>
      <c r="K187" s="14">
        <f t="shared" si="60"/>
        <v>0</v>
      </c>
      <c r="L187" s="14">
        <f t="shared" si="60"/>
        <v>7683</v>
      </c>
      <c r="M187" s="14">
        <f t="shared" si="60"/>
        <v>122317</v>
      </c>
      <c r="N187" s="14">
        <f t="shared" si="60"/>
        <v>8855.0996666666651</v>
      </c>
      <c r="O187" s="14">
        <f t="shared" si="60"/>
        <v>0</v>
      </c>
      <c r="P187" s="14">
        <f t="shared" si="60"/>
        <v>4050</v>
      </c>
      <c r="Q187" s="14">
        <f t="shared" si="60"/>
        <v>20588.099666666665</v>
      </c>
      <c r="R187" s="14">
        <f t="shared" si="60"/>
        <v>109411.90033333334</v>
      </c>
      <c r="S187" s="2"/>
    </row>
    <row r="188" spans="1:19" s="2" customFormat="1" ht="30" customHeight="1" thickBot="1" x14ac:dyDescent="0.25">
      <c r="A188" s="4"/>
      <c r="B188" s="23"/>
      <c r="C188" s="4"/>
      <c r="D188" s="25"/>
      <c r="E188" s="25"/>
      <c r="F188" s="25"/>
      <c r="G188" s="25"/>
    </row>
    <row r="189" spans="1:19" s="67" customFormat="1" ht="30" customHeight="1" thickBot="1" x14ac:dyDescent="0.25">
      <c r="A189" s="213" t="s">
        <v>300</v>
      </c>
      <c r="B189" s="214"/>
      <c r="C189" s="214"/>
      <c r="D189" s="214"/>
      <c r="E189" s="214"/>
      <c r="F189" s="214"/>
      <c r="G189" s="214"/>
      <c r="H189" s="214"/>
      <c r="I189" s="214"/>
      <c r="J189" s="214"/>
      <c r="K189" s="214"/>
      <c r="L189" s="214"/>
      <c r="M189" s="214"/>
      <c r="N189" s="214"/>
      <c r="O189" s="214"/>
      <c r="P189" s="214"/>
      <c r="Q189" s="214"/>
      <c r="R189" s="214"/>
      <c r="S189" s="2"/>
    </row>
    <row r="190" spans="1:19" s="67" customFormat="1" ht="30" customHeight="1" x14ac:dyDescent="0.2">
      <c r="A190" s="92">
        <f>+A186+1</f>
        <v>76</v>
      </c>
      <c r="B190" s="24" t="s">
        <v>381</v>
      </c>
      <c r="C190" s="12" t="s">
        <v>410</v>
      </c>
      <c r="D190" s="110" t="s">
        <v>382</v>
      </c>
      <c r="E190" s="110" t="s">
        <v>210</v>
      </c>
      <c r="F190" s="94" t="s">
        <v>649</v>
      </c>
      <c r="G190" s="94" t="s">
        <v>704</v>
      </c>
      <c r="H190" s="8">
        <v>190000</v>
      </c>
      <c r="I190" s="96">
        <f>H190*2.87%</f>
        <v>5453</v>
      </c>
      <c r="J190" s="5">
        <v>5776</v>
      </c>
      <c r="K190" s="5"/>
      <c r="L190" s="8">
        <f>+J190+I190+K190</f>
        <v>11229</v>
      </c>
      <c r="M190" s="8">
        <f>+H190-L190</f>
        <v>178771</v>
      </c>
      <c r="N190" s="8">
        <f>+IF(M190*12&lt;=416220.01,0,IF(M190*12&lt;=624329.01,(((M190*12-416220.01)*0.15)/12),IF((M190*12&lt;=867123.01),(31216+0.2*(M190*12-624329.01))/12,((79776+0.25*(M190*12-867123.01))/12))))</f>
        <v>33275.687291666669</v>
      </c>
      <c r="O190" s="8"/>
      <c r="P190" s="95">
        <v>325</v>
      </c>
      <c r="Q190" s="8">
        <f>+P190+N190+L190</f>
        <v>44829.687291666669</v>
      </c>
      <c r="R190" s="95">
        <f>+H190-Q190</f>
        <v>145170.31270833334</v>
      </c>
      <c r="S190" s="2"/>
    </row>
    <row r="191" spans="1:19" s="67" customFormat="1" ht="30" customHeight="1" x14ac:dyDescent="0.2">
      <c r="A191" s="305" t="s">
        <v>124</v>
      </c>
      <c r="B191" s="306"/>
      <c r="C191" s="215"/>
      <c r="D191" s="215"/>
      <c r="E191" s="216"/>
      <c r="F191" s="216"/>
      <c r="G191" s="220"/>
      <c r="H191" s="14">
        <f>SUM(H190:H190)</f>
        <v>190000</v>
      </c>
      <c r="I191" s="14">
        <f t="shared" ref="I191:R191" si="61">SUM(I190:I190)</f>
        <v>5453</v>
      </c>
      <c r="J191" s="14">
        <f t="shared" si="61"/>
        <v>5776</v>
      </c>
      <c r="K191" s="14">
        <f t="shared" si="61"/>
        <v>0</v>
      </c>
      <c r="L191" s="14">
        <f t="shared" si="61"/>
        <v>11229</v>
      </c>
      <c r="M191" s="14">
        <f t="shared" si="61"/>
        <v>178771</v>
      </c>
      <c r="N191" s="14">
        <f t="shared" si="61"/>
        <v>33275.687291666669</v>
      </c>
      <c r="O191" s="14">
        <f t="shared" si="61"/>
        <v>0</v>
      </c>
      <c r="P191" s="14">
        <f t="shared" si="61"/>
        <v>325</v>
      </c>
      <c r="Q191" s="14">
        <f t="shared" si="61"/>
        <v>44829.687291666669</v>
      </c>
      <c r="R191" s="14">
        <f t="shared" si="61"/>
        <v>145170.31270833334</v>
      </c>
      <c r="S191" s="2"/>
    </row>
    <row r="192" spans="1:19" s="2" customFormat="1" ht="30" customHeight="1" thickBot="1" x14ac:dyDescent="0.25">
      <c r="A192" s="187"/>
      <c r="B192" s="187"/>
      <c r="C192" s="187"/>
      <c r="D192" s="187"/>
      <c r="E192" s="187"/>
      <c r="F192" s="187"/>
      <c r="G192" s="187"/>
      <c r="H192" s="188"/>
      <c r="I192" s="188"/>
      <c r="J192" s="188"/>
      <c r="K192" s="188"/>
      <c r="L192" s="188"/>
      <c r="M192" s="188"/>
      <c r="N192" s="188"/>
      <c r="O192" s="188"/>
      <c r="P192" s="188"/>
      <c r="Q192" s="188"/>
      <c r="R192" s="188"/>
    </row>
    <row r="193" spans="1:19" s="72" customFormat="1" ht="30" customHeight="1" thickBot="1" x14ac:dyDescent="0.25">
      <c r="A193" s="213" t="s">
        <v>383</v>
      </c>
      <c r="B193" s="214"/>
      <c r="C193" s="214"/>
      <c r="D193" s="214"/>
      <c r="E193" s="214"/>
      <c r="F193" s="214"/>
      <c r="G193" s="214"/>
      <c r="H193" s="214"/>
      <c r="I193" s="214"/>
      <c r="J193" s="214"/>
      <c r="K193" s="287"/>
      <c r="L193" s="214"/>
      <c r="M193" s="214"/>
      <c r="N193" s="214"/>
      <c r="O193" s="214"/>
      <c r="P193" s="214"/>
      <c r="Q193" s="214"/>
      <c r="R193" s="214"/>
      <c r="S193" s="26"/>
    </row>
    <row r="194" spans="1:19" s="26" customFormat="1" ht="30" customHeight="1" x14ac:dyDescent="0.2">
      <c r="A194" s="92">
        <f>+A190+1</f>
        <v>77</v>
      </c>
      <c r="B194" s="115" t="s">
        <v>620</v>
      </c>
      <c r="C194" s="114" t="s">
        <v>410</v>
      </c>
      <c r="D194" s="113" t="s">
        <v>622</v>
      </c>
      <c r="E194" s="113" t="s">
        <v>210</v>
      </c>
      <c r="F194" s="94" t="s">
        <v>609</v>
      </c>
      <c r="G194" s="94" t="s">
        <v>676</v>
      </c>
      <c r="H194" s="100">
        <v>135000</v>
      </c>
      <c r="I194" s="61">
        <f>H194*2.87%</f>
        <v>3874.5</v>
      </c>
      <c r="J194" s="61">
        <f>+H194*3.04%</f>
        <v>4104</v>
      </c>
      <c r="K194" s="61"/>
      <c r="L194" s="8">
        <f>+J194+I194+K194</f>
        <v>7978.5</v>
      </c>
      <c r="M194" s="8">
        <f>+H194-L194</f>
        <v>127021.5</v>
      </c>
      <c r="N194" s="8">
        <f t="shared" ref="N194:N199" si="62">+IF(M194*12&lt;=416220.01,0,IF(M194*12&lt;=624329.01,(((M194*12-416220.01)*0.15)/12),IF((M194*12&lt;=867123.01),(31216+0.2*(M194*12-624329.01))/12,((79776+0.25*(M194*12-867123.01))/12))))-O194</f>
        <v>20338.312291666665</v>
      </c>
      <c r="O194" s="8"/>
      <c r="P194" s="66">
        <v>5241.96</v>
      </c>
      <c r="Q194" s="8">
        <f t="shared" ref="Q194:Q199" si="63">+P194+N194+L194</f>
        <v>33558.772291666668</v>
      </c>
      <c r="R194" s="66">
        <f t="shared" ref="R194:R199" si="64">+H194-Q194</f>
        <v>101441.22770833333</v>
      </c>
    </row>
    <row r="195" spans="1:19" s="2" customFormat="1" ht="30" customHeight="1" x14ac:dyDescent="0.2">
      <c r="A195" s="92">
        <f>+A194+1</f>
        <v>78</v>
      </c>
      <c r="B195" s="24" t="s">
        <v>492</v>
      </c>
      <c r="C195" s="12" t="s">
        <v>410</v>
      </c>
      <c r="D195" s="110" t="s">
        <v>493</v>
      </c>
      <c r="E195" s="110" t="s">
        <v>210</v>
      </c>
      <c r="F195" s="94" t="s">
        <v>662</v>
      </c>
      <c r="G195" s="94" t="s">
        <v>713</v>
      </c>
      <c r="H195" s="96">
        <v>110000</v>
      </c>
      <c r="I195" s="96">
        <f>H195*2.87%</f>
        <v>3157</v>
      </c>
      <c r="J195" s="96">
        <f>+H195*3.04%</f>
        <v>3344</v>
      </c>
      <c r="K195" s="96">
        <v>1715.46</v>
      </c>
      <c r="L195" s="96">
        <f>+J195+I195+K195</f>
        <v>8216.4599999999991</v>
      </c>
      <c r="M195" s="96">
        <f>+H195-L195</f>
        <v>101783.54000000001</v>
      </c>
      <c r="N195" s="96">
        <f t="shared" si="62"/>
        <v>14028.822291666665</v>
      </c>
      <c r="O195" s="96"/>
      <c r="P195" s="95">
        <v>25</v>
      </c>
      <c r="Q195" s="8">
        <f t="shared" si="63"/>
        <v>22270.282291666663</v>
      </c>
      <c r="R195" s="95">
        <f t="shared" si="64"/>
        <v>87729.717708333337</v>
      </c>
    </row>
    <row r="196" spans="1:19" s="26" customFormat="1" ht="30" customHeight="1" x14ac:dyDescent="0.2">
      <c r="A196" s="92">
        <f>+A195+1</f>
        <v>79</v>
      </c>
      <c r="B196" s="115" t="s">
        <v>86</v>
      </c>
      <c r="C196" s="114" t="s">
        <v>410</v>
      </c>
      <c r="D196" s="115" t="s">
        <v>99</v>
      </c>
      <c r="E196" s="110" t="s">
        <v>210</v>
      </c>
      <c r="F196" s="24" t="s">
        <v>575</v>
      </c>
      <c r="G196" s="24" t="s">
        <v>669</v>
      </c>
      <c r="H196" s="61">
        <v>90000</v>
      </c>
      <c r="I196" s="61">
        <f t="shared" ref="I196" si="65">H196*2.87%</f>
        <v>2583</v>
      </c>
      <c r="J196" s="61">
        <f t="shared" ref="J196" si="66">+H196*3.04%</f>
        <v>2736</v>
      </c>
      <c r="K196" s="61"/>
      <c r="L196" s="96">
        <f t="shared" ref="L196:L199" si="67">+J196+I196+K196</f>
        <v>5319</v>
      </c>
      <c r="M196" s="96">
        <f t="shared" ref="M196:M199" si="68">+H196-L196</f>
        <v>84681</v>
      </c>
      <c r="N196" s="96">
        <f t="shared" si="62"/>
        <v>9753.1872916666671</v>
      </c>
      <c r="O196" s="96"/>
      <c r="P196" s="95">
        <v>925</v>
      </c>
      <c r="Q196" s="8">
        <f t="shared" si="63"/>
        <v>15997.187291666667</v>
      </c>
      <c r="R196" s="95">
        <f t="shared" si="64"/>
        <v>74002.812708333338</v>
      </c>
    </row>
    <row r="197" spans="1:19" s="2" customFormat="1" ht="30" customHeight="1" x14ac:dyDescent="0.2">
      <c r="A197" s="92">
        <f t="shared" ref="A197" si="69">+A196+1</f>
        <v>80</v>
      </c>
      <c r="B197" s="115" t="s">
        <v>621</v>
      </c>
      <c r="C197" s="114" t="s">
        <v>410</v>
      </c>
      <c r="D197" s="115" t="s">
        <v>82</v>
      </c>
      <c r="E197" s="113" t="s">
        <v>210</v>
      </c>
      <c r="F197" s="94" t="s">
        <v>609</v>
      </c>
      <c r="G197" s="94" t="s">
        <v>676</v>
      </c>
      <c r="H197" s="100">
        <v>80000</v>
      </c>
      <c r="I197" s="61">
        <f>H197*2.87%</f>
        <v>2296</v>
      </c>
      <c r="J197" s="61">
        <f>+H197*3.04%</f>
        <v>2432</v>
      </c>
      <c r="K197" s="61"/>
      <c r="L197" s="96">
        <f>+J197+I197+K197</f>
        <v>4728</v>
      </c>
      <c r="M197" s="96">
        <f>+H197-L197</f>
        <v>75272</v>
      </c>
      <c r="N197" s="96">
        <f t="shared" si="62"/>
        <v>7400.9372916666662</v>
      </c>
      <c r="O197" s="96"/>
      <c r="P197" s="66">
        <v>25</v>
      </c>
      <c r="Q197" s="8">
        <f t="shared" si="63"/>
        <v>12153.937291666665</v>
      </c>
      <c r="R197" s="66">
        <f t="shared" si="64"/>
        <v>67846.062708333338</v>
      </c>
    </row>
    <row r="198" spans="1:19" s="2" customFormat="1" ht="30" customHeight="1" x14ac:dyDescent="0.2">
      <c r="A198" s="92">
        <f>+A197+1</f>
        <v>81</v>
      </c>
      <c r="B198" s="115" t="s">
        <v>534</v>
      </c>
      <c r="C198" s="114" t="s">
        <v>410</v>
      </c>
      <c r="D198" s="115" t="s">
        <v>82</v>
      </c>
      <c r="E198" s="110" t="s">
        <v>210</v>
      </c>
      <c r="F198" s="24" t="s">
        <v>659</v>
      </c>
      <c r="G198" s="24" t="s">
        <v>709</v>
      </c>
      <c r="H198" s="61">
        <v>70000</v>
      </c>
      <c r="I198" s="61">
        <f t="shared" ref="I198" si="70">H198*2.87%</f>
        <v>2009</v>
      </c>
      <c r="J198" s="61">
        <f t="shared" ref="J198" si="71">+H198*3.04%</f>
        <v>2128</v>
      </c>
      <c r="K198" s="61">
        <v>3430.92</v>
      </c>
      <c r="L198" s="96">
        <f t="shared" si="67"/>
        <v>7567.92</v>
      </c>
      <c r="M198" s="96">
        <f t="shared" si="68"/>
        <v>62432.08</v>
      </c>
      <c r="N198" s="96">
        <f t="shared" si="62"/>
        <v>4682.265833333332</v>
      </c>
      <c r="O198" s="96">
        <v>0</v>
      </c>
      <c r="P198" s="95">
        <v>25</v>
      </c>
      <c r="Q198" s="8">
        <f t="shared" si="63"/>
        <v>12275.185833333333</v>
      </c>
      <c r="R198" s="95">
        <f t="shared" si="64"/>
        <v>57724.814166666663</v>
      </c>
    </row>
    <row r="199" spans="1:19" s="67" customFormat="1" ht="30" customHeight="1" x14ac:dyDescent="0.2">
      <c r="A199" s="92">
        <f t="shared" ref="A199" si="72">+A198+1</f>
        <v>82</v>
      </c>
      <c r="B199" s="115" t="s">
        <v>427</v>
      </c>
      <c r="C199" s="114" t="s">
        <v>410</v>
      </c>
      <c r="D199" s="176" t="s">
        <v>650</v>
      </c>
      <c r="E199" s="113" t="s">
        <v>210</v>
      </c>
      <c r="F199" s="24" t="s">
        <v>673</v>
      </c>
      <c r="G199" s="24" t="s">
        <v>672</v>
      </c>
      <c r="H199" s="100">
        <v>70000</v>
      </c>
      <c r="I199" s="61">
        <f>H199*2.87%</f>
        <v>2009</v>
      </c>
      <c r="J199" s="61">
        <f>+H199*3.04%</f>
        <v>2128</v>
      </c>
      <c r="K199" s="61">
        <v>1715.46</v>
      </c>
      <c r="L199" s="96">
        <f t="shared" si="67"/>
        <v>5852.46</v>
      </c>
      <c r="M199" s="96">
        <f t="shared" si="68"/>
        <v>64147.54</v>
      </c>
      <c r="N199" s="96">
        <f t="shared" si="62"/>
        <v>5025.3578333333326</v>
      </c>
      <c r="O199" s="96">
        <v>0</v>
      </c>
      <c r="P199" s="66">
        <v>25</v>
      </c>
      <c r="Q199" s="8">
        <f t="shared" si="63"/>
        <v>10902.817833333333</v>
      </c>
      <c r="R199" s="66">
        <f t="shared" si="64"/>
        <v>59097.182166666666</v>
      </c>
      <c r="S199" s="2"/>
    </row>
    <row r="200" spans="1:19" s="67" customFormat="1" ht="30" customHeight="1" x14ac:dyDescent="0.2">
      <c r="A200" s="305" t="s">
        <v>124</v>
      </c>
      <c r="B200" s="306"/>
      <c r="C200" s="215"/>
      <c r="D200" s="215"/>
      <c r="E200" s="215"/>
      <c r="F200" s="215"/>
      <c r="G200" s="217"/>
      <c r="H200" s="14">
        <f>SUM(H194:H199)</f>
        <v>555000</v>
      </c>
      <c r="I200" s="14">
        <f t="shared" ref="I200:R200" si="73">SUM(I194:I199)</f>
        <v>15928.5</v>
      </c>
      <c r="J200" s="14">
        <f t="shared" si="73"/>
        <v>16872</v>
      </c>
      <c r="K200" s="14">
        <f t="shared" si="73"/>
        <v>6861.84</v>
      </c>
      <c r="L200" s="14">
        <f t="shared" si="73"/>
        <v>39662.339999999997</v>
      </c>
      <c r="M200" s="14">
        <f t="shared" si="73"/>
        <v>515337.66000000003</v>
      </c>
      <c r="N200" s="14">
        <f t="shared" si="73"/>
        <v>61228.882833333337</v>
      </c>
      <c r="O200" s="14">
        <f t="shared" si="73"/>
        <v>0</v>
      </c>
      <c r="P200" s="14">
        <f t="shared" si="73"/>
        <v>6266.96</v>
      </c>
      <c r="Q200" s="14">
        <f t="shared" si="73"/>
        <v>107158.18283333333</v>
      </c>
      <c r="R200" s="14">
        <f t="shared" si="73"/>
        <v>447841.81716666673</v>
      </c>
      <c r="S200" s="2"/>
    </row>
    <row r="201" spans="1:19" s="72" customFormat="1" ht="30" customHeight="1" thickBot="1" x14ac:dyDescent="0.25">
      <c r="A201" s="62"/>
      <c r="B201" s="62"/>
      <c r="C201" s="62"/>
      <c r="D201" s="62"/>
      <c r="E201" s="62"/>
      <c r="F201" s="62"/>
      <c r="G201" s="62"/>
      <c r="H201"/>
      <c r="I201"/>
      <c r="J201"/>
      <c r="K201"/>
      <c r="L201"/>
      <c r="M201"/>
      <c r="N201"/>
      <c r="O201"/>
      <c r="P201"/>
      <c r="Q201"/>
      <c r="R201"/>
      <c r="S201" s="26"/>
    </row>
    <row r="202" spans="1:19" s="2" customFormat="1" ht="30" customHeight="1" thickBot="1" x14ac:dyDescent="0.25">
      <c r="A202" s="213" t="s">
        <v>305</v>
      </c>
      <c r="B202" s="214"/>
      <c r="C202" s="214"/>
      <c r="D202" s="214"/>
      <c r="E202" s="214"/>
      <c r="F202" s="214"/>
      <c r="G202" s="214"/>
      <c r="H202" s="214"/>
      <c r="I202" s="214"/>
      <c r="J202" s="214"/>
      <c r="K202" s="214"/>
      <c r="L202" s="214"/>
      <c r="M202" s="214"/>
      <c r="N202" s="214"/>
      <c r="O202" s="214"/>
      <c r="P202" s="214"/>
      <c r="Q202" s="214"/>
      <c r="R202" s="214"/>
    </row>
    <row r="203" spans="1:19" s="72" customFormat="1" ht="30" customHeight="1" x14ac:dyDescent="0.2">
      <c r="A203" s="92">
        <f>+A199+1</f>
        <v>83</v>
      </c>
      <c r="B203" s="24" t="s">
        <v>442</v>
      </c>
      <c r="C203" s="12" t="s">
        <v>410</v>
      </c>
      <c r="D203" s="110" t="s">
        <v>443</v>
      </c>
      <c r="E203" s="110" t="s">
        <v>210</v>
      </c>
      <c r="F203" s="24" t="s">
        <v>574</v>
      </c>
      <c r="G203" s="94" t="s">
        <v>668</v>
      </c>
      <c r="H203" s="96">
        <v>155000</v>
      </c>
      <c r="I203" s="96">
        <f>H203*2.87%</f>
        <v>4448.5</v>
      </c>
      <c r="J203" s="96">
        <f>+H203*3.04%</f>
        <v>4712</v>
      </c>
      <c r="K203" s="96"/>
      <c r="L203" s="96">
        <f t="shared" ref="L203:L208" si="74">+J203+I203+K203</f>
        <v>9160.5</v>
      </c>
      <c r="M203" s="96">
        <f t="shared" ref="M203:M208" si="75">+H203-L203</f>
        <v>145839.5</v>
      </c>
      <c r="N203" s="96">
        <f>+IF(M203*12&lt;=416220.01,0,IF(M203*12&lt;=624329.01,(((M203*12-416220.01)*0.15)/12),IF((M203*12&lt;=867123.01),(31216+0.2*(M203*12-624329.01))/12,((79776+0.25*(M203*12-867123.01))/12))))-O203</f>
        <v>25042.812291666665</v>
      </c>
      <c r="O203" s="96"/>
      <c r="P203" s="95">
        <v>125</v>
      </c>
      <c r="Q203" s="8">
        <f t="shared" ref="Q203:Q208" si="76">+P203+N203+L203</f>
        <v>34328.312291666662</v>
      </c>
      <c r="R203" s="95">
        <f t="shared" ref="R203:R208" si="77">+H203-Q203</f>
        <v>120671.68770833334</v>
      </c>
      <c r="S203" s="26"/>
    </row>
    <row r="204" spans="1:19" s="2" customFormat="1" ht="30" customHeight="1" x14ac:dyDescent="0.2">
      <c r="A204" s="92">
        <f>+A203+1</f>
        <v>84</v>
      </c>
      <c r="B204" s="115" t="s">
        <v>595</v>
      </c>
      <c r="C204" s="114" t="s">
        <v>410</v>
      </c>
      <c r="D204" s="115" t="s">
        <v>596</v>
      </c>
      <c r="E204" s="113" t="s">
        <v>210</v>
      </c>
      <c r="F204" s="94" t="s">
        <v>673</v>
      </c>
      <c r="G204" s="94" t="s">
        <v>672</v>
      </c>
      <c r="H204" s="100">
        <v>110000</v>
      </c>
      <c r="I204" s="61">
        <f t="shared" ref="I204" si="78">H204*2.87%</f>
        <v>3157</v>
      </c>
      <c r="J204" s="61">
        <f t="shared" ref="J204" si="79">+H204*3.04%</f>
        <v>3344</v>
      </c>
      <c r="K204" s="61"/>
      <c r="L204" s="96">
        <f t="shared" si="74"/>
        <v>6501</v>
      </c>
      <c r="M204" s="96">
        <f t="shared" si="75"/>
        <v>103499</v>
      </c>
      <c r="N204" s="96">
        <f>+IF(M204*12&lt;=416220.01,0,IF(M204*12&lt;=624329.01,(((M204*12-416220.01)*0.15)/12),IF((M204*12&lt;=867123.01),(31216+0.2*(M204*12-624329.01))/12,((79776+0.25*(M204*12-867123.01))/12))))-O204</f>
        <v>14457.687291666667</v>
      </c>
      <c r="O204" s="96"/>
      <c r="P204" s="109">
        <v>10457.92</v>
      </c>
      <c r="Q204" s="8">
        <f t="shared" si="76"/>
        <v>31416.607291666667</v>
      </c>
      <c r="R204" s="66">
        <f t="shared" si="77"/>
        <v>78583.392708333326</v>
      </c>
    </row>
    <row r="205" spans="1:19" s="72" customFormat="1" ht="30" customHeight="1" x14ac:dyDescent="0.2">
      <c r="A205" s="92">
        <f>+A204+1</f>
        <v>85</v>
      </c>
      <c r="B205" s="94" t="s">
        <v>499</v>
      </c>
      <c r="C205" s="92" t="s">
        <v>410</v>
      </c>
      <c r="D205" s="93" t="s">
        <v>493</v>
      </c>
      <c r="E205" s="93" t="s">
        <v>210</v>
      </c>
      <c r="F205" s="94" t="s">
        <v>575</v>
      </c>
      <c r="G205" s="94" t="s">
        <v>669</v>
      </c>
      <c r="H205" s="96">
        <v>100000</v>
      </c>
      <c r="I205" s="96">
        <f>H205*2.87%</f>
        <v>2870</v>
      </c>
      <c r="J205" s="96">
        <f>+H205*3.04%</f>
        <v>3040</v>
      </c>
      <c r="K205" s="96">
        <v>5146.38</v>
      </c>
      <c r="L205" s="96">
        <f t="shared" si="74"/>
        <v>11056.380000000001</v>
      </c>
      <c r="M205" s="96">
        <f t="shared" si="75"/>
        <v>88943.62</v>
      </c>
      <c r="N205" s="96">
        <f t="shared" ref="N205:N208" si="80">+IF(M205*12&lt;=416220.01,0,IF(M205*12&lt;=624329.01,(((M205*12-416220.01)*0.15)/12),IF((M205*12&lt;=867123.01),(31216+0.2*(M205*12-624329.01))/12,((79776+0.25*(M205*12-867123.01))/12))))-O205</f>
        <v>10818.842291666666</v>
      </c>
      <c r="O205" s="96"/>
      <c r="P205" s="95">
        <v>2733.48</v>
      </c>
      <c r="Q205" s="8">
        <f t="shared" si="76"/>
        <v>24608.702291666668</v>
      </c>
      <c r="R205" s="95">
        <f t="shared" si="77"/>
        <v>75391.297708333324</v>
      </c>
      <c r="S205" s="26"/>
    </row>
    <row r="206" spans="1:19" s="72" customFormat="1" ht="30" customHeight="1" x14ac:dyDescent="0.2">
      <c r="A206" s="12">
        <v>84</v>
      </c>
      <c r="B206" s="115" t="s">
        <v>220</v>
      </c>
      <c r="C206" s="114" t="s">
        <v>410</v>
      </c>
      <c r="D206" s="115" t="s">
        <v>384</v>
      </c>
      <c r="E206" s="113" t="s">
        <v>210</v>
      </c>
      <c r="F206" s="112" t="s">
        <v>642</v>
      </c>
      <c r="G206" s="175" t="s">
        <v>689</v>
      </c>
      <c r="H206" s="100">
        <v>60000</v>
      </c>
      <c r="I206" s="61">
        <f t="shared" ref="I206" si="81">H206*2.87%</f>
        <v>1722</v>
      </c>
      <c r="J206" s="61">
        <f t="shared" ref="J206" si="82">+H206*3.04%</f>
        <v>1824</v>
      </c>
      <c r="K206" s="61"/>
      <c r="L206" s="96">
        <f>+J206+I206+K206</f>
        <v>3546</v>
      </c>
      <c r="M206" s="96">
        <f>+H206-L206</f>
        <v>56454</v>
      </c>
      <c r="N206" s="96">
        <f>+IF(M206*12&lt;=416220.01,0,IF(M206*12&lt;=624329.01,(((M206*12-416220.01)*0.15)/12),IF((M206*12&lt;=867123.01),(31216+0.2*(M206*12-624329.01))/12,((79776+0.25*(M206*12-867123.01))/12))))-O206</f>
        <v>3486.6498333333329</v>
      </c>
      <c r="O206" s="96"/>
      <c r="P206" s="66">
        <v>2270.33</v>
      </c>
      <c r="Q206" s="8">
        <f t="shared" si="76"/>
        <v>9302.9798333333329</v>
      </c>
      <c r="R206" s="109">
        <f t="shared" si="77"/>
        <v>50697.020166666669</v>
      </c>
      <c r="S206" s="26"/>
    </row>
    <row r="207" spans="1:19" s="2" customFormat="1" ht="30" customHeight="1" x14ac:dyDescent="0.2">
      <c r="A207" s="92">
        <v>85</v>
      </c>
      <c r="B207" s="94" t="s">
        <v>195</v>
      </c>
      <c r="C207" s="92" t="s">
        <v>410</v>
      </c>
      <c r="D207" s="93" t="s">
        <v>384</v>
      </c>
      <c r="E207" s="93" t="s">
        <v>210</v>
      </c>
      <c r="F207" s="94" t="s">
        <v>675</v>
      </c>
      <c r="G207" s="94" t="s">
        <v>676</v>
      </c>
      <c r="H207" s="96">
        <v>50000</v>
      </c>
      <c r="I207" s="96">
        <f>H207*2.87%</f>
        <v>1435</v>
      </c>
      <c r="J207" s="96">
        <f>+H207*3.04%</f>
        <v>1520</v>
      </c>
      <c r="K207" s="96">
        <v>0</v>
      </c>
      <c r="L207" s="96">
        <f t="shared" si="74"/>
        <v>2955</v>
      </c>
      <c r="M207" s="96">
        <f t="shared" si="75"/>
        <v>47045</v>
      </c>
      <c r="N207" s="96">
        <f t="shared" si="80"/>
        <v>1853.9998749999997</v>
      </c>
      <c r="O207" s="96"/>
      <c r="P207" s="95">
        <v>125</v>
      </c>
      <c r="Q207" s="8">
        <f t="shared" si="76"/>
        <v>4933.9998749999995</v>
      </c>
      <c r="R207" s="95">
        <f t="shared" si="77"/>
        <v>45066.000124999999</v>
      </c>
    </row>
    <row r="208" spans="1:19" s="2" customFormat="1" ht="30" customHeight="1" x14ac:dyDescent="0.2">
      <c r="A208" s="92">
        <v>86</v>
      </c>
      <c r="B208" s="94" t="s">
        <v>680</v>
      </c>
      <c r="C208" s="92" t="s">
        <v>410</v>
      </c>
      <c r="D208" s="93" t="s">
        <v>681</v>
      </c>
      <c r="E208" s="93" t="s">
        <v>210</v>
      </c>
      <c r="F208" s="94" t="s">
        <v>675</v>
      </c>
      <c r="G208" s="94" t="s">
        <v>676</v>
      </c>
      <c r="H208" s="96">
        <v>50000</v>
      </c>
      <c r="I208" s="96">
        <f>H208*2.87%</f>
        <v>1435</v>
      </c>
      <c r="J208" s="96">
        <f>+H208*3.04%</f>
        <v>1520</v>
      </c>
      <c r="K208" s="96">
        <v>0</v>
      </c>
      <c r="L208" s="96">
        <f t="shared" si="74"/>
        <v>2955</v>
      </c>
      <c r="M208" s="96">
        <f t="shared" si="75"/>
        <v>47045</v>
      </c>
      <c r="N208" s="96">
        <f t="shared" si="80"/>
        <v>1853.9998749999997</v>
      </c>
      <c r="O208" s="96"/>
      <c r="P208" s="95">
        <v>65</v>
      </c>
      <c r="Q208" s="8">
        <f t="shared" si="76"/>
        <v>4873.9998749999995</v>
      </c>
      <c r="R208" s="95">
        <f t="shared" si="77"/>
        <v>45126.000124999999</v>
      </c>
    </row>
    <row r="209" spans="1:19" s="2" customFormat="1" ht="30" customHeight="1" x14ac:dyDescent="0.2">
      <c r="A209" s="305" t="s">
        <v>124</v>
      </c>
      <c r="B209" s="306"/>
      <c r="C209" s="216"/>
      <c r="D209" s="216"/>
      <c r="E209" s="216"/>
      <c r="F209" s="216"/>
      <c r="G209" s="216"/>
      <c r="H209" s="14">
        <f t="shared" ref="H209:R209" si="83">SUM(H203:H208)</f>
        <v>525000</v>
      </c>
      <c r="I209" s="14">
        <f t="shared" si="83"/>
        <v>15067.5</v>
      </c>
      <c r="J209" s="14">
        <f t="shared" si="83"/>
        <v>15960</v>
      </c>
      <c r="K209" s="14">
        <f t="shared" si="83"/>
        <v>5146.38</v>
      </c>
      <c r="L209" s="14">
        <f t="shared" si="83"/>
        <v>36173.880000000005</v>
      </c>
      <c r="M209" s="14">
        <f t="shared" si="83"/>
        <v>488826.12</v>
      </c>
      <c r="N209" s="14">
        <f t="shared" si="83"/>
        <v>57513.99145833333</v>
      </c>
      <c r="O209" s="14">
        <f t="shared" si="83"/>
        <v>0</v>
      </c>
      <c r="P209" s="14">
        <f t="shared" si="83"/>
        <v>15776.73</v>
      </c>
      <c r="Q209" s="14">
        <f t="shared" si="83"/>
        <v>109464.60145833333</v>
      </c>
      <c r="R209" s="14">
        <f t="shared" si="83"/>
        <v>415535.39854166668</v>
      </c>
    </row>
    <row r="210" spans="1:19" s="2" customFormat="1" ht="30" customHeight="1" thickBot="1" x14ac:dyDescent="0.25">
      <c r="A210" s="62"/>
      <c r="B210" s="62"/>
      <c r="C210" s="62"/>
      <c r="D210" s="62"/>
      <c r="E210" s="62"/>
      <c r="F210" s="62"/>
      <c r="G210" s="62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</row>
    <row r="211" spans="1:19" s="2" customFormat="1" ht="30" customHeight="1" thickBot="1" x14ac:dyDescent="0.25">
      <c r="A211" s="213" t="s">
        <v>225</v>
      </c>
      <c r="B211" s="214"/>
      <c r="C211" s="214"/>
      <c r="D211" s="214"/>
      <c r="E211" s="214"/>
      <c r="F211" s="214"/>
      <c r="G211" s="214"/>
      <c r="H211" s="214"/>
      <c r="I211" s="214"/>
      <c r="J211" s="214"/>
      <c r="K211" s="214"/>
      <c r="L211" s="214"/>
      <c r="M211" s="214"/>
      <c r="N211" s="214"/>
      <c r="O211" s="214"/>
      <c r="P211" s="214"/>
      <c r="Q211" s="214"/>
      <c r="R211" s="214"/>
    </row>
    <row r="212" spans="1:19" s="2" customFormat="1" ht="30" customHeight="1" x14ac:dyDescent="0.2">
      <c r="A212" s="92">
        <f>+A208+1</f>
        <v>87</v>
      </c>
      <c r="B212" s="24" t="s">
        <v>584</v>
      </c>
      <c r="C212" s="12" t="s">
        <v>410</v>
      </c>
      <c r="D212" s="24" t="s">
        <v>384</v>
      </c>
      <c r="E212" s="110" t="s">
        <v>210</v>
      </c>
      <c r="F212" s="24" t="s">
        <v>575</v>
      </c>
      <c r="G212" s="24" t="s">
        <v>669</v>
      </c>
      <c r="H212" s="100">
        <v>50000</v>
      </c>
      <c r="I212" s="5">
        <f>H212*2.87%</f>
        <v>1435</v>
      </c>
      <c r="J212" s="5">
        <f>+H212*3.04%</f>
        <v>1520</v>
      </c>
      <c r="K212" s="5"/>
      <c r="L212" s="8">
        <f>+J212+I212+K212</f>
        <v>2955</v>
      </c>
      <c r="M212" s="8">
        <f>+H212-L212</f>
        <v>47045</v>
      </c>
      <c r="N212" s="8">
        <f>+IF(M212*12&lt;=416220.01,0,IF(M212*12&lt;=624329.01,(((M212*12-416220.01)*0.15)/12),IF((M212*12&lt;=867123.01),(31216+0.2*(M212*12-624329.01))/12,((79776+0.25*(M212*12-867123.01))/12))))-O212</f>
        <v>1853.9998749999997</v>
      </c>
      <c r="O212" s="8"/>
      <c r="P212" s="61">
        <v>25</v>
      </c>
      <c r="Q212" s="8">
        <f>+P212+N212+L212</f>
        <v>4833.9998749999995</v>
      </c>
      <c r="R212" s="66">
        <f>H212-Q212</f>
        <v>45166.000124999999</v>
      </c>
    </row>
    <row r="213" spans="1:19" s="2" customFormat="1" ht="30" customHeight="1" x14ac:dyDescent="0.2">
      <c r="A213" s="305" t="s">
        <v>124</v>
      </c>
      <c r="B213" s="306"/>
      <c r="C213" s="216"/>
      <c r="D213" s="5"/>
      <c r="E213" s="216"/>
      <c r="F213" s="216"/>
      <c r="G213" s="220"/>
      <c r="H213" s="14">
        <f>SUM(H212:H212)</f>
        <v>50000</v>
      </c>
      <c r="I213" s="14">
        <f t="shared" ref="I213:R213" si="84">SUM(I212:I212)</f>
        <v>1435</v>
      </c>
      <c r="J213" s="14">
        <f t="shared" si="84"/>
        <v>1520</v>
      </c>
      <c r="K213" s="14">
        <f t="shared" si="84"/>
        <v>0</v>
      </c>
      <c r="L213" s="14">
        <f t="shared" si="84"/>
        <v>2955</v>
      </c>
      <c r="M213" s="14">
        <f t="shared" si="84"/>
        <v>47045</v>
      </c>
      <c r="N213" s="14">
        <f t="shared" si="84"/>
        <v>1853.9998749999997</v>
      </c>
      <c r="O213" s="14">
        <f t="shared" si="84"/>
        <v>0</v>
      </c>
      <c r="P213" s="14">
        <f t="shared" si="84"/>
        <v>25</v>
      </c>
      <c r="Q213" s="14">
        <f t="shared" si="84"/>
        <v>4833.9998749999995</v>
      </c>
      <c r="R213" s="14">
        <f t="shared" si="84"/>
        <v>45166.000124999999</v>
      </c>
    </row>
    <row r="214" spans="1:19" s="2" customFormat="1" ht="30" customHeight="1" thickBot="1" x14ac:dyDescent="0.25">
      <c r="A214" s="62"/>
      <c r="B214" s="62"/>
      <c r="C214" s="62"/>
      <c r="D214" s="62"/>
      <c r="E214" s="62"/>
      <c r="F214" s="62"/>
      <c r="G214" s="62"/>
      <c r="H214" s="126"/>
      <c r="I214" s="126"/>
      <c r="J214" s="126"/>
      <c r="K214" s="126"/>
      <c r="L214" s="126"/>
      <c r="M214" s="126"/>
      <c r="N214" s="126"/>
      <c r="O214" s="126"/>
      <c r="P214" s="126"/>
      <c r="Q214" s="126"/>
      <c r="R214" s="126"/>
    </row>
    <row r="215" spans="1:19" s="2" customFormat="1" ht="30" customHeight="1" thickBot="1" x14ac:dyDescent="0.25">
      <c r="A215" s="213" t="s">
        <v>219</v>
      </c>
      <c r="B215" s="214"/>
      <c r="C215" s="214"/>
      <c r="D215" s="214"/>
      <c r="E215" s="214"/>
      <c r="F215" s="214"/>
      <c r="G215" s="214"/>
      <c r="H215" s="214"/>
      <c r="I215" s="214"/>
      <c r="J215" s="214"/>
      <c r="K215" s="214"/>
      <c r="L215" s="214"/>
      <c r="M215" s="214"/>
      <c r="N215" s="214"/>
      <c r="O215" s="214"/>
      <c r="P215" s="214"/>
      <c r="Q215" s="214"/>
      <c r="R215" s="214"/>
    </row>
    <row r="216" spans="1:19" s="2" customFormat="1" ht="30" customHeight="1" x14ac:dyDescent="0.2">
      <c r="A216" s="92">
        <f>+A212+1</f>
        <v>88</v>
      </c>
      <c r="B216" s="24" t="s">
        <v>444</v>
      </c>
      <c r="C216" s="12" t="s">
        <v>410</v>
      </c>
      <c r="D216" s="110" t="s">
        <v>445</v>
      </c>
      <c r="E216" s="110" t="s">
        <v>210</v>
      </c>
      <c r="F216" s="24" t="s">
        <v>574</v>
      </c>
      <c r="G216" s="24" t="s">
        <v>668</v>
      </c>
      <c r="H216" s="96">
        <v>155000</v>
      </c>
      <c r="I216" s="96">
        <f>H216*2.87%</f>
        <v>4448.5</v>
      </c>
      <c r="J216" s="96">
        <f>+H216*3.04%</f>
        <v>4712</v>
      </c>
      <c r="K216" s="96"/>
      <c r="L216" s="8">
        <f>+J216+I216+K216</f>
        <v>9160.5</v>
      </c>
      <c r="M216" s="8">
        <f>+H216-L216</f>
        <v>145839.5</v>
      </c>
      <c r="N216" s="8">
        <f>+IF(M216*12&lt;=416220.01,0,IF(M216*12&lt;=624329.01,(((M216*12-416220.01)*0.15)/12),IF((M216*12&lt;=867123.01),(31216+0.2*(M216*12-624329.01))/12,((79776+0.25*(M216*12-867123.01))/12))))</f>
        <v>25042.812291666665</v>
      </c>
      <c r="O216" s="8"/>
      <c r="P216" s="95">
        <v>5125</v>
      </c>
      <c r="Q216" s="8">
        <f>+P216+N216+L216</f>
        <v>39328.312291666662</v>
      </c>
      <c r="R216" s="95">
        <f>+H216-Q216</f>
        <v>115671.68770833334</v>
      </c>
    </row>
    <row r="217" spans="1:19" s="2" customFormat="1" ht="30" customHeight="1" x14ac:dyDescent="0.2">
      <c r="A217" s="65">
        <f>+A216+1</f>
        <v>89</v>
      </c>
      <c r="B217" s="115" t="s">
        <v>428</v>
      </c>
      <c r="C217" s="114" t="s">
        <v>410</v>
      </c>
      <c r="D217" s="113" t="s">
        <v>429</v>
      </c>
      <c r="E217" s="110" t="s">
        <v>210</v>
      </c>
      <c r="F217" s="24" t="s">
        <v>654</v>
      </c>
      <c r="G217" s="24" t="s">
        <v>708</v>
      </c>
      <c r="H217" s="61">
        <v>90000</v>
      </c>
      <c r="I217" s="61">
        <f>H217*2.87%</f>
        <v>2583</v>
      </c>
      <c r="J217" s="61">
        <f>+H217*3.04%</f>
        <v>2736</v>
      </c>
      <c r="K217" s="61"/>
      <c r="L217" s="8">
        <f>+J217+I217+K217</f>
        <v>5319</v>
      </c>
      <c r="M217" s="8">
        <f>+H217-L217</f>
        <v>84681</v>
      </c>
      <c r="N217" s="8">
        <f>+IF(M217*12&lt;=416220.01,0,IF(M217*12&lt;=624329.01,(((M217*12-416220.01)*0.15)/12),IF((M217*12&lt;=867123.01),(31216+0.2*(M217*12-624329.01))/12,((79776+0.25*(M217*12-867123.01))/12))))</f>
        <v>9753.1872916666671</v>
      </c>
      <c r="O217" s="8"/>
      <c r="P217" s="9">
        <v>6979.35</v>
      </c>
      <c r="Q217" s="8">
        <f>+P217+N217+L217</f>
        <v>22051.537291666667</v>
      </c>
      <c r="R217" s="66">
        <f>+H217-Q217</f>
        <v>67948.462708333333</v>
      </c>
    </row>
    <row r="218" spans="1:19" s="2" customFormat="1" ht="30" customHeight="1" x14ac:dyDescent="0.2">
      <c r="A218" s="65">
        <f>+A217+1</f>
        <v>90</v>
      </c>
      <c r="B218" s="115" t="s">
        <v>682</v>
      </c>
      <c r="C218" s="114" t="s">
        <v>410</v>
      </c>
      <c r="D218" s="113" t="s">
        <v>429</v>
      </c>
      <c r="E218" s="110" t="s">
        <v>210</v>
      </c>
      <c r="F218" s="24" t="s">
        <v>675</v>
      </c>
      <c r="G218" s="24" t="s">
        <v>676</v>
      </c>
      <c r="H218" s="61">
        <v>70000</v>
      </c>
      <c r="I218" s="61">
        <f>H218*2.87%</f>
        <v>2009</v>
      </c>
      <c r="J218" s="61">
        <f>+H218*3.04%</f>
        <v>2128</v>
      </c>
      <c r="K218" s="61"/>
      <c r="L218" s="8">
        <f>+J218+I218+K218</f>
        <v>4137</v>
      </c>
      <c r="M218" s="8">
        <f>+H218-L218</f>
        <v>65863</v>
      </c>
      <c r="N218" s="8">
        <f>+IF(M218*12&lt;=416220.01,0,IF(M218*12&lt;=624329.01,(((M218*12-416220.01)*0.15)/12),IF((M218*12&lt;=867123.01),(31216+0.2*(M218*12-624329.01))/12,((79776+0.25*(M218*12-867123.01))/12))))</f>
        <v>5368.4498333333331</v>
      </c>
      <c r="O218" s="8"/>
      <c r="P218" s="95">
        <v>3025</v>
      </c>
      <c r="Q218" s="8">
        <f>+P218+N218+L218</f>
        <v>12530.449833333332</v>
      </c>
      <c r="R218" s="66">
        <f>+H218-Q218</f>
        <v>57469.550166666668</v>
      </c>
    </row>
    <row r="219" spans="1:19" s="2" customFormat="1" ht="30" customHeight="1" x14ac:dyDescent="0.2">
      <c r="A219" s="92">
        <f>+A218+1</f>
        <v>91</v>
      </c>
      <c r="B219" s="24" t="s">
        <v>505</v>
      </c>
      <c r="C219" s="12" t="s">
        <v>410</v>
      </c>
      <c r="D219" s="94" t="s">
        <v>429</v>
      </c>
      <c r="E219" s="110" t="s">
        <v>210</v>
      </c>
      <c r="F219" s="24" t="s">
        <v>673</v>
      </c>
      <c r="G219" s="24" t="s">
        <v>672</v>
      </c>
      <c r="H219" s="100">
        <v>70000</v>
      </c>
      <c r="I219" s="5">
        <f>H219*2.87%</f>
        <v>2009</v>
      </c>
      <c r="J219" s="5">
        <f>+H219*3.04%</f>
        <v>2128</v>
      </c>
      <c r="K219" s="5"/>
      <c r="L219" s="8">
        <f>+J219+I219+K219</f>
        <v>4137</v>
      </c>
      <c r="M219" s="8">
        <f>+H219-L219</f>
        <v>65863</v>
      </c>
      <c r="N219" s="8">
        <v>5368.45</v>
      </c>
      <c r="O219" s="8"/>
      <c r="P219" s="61">
        <v>25</v>
      </c>
      <c r="Q219" s="8">
        <f>+P219+N219+L219</f>
        <v>9530.4500000000007</v>
      </c>
      <c r="R219" s="66">
        <f>H219-Q219</f>
        <v>60469.55</v>
      </c>
    </row>
    <row r="220" spans="1:19" s="67" customFormat="1" ht="30" customHeight="1" thickBot="1" x14ac:dyDescent="0.25">
      <c r="A220" s="305" t="s">
        <v>124</v>
      </c>
      <c r="B220" s="306"/>
      <c r="C220" s="216"/>
      <c r="D220" s="216"/>
      <c r="E220" s="216"/>
      <c r="F220" s="216"/>
      <c r="G220" s="220"/>
      <c r="H220" s="14">
        <f>SUM(H216:H219)</f>
        <v>385000</v>
      </c>
      <c r="I220" s="14">
        <f t="shared" ref="I220:R220" si="85">SUM(I216:I219)</f>
        <v>11049.5</v>
      </c>
      <c r="J220" s="14">
        <f t="shared" si="85"/>
        <v>11704</v>
      </c>
      <c r="K220" s="14">
        <f t="shared" si="85"/>
        <v>0</v>
      </c>
      <c r="L220" s="14">
        <f t="shared" si="85"/>
        <v>22753.5</v>
      </c>
      <c r="M220" s="14">
        <f t="shared" si="85"/>
        <v>362246.5</v>
      </c>
      <c r="N220" s="14">
        <f t="shared" si="85"/>
        <v>45532.89941666666</v>
      </c>
      <c r="O220" s="14">
        <f t="shared" si="85"/>
        <v>0</v>
      </c>
      <c r="P220" s="14">
        <f t="shared" si="85"/>
        <v>15154.35</v>
      </c>
      <c r="Q220" s="14">
        <f t="shared" si="85"/>
        <v>83440.749416666658</v>
      </c>
      <c r="R220" s="14">
        <f t="shared" si="85"/>
        <v>301559.25058333331</v>
      </c>
      <c r="S220" s="2"/>
    </row>
    <row r="221" spans="1:19" s="67" customFormat="1" ht="30" customHeight="1" thickBot="1" x14ac:dyDescent="0.25">
      <c r="A221" s="181"/>
      <c r="B221" s="181"/>
      <c r="C221" s="181"/>
      <c r="D221" s="181"/>
      <c r="E221" s="181"/>
      <c r="F221" s="181"/>
      <c r="G221" s="181"/>
      <c r="H221" s="70"/>
      <c r="I221" s="70"/>
      <c r="J221" s="70"/>
      <c r="K221" s="70"/>
      <c r="L221" s="70"/>
      <c r="M221" s="70"/>
      <c r="N221" s="70"/>
      <c r="O221" s="70"/>
      <c r="P221" s="70"/>
      <c r="Q221" s="70"/>
      <c r="R221" s="70"/>
      <c r="S221" s="2"/>
    </row>
    <row r="222" spans="1:19" ht="30" customHeight="1" thickBot="1" x14ac:dyDescent="0.25">
      <c r="A222" s="213" t="s">
        <v>20</v>
      </c>
      <c r="B222" s="214"/>
      <c r="C222" s="214"/>
      <c r="D222" s="214"/>
      <c r="E222" s="214"/>
      <c r="F222" s="214"/>
      <c r="G222" s="214"/>
      <c r="H222" s="214"/>
      <c r="I222" s="214"/>
      <c r="J222" s="214"/>
      <c r="K222" s="214"/>
      <c r="L222" s="214"/>
      <c r="M222" s="214"/>
      <c r="N222" s="214"/>
      <c r="O222" s="214"/>
      <c r="P222" s="214"/>
      <c r="Q222" s="214"/>
      <c r="R222" s="214"/>
    </row>
    <row r="223" spans="1:19" s="67" customFormat="1" ht="30" customHeight="1" x14ac:dyDescent="0.2">
      <c r="A223" s="142">
        <f>+A219+1</f>
        <v>92</v>
      </c>
      <c r="B223" s="143" t="s">
        <v>554</v>
      </c>
      <c r="C223" s="144" t="s">
        <v>410</v>
      </c>
      <c r="D223" s="143" t="s">
        <v>555</v>
      </c>
      <c r="E223" s="93" t="s">
        <v>210</v>
      </c>
      <c r="F223" s="94" t="s">
        <v>610</v>
      </c>
      <c r="G223" s="94" t="s">
        <v>684</v>
      </c>
      <c r="H223" s="96">
        <v>180000</v>
      </c>
      <c r="I223" s="96">
        <f>H223*2.87%</f>
        <v>5166</v>
      </c>
      <c r="J223" s="96">
        <f>+H223*3.04%</f>
        <v>5472</v>
      </c>
      <c r="K223" s="96">
        <v>1715.46</v>
      </c>
      <c r="L223" s="96">
        <f>+J223+I223+K223</f>
        <v>12353.46</v>
      </c>
      <c r="M223" s="96">
        <f>+H223-L223</f>
        <v>167646.54</v>
      </c>
      <c r="N223" s="96">
        <f>+IF(M223*12&lt;=416220.01,0,IF(M223*12&lt;=624329.01,(((M223*12-416220.01)*0.15)/12),IF((M223*12&lt;=867123.01),(31216+0.2*(M223*12-624329.01))/12,((79776+0.25*(M223*12-867123.01))/12))))</f>
        <v>30494.572291666667</v>
      </c>
      <c r="O223" s="96"/>
      <c r="P223" s="96">
        <v>3775</v>
      </c>
      <c r="Q223" s="8">
        <f>+P223+N223+L223</f>
        <v>46623.03229166667</v>
      </c>
      <c r="R223" s="95">
        <f>+H223-Q223</f>
        <v>133376.96770833334</v>
      </c>
      <c r="S223" s="2"/>
    </row>
    <row r="224" spans="1:19" s="67" customFormat="1" ht="30" customHeight="1" x14ac:dyDescent="0.2">
      <c r="A224" s="305" t="s">
        <v>124</v>
      </c>
      <c r="B224" s="306"/>
      <c r="C224" s="216"/>
      <c r="D224" s="216"/>
      <c r="E224" s="216"/>
      <c r="F224" s="216"/>
      <c r="G224" s="215"/>
      <c r="H224" s="14">
        <f>SUM(H223:H223)</f>
        <v>180000</v>
      </c>
      <c r="I224" s="14">
        <f t="shared" ref="I224:R224" si="86">SUM(I223:I223)</f>
        <v>5166</v>
      </c>
      <c r="J224" s="14">
        <f t="shared" si="86"/>
        <v>5472</v>
      </c>
      <c r="K224" s="14">
        <f t="shared" si="86"/>
        <v>1715.46</v>
      </c>
      <c r="L224" s="14">
        <f t="shared" si="86"/>
        <v>12353.46</v>
      </c>
      <c r="M224" s="14">
        <f t="shared" si="86"/>
        <v>167646.54</v>
      </c>
      <c r="N224" s="14">
        <f t="shared" si="86"/>
        <v>30494.572291666667</v>
      </c>
      <c r="O224" s="14">
        <f t="shared" si="86"/>
        <v>0</v>
      </c>
      <c r="P224" s="14">
        <f t="shared" si="86"/>
        <v>3775</v>
      </c>
      <c r="Q224" s="14">
        <f t="shared" si="86"/>
        <v>46623.03229166667</v>
      </c>
      <c r="R224" s="14">
        <f t="shared" si="86"/>
        <v>133376.96770833334</v>
      </c>
      <c r="S224" s="2"/>
    </row>
    <row r="225" spans="1:19" s="67" customFormat="1" ht="30" customHeight="1" thickBot="1" x14ac:dyDescent="0.25">
      <c r="A225" s="62"/>
      <c r="B225" s="62"/>
      <c r="C225" s="62"/>
      <c r="D225" s="62"/>
      <c r="E225" s="62"/>
      <c r="F225" s="62"/>
      <c r="G225" s="62"/>
      <c r="H225"/>
      <c r="I225"/>
      <c r="J225"/>
      <c r="K225"/>
      <c r="L225"/>
      <c r="M225"/>
      <c r="N225"/>
      <c r="O225"/>
      <c r="P225"/>
      <c r="Q225"/>
      <c r="R225"/>
      <c r="S225" s="2"/>
    </row>
    <row r="226" spans="1:19" ht="30" customHeight="1" thickBot="1" x14ac:dyDescent="0.25">
      <c r="A226" s="213" t="s">
        <v>385</v>
      </c>
      <c r="B226" s="214"/>
      <c r="C226" s="214"/>
      <c r="D226" s="214"/>
      <c r="E226" s="214"/>
      <c r="F226" s="214"/>
      <c r="G226" s="214"/>
      <c r="H226" s="214"/>
      <c r="I226" s="214"/>
      <c r="J226" s="214"/>
      <c r="K226" s="214"/>
      <c r="L226" s="214"/>
      <c r="M226" s="214"/>
      <c r="N226" s="214"/>
      <c r="O226" s="214"/>
      <c r="P226" s="214"/>
      <c r="Q226" s="214"/>
      <c r="R226" s="214"/>
    </row>
    <row r="227" spans="1:19" s="67" customFormat="1" ht="30" customHeight="1" x14ac:dyDescent="0.2">
      <c r="A227" s="142">
        <f>+A223+1</f>
        <v>93</v>
      </c>
      <c r="B227" s="143" t="s">
        <v>386</v>
      </c>
      <c r="C227" s="144" t="s">
        <v>410</v>
      </c>
      <c r="D227" s="143" t="s">
        <v>149</v>
      </c>
      <c r="E227" s="93" t="s">
        <v>210</v>
      </c>
      <c r="F227" s="94" t="s">
        <v>663</v>
      </c>
      <c r="G227" s="94" t="s">
        <v>714</v>
      </c>
      <c r="H227" s="96">
        <v>155000</v>
      </c>
      <c r="I227" s="96">
        <f>H227*2.87%</f>
        <v>4448.5</v>
      </c>
      <c r="J227" s="96">
        <f>+H227*3.04%</f>
        <v>4712</v>
      </c>
      <c r="K227" s="96">
        <v>1715.46</v>
      </c>
      <c r="L227" s="8">
        <f>+J227+I227+K227</f>
        <v>10875.96</v>
      </c>
      <c r="M227" s="8">
        <f>+H227-L227</f>
        <v>144124.04</v>
      </c>
      <c r="N227" s="8">
        <f>+IF(M227*12&lt;=416220.01,0,IF(M227*12&lt;=624329.01,(((M227*12-416220.01)*0.15)/12),IF((M227*12&lt;=867123.01),(31216+0.2*(M227*12-624329.01))/12,((79776+0.25*(M227*12-867123.01))/12))))</f>
        <v>24613.947291666667</v>
      </c>
      <c r="O227" s="8"/>
      <c r="P227" s="95">
        <v>7025</v>
      </c>
      <c r="Q227" s="8">
        <f>+P227+N227+L227</f>
        <v>42514.907291666663</v>
      </c>
      <c r="R227" s="95">
        <f>+H227-Q227</f>
        <v>112485.09270833334</v>
      </c>
      <c r="S227" s="2"/>
    </row>
    <row r="228" spans="1:19" s="2" customFormat="1" ht="30" customHeight="1" x14ac:dyDescent="0.2">
      <c r="A228" s="305" t="s">
        <v>124</v>
      </c>
      <c r="B228" s="306"/>
      <c r="C228" s="216"/>
      <c r="D228" s="216"/>
      <c r="E228" s="216"/>
      <c r="F228" s="216"/>
      <c r="G228" s="215"/>
      <c r="H228" s="14">
        <f>SUM(H227:H227)</f>
        <v>155000</v>
      </c>
      <c r="I228" s="14">
        <f t="shared" ref="I228:R228" si="87">SUM(I227:I227)</f>
        <v>4448.5</v>
      </c>
      <c r="J228" s="14">
        <f t="shared" si="87"/>
        <v>4712</v>
      </c>
      <c r="K228" s="14">
        <f t="shared" si="87"/>
        <v>1715.46</v>
      </c>
      <c r="L228" s="14">
        <f t="shared" si="87"/>
        <v>10875.96</v>
      </c>
      <c r="M228" s="14">
        <f t="shared" si="87"/>
        <v>144124.04</v>
      </c>
      <c r="N228" s="14">
        <f t="shared" si="87"/>
        <v>24613.947291666667</v>
      </c>
      <c r="O228" s="14">
        <f t="shared" si="87"/>
        <v>0</v>
      </c>
      <c r="P228" s="14">
        <f t="shared" si="87"/>
        <v>7025</v>
      </c>
      <c r="Q228" s="14">
        <f t="shared" si="87"/>
        <v>42514.907291666663</v>
      </c>
      <c r="R228" s="14">
        <f t="shared" si="87"/>
        <v>112485.09270833334</v>
      </c>
    </row>
    <row r="229" spans="1:19" s="2" customFormat="1" ht="30" customHeight="1" thickBot="1" x14ac:dyDescent="0.25">
      <c r="A229" s="62"/>
      <c r="B229" s="62"/>
      <c r="C229" s="62"/>
      <c r="D229" s="62"/>
      <c r="E229" s="62"/>
      <c r="F229" s="62"/>
      <c r="G229" s="62"/>
      <c r="H229"/>
      <c r="I229"/>
      <c r="J229"/>
      <c r="K229"/>
      <c r="L229"/>
      <c r="M229"/>
      <c r="N229"/>
      <c r="O229"/>
      <c r="P229"/>
      <c r="Q229"/>
      <c r="R229"/>
    </row>
    <row r="230" spans="1:19" s="98" customFormat="1" ht="30" customHeight="1" thickBot="1" x14ac:dyDescent="0.25">
      <c r="A230" s="193" t="s">
        <v>435</v>
      </c>
      <c r="B230" s="194"/>
      <c r="C230" s="194"/>
      <c r="D230" s="194"/>
      <c r="E230" s="194"/>
      <c r="F230" s="194"/>
      <c r="G230" s="194"/>
      <c r="H230" s="194"/>
      <c r="I230" s="194"/>
      <c r="J230" s="194"/>
      <c r="K230" s="194"/>
      <c r="L230" s="194"/>
      <c r="M230" s="194"/>
      <c r="N230" s="194"/>
      <c r="O230" s="194"/>
      <c r="P230" s="194"/>
      <c r="Q230" s="194"/>
      <c r="R230" s="194"/>
      <c r="S230" s="1"/>
    </row>
    <row r="231" spans="1:19" s="98" customFormat="1" ht="30" customHeight="1" x14ac:dyDescent="0.2">
      <c r="A231" s="12">
        <f>+A227+1</f>
        <v>94</v>
      </c>
      <c r="B231" s="59" t="s">
        <v>430</v>
      </c>
      <c r="C231" s="139" t="s">
        <v>410</v>
      </c>
      <c r="D231" s="111" t="s">
        <v>431</v>
      </c>
      <c r="E231" s="110" t="s">
        <v>210</v>
      </c>
      <c r="F231" s="94" t="s">
        <v>654</v>
      </c>
      <c r="G231" s="94" t="s">
        <v>708</v>
      </c>
      <c r="H231" s="61">
        <v>80000</v>
      </c>
      <c r="I231" s="96">
        <f>H231*2.87%</f>
        <v>2296</v>
      </c>
      <c r="J231" s="96">
        <f>+H231*3.04%</f>
        <v>2432</v>
      </c>
      <c r="K231" s="96"/>
      <c r="L231" s="8">
        <f>+J231+I231+K231</f>
        <v>4728</v>
      </c>
      <c r="M231" s="8">
        <f>+H231-L231</f>
        <v>75272</v>
      </c>
      <c r="N231" s="8">
        <f>+IF(M231*12&lt;=416220.01,0,IF(M231*12&lt;=624329.01,(((M231*12-416220.01)*0.15)/12),IF((M231*12&lt;=867123.01),(31216+0.2*(M231*12-624329.01))/12,((79776+0.25*(M231*12-867123.01))/12))))-O231</f>
        <v>7400.9372916666662</v>
      </c>
      <c r="O231" s="8">
        <v>0</v>
      </c>
      <c r="P231" s="95">
        <v>2025</v>
      </c>
      <c r="Q231" s="8">
        <f>+P231+N231+L231</f>
        <v>14153.937291666665</v>
      </c>
      <c r="R231" s="95">
        <f>+H231-Q231</f>
        <v>65846.062708333338</v>
      </c>
      <c r="S231" s="1"/>
    </row>
    <row r="232" spans="1:19" s="2" customFormat="1" ht="30" customHeight="1" x14ac:dyDescent="0.2">
      <c r="A232" s="305" t="s">
        <v>124</v>
      </c>
      <c r="B232" s="306"/>
      <c r="C232" s="215"/>
      <c r="D232" s="215"/>
      <c r="E232" s="215"/>
      <c r="F232" s="215"/>
      <c r="G232" s="215"/>
      <c r="H232" s="14">
        <f>SUM(H231:H231)</f>
        <v>80000</v>
      </c>
      <c r="I232" s="14">
        <f t="shared" ref="I232:R232" si="88">SUM(I231:I231)</f>
        <v>2296</v>
      </c>
      <c r="J232" s="14">
        <f t="shared" si="88"/>
        <v>2432</v>
      </c>
      <c r="K232" s="14">
        <f t="shared" si="88"/>
        <v>0</v>
      </c>
      <c r="L232" s="14">
        <f t="shared" si="88"/>
        <v>4728</v>
      </c>
      <c r="M232" s="14">
        <f t="shared" si="88"/>
        <v>75272</v>
      </c>
      <c r="N232" s="14">
        <f t="shared" si="88"/>
        <v>7400.9372916666662</v>
      </c>
      <c r="O232" s="14">
        <f t="shared" si="88"/>
        <v>0</v>
      </c>
      <c r="P232" s="14">
        <f t="shared" si="88"/>
        <v>2025</v>
      </c>
      <c r="Q232" s="14">
        <f t="shared" si="88"/>
        <v>14153.937291666665</v>
      </c>
      <c r="R232" s="14">
        <f t="shared" si="88"/>
        <v>65846.062708333338</v>
      </c>
    </row>
    <row r="233" spans="1:19" s="2" customFormat="1" ht="30" customHeight="1" thickBot="1" x14ac:dyDescent="0.25">
      <c r="A233" s="187"/>
      <c r="B233" s="187"/>
      <c r="C233" s="187"/>
      <c r="D233" s="187"/>
      <c r="E233" s="187"/>
      <c r="F233" s="187"/>
      <c r="G233" s="187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</row>
    <row r="234" spans="1:19" s="2" customFormat="1" ht="30" customHeight="1" thickBot="1" x14ac:dyDescent="0.25">
      <c r="A234" s="213" t="s">
        <v>436</v>
      </c>
      <c r="B234" s="214"/>
      <c r="C234" s="214"/>
      <c r="D234" s="214"/>
      <c r="E234" s="214"/>
      <c r="F234" s="214"/>
      <c r="G234" s="214"/>
      <c r="H234" s="214"/>
      <c r="I234" s="214"/>
      <c r="J234" s="214"/>
      <c r="K234" s="214"/>
      <c r="L234" s="214"/>
      <c r="M234" s="214"/>
      <c r="N234" s="214"/>
      <c r="O234" s="214"/>
      <c r="P234" s="214"/>
      <c r="Q234" s="214"/>
      <c r="R234" s="214"/>
    </row>
    <row r="235" spans="1:19" s="2" customFormat="1" ht="30" customHeight="1" x14ac:dyDescent="0.2">
      <c r="A235" s="92">
        <f>+A231+1</f>
        <v>95</v>
      </c>
      <c r="B235" s="99" t="s">
        <v>597</v>
      </c>
      <c r="C235" s="101" t="s">
        <v>410</v>
      </c>
      <c r="D235" s="99" t="s">
        <v>683</v>
      </c>
      <c r="E235" s="93" t="s">
        <v>210</v>
      </c>
      <c r="F235" s="24" t="s">
        <v>609</v>
      </c>
      <c r="G235" s="24" t="s">
        <v>676</v>
      </c>
      <c r="H235" s="96">
        <v>135000</v>
      </c>
      <c r="I235" s="96">
        <f>H235*2.87%</f>
        <v>3874.5</v>
      </c>
      <c r="J235" s="96">
        <f>+H235*3.04%</f>
        <v>4104</v>
      </c>
      <c r="K235" s="96"/>
      <c r="L235" s="8">
        <f>+J235+I235+K235</f>
        <v>7978.5</v>
      </c>
      <c r="M235" s="8">
        <f>+H235-L235</f>
        <v>127021.5</v>
      </c>
      <c r="N235" s="8">
        <f>+IF(M235*12&lt;=416220.01,0,IF(M235*12&lt;=624329.01,(((M235*12-416220.01)*0.15)/12),IF((M235*12&lt;=867123.01),(31216+0.2*(M235*12-624329.01))/12,((79776+0.25*(M235*12-867123.01))/12))))-O235</f>
        <v>20338.312291666665</v>
      </c>
      <c r="O235" s="8"/>
      <c r="P235" s="95">
        <v>25</v>
      </c>
      <c r="Q235" s="8">
        <f>+P235+N235+L235</f>
        <v>28341.812291666665</v>
      </c>
      <c r="R235" s="95">
        <f>+H235-Q235</f>
        <v>106658.18770833334</v>
      </c>
    </row>
    <row r="236" spans="1:19" s="2" customFormat="1" ht="30" customHeight="1" x14ac:dyDescent="0.2">
      <c r="A236" s="12">
        <f>+A235+1</f>
        <v>96</v>
      </c>
      <c r="B236" s="59" t="s">
        <v>623</v>
      </c>
      <c r="C236" s="139" t="s">
        <v>411</v>
      </c>
      <c r="D236" s="111" t="s">
        <v>221</v>
      </c>
      <c r="E236" s="110" t="s">
        <v>210</v>
      </c>
      <c r="F236" s="24" t="s">
        <v>609</v>
      </c>
      <c r="G236" s="110" t="s">
        <v>676</v>
      </c>
      <c r="H236" s="96">
        <v>70000</v>
      </c>
      <c r="I236" s="96">
        <f>H236*2.87%</f>
        <v>2009</v>
      </c>
      <c r="J236" s="96">
        <f>+H236*3.04%</f>
        <v>2128</v>
      </c>
      <c r="K236" s="96"/>
      <c r="L236" s="8">
        <f>+J236+I236+K236</f>
        <v>4137</v>
      </c>
      <c r="M236" s="8">
        <f>+H236-L236</f>
        <v>65863</v>
      </c>
      <c r="N236" s="8">
        <f>+IF(M236*12&lt;=416220.01,0,IF(M236*12&lt;=624329.01,(((M236*12-416220.01)*0.15)/12),IF((M236*12&lt;=867123.01),(31216+0.2*(M236*12-624329.01))/12,((79776+0.25*(M236*12-867123.01))/12))))</f>
        <v>5368.4498333333331</v>
      </c>
      <c r="O236" s="8"/>
      <c r="P236" s="95">
        <v>25</v>
      </c>
      <c r="Q236" s="8">
        <f>+P236+N236+L236</f>
        <v>9530.4498333333322</v>
      </c>
      <c r="R236" s="95">
        <f>+H236-Q236</f>
        <v>60469.550166666668</v>
      </c>
    </row>
    <row r="237" spans="1:19" s="2" customFormat="1" ht="30" customHeight="1" x14ac:dyDescent="0.2">
      <c r="A237" s="92">
        <f>+A236+1</f>
        <v>97</v>
      </c>
      <c r="B237" s="59" t="s">
        <v>529</v>
      </c>
      <c r="C237" s="139" t="s">
        <v>410</v>
      </c>
      <c r="D237" s="111" t="s">
        <v>221</v>
      </c>
      <c r="E237" s="110" t="s">
        <v>210</v>
      </c>
      <c r="F237" s="99" t="s">
        <v>630</v>
      </c>
      <c r="G237" s="99" t="s">
        <v>694</v>
      </c>
      <c r="H237" s="96">
        <v>70000</v>
      </c>
      <c r="I237" s="96">
        <f>H237*2.87%</f>
        <v>2009</v>
      </c>
      <c r="J237" s="96">
        <f>+H237*3.04%</f>
        <v>2128</v>
      </c>
      <c r="K237" s="96"/>
      <c r="L237" s="8">
        <f>+J237+I237+K237</f>
        <v>4137</v>
      </c>
      <c r="M237" s="8">
        <f>+H237-L237</f>
        <v>65863</v>
      </c>
      <c r="N237" s="8">
        <f>+IF(M237*12&lt;=416220.01,0,IF(M237*12&lt;=624329.01,(((M237*12-416220.01)*0.15)/12),IF((M237*12&lt;=867123.01),(31216+0.2*(M237*12-624329.01))/12,((79776+0.25*(M237*12-867123.01))/12))))</f>
        <v>5368.4498333333331</v>
      </c>
      <c r="O237" s="8"/>
      <c r="P237" s="95">
        <v>25</v>
      </c>
      <c r="Q237" s="8">
        <f>+P237+N237+L237</f>
        <v>9530.4498333333322</v>
      </c>
      <c r="R237" s="95">
        <f>H237-Q237</f>
        <v>60469.550166666668</v>
      </c>
    </row>
    <row r="238" spans="1:19" s="2" customFormat="1" ht="30" customHeight="1" x14ac:dyDescent="0.2">
      <c r="A238" s="305" t="s">
        <v>124</v>
      </c>
      <c r="B238" s="306"/>
      <c r="C238" s="215"/>
      <c r="D238" s="215"/>
      <c r="E238" s="215"/>
      <c r="F238" s="215"/>
      <c r="G238" s="215"/>
      <c r="H238" s="14">
        <f>SUM(H235:H237)</f>
        <v>275000</v>
      </c>
      <c r="I238" s="14">
        <f t="shared" ref="I238:R238" si="89">SUM(I235:I237)</f>
        <v>7892.5</v>
      </c>
      <c r="J238" s="14">
        <f t="shared" si="89"/>
        <v>8360</v>
      </c>
      <c r="K238" s="14">
        <f t="shared" si="89"/>
        <v>0</v>
      </c>
      <c r="L238" s="14">
        <f t="shared" si="89"/>
        <v>16252.5</v>
      </c>
      <c r="M238" s="14">
        <f t="shared" si="89"/>
        <v>258747.5</v>
      </c>
      <c r="N238" s="14">
        <f t="shared" si="89"/>
        <v>31075.21195833333</v>
      </c>
      <c r="O238" s="14">
        <f t="shared" si="89"/>
        <v>0</v>
      </c>
      <c r="P238" s="14">
        <f t="shared" si="89"/>
        <v>75</v>
      </c>
      <c r="Q238" s="14">
        <f t="shared" si="89"/>
        <v>47402.711958333326</v>
      </c>
      <c r="R238" s="14">
        <f t="shared" si="89"/>
        <v>227597.28804166667</v>
      </c>
    </row>
    <row r="239" spans="1:19" s="2" customFormat="1" ht="30" customHeight="1" thickBot="1" x14ac:dyDescent="0.25">
      <c r="A239" s="62"/>
      <c r="B239" s="62"/>
      <c r="C239" s="62"/>
      <c r="D239" s="62"/>
      <c r="E239" s="62"/>
      <c r="F239" s="62"/>
      <c r="G239" s="62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</row>
    <row r="240" spans="1:19" s="2" customFormat="1" ht="30" customHeight="1" thickBot="1" x14ac:dyDescent="0.25">
      <c r="A240" s="193" t="s">
        <v>357</v>
      </c>
      <c r="B240" s="194"/>
      <c r="C240" s="194"/>
      <c r="D240" s="194"/>
      <c r="E240" s="194"/>
      <c r="F240" s="194"/>
      <c r="G240" s="194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</row>
    <row r="241" spans="1:19" s="2" customFormat="1" ht="30" customHeight="1" x14ac:dyDescent="0.2">
      <c r="A241" s="92">
        <f>+A237+1</f>
        <v>98</v>
      </c>
      <c r="B241" s="59" t="s">
        <v>393</v>
      </c>
      <c r="C241" s="139" t="s">
        <v>410</v>
      </c>
      <c r="D241" s="111" t="s">
        <v>359</v>
      </c>
      <c r="E241" s="110" t="s">
        <v>210</v>
      </c>
      <c r="F241" s="94" t="s">
        <v>654</v>
      </c>
      <c r="G241" s="94" t="s">
        <v>708</v>
      </c>
      <c r="H241" s="61">
        <v>90000</v>
      </c>
      <c r="I241" s="96">
        <f>H241*2.87%</f>
        <v>2583</v>
      </c>
      <c r="J241" s="96">
        <f>+H241*3.04%</f>
        <v>2736</v>
      </c>
      <c r="K241" s="8">
        <v>1715.46</v>
      </c>
      <c r="L241" s="8">
        <f>+J241+I241+K241</f>
        <v>7034.46</v>
      </c>
      <c r="M241" s="8">
        <f>+H241-L241</f>
        <v>82965.539999999994</v>
      </c>
      <c r="N241" s="8">
        <f>+IF(M241*12&lt;=416220.01,0,IF(M241*12&lt;=624329.01,(((M241*12-416220.01)*0.15)/12),IF((M241*12&lt;=867123.01),(31216+0.2*(M241*12-624329.01))/12,((79776+0.25*(M241*12-867123.01))/12))))</f>
        <v>9324.3222916666655</v>
      </c>
      <c r="O241" s="8"/>
      <c r="P241" s="95">
        <v>125</v>
      </c>
      <c r="Q241" s="8">
        <f>+P241+N241+L241</f>
        <v>16483.782291666666</v>
      </c>
      <c r="R241" s="95">
        <f>+H241-Q241</f>
        <v>73516.217708333337</v>
      </c>
    </row>
    <row r="242" spans="1:19" s="67" customFormat="1" ht="30" customHeight="1" x14ac:dyDescent="0.2">
      <c r="A242" s="92">
        <f>+A241+1</f>
        <v>99</v>
      </c>
      <c r="B242" s="59" t="s">
        <v>624</v>
      </c>
      <c r="C242" s="139" t="s">
        <v>411</v>
      </c>
      <c r="D242" s="111" t="s">
        <v>633</v>
      </c>
      <c r="E242" s="110" t="s">
        <v>210</v>
      </c>
      <c r="F242" s="24" t="s">
        <v>609</v>
      </c>
      <c r="G242" s="110" t="s">
        <v>676</v>
      </c>
      <c r="H242" s="61">
        <v>45000</v>
      </c>
      <c r="I242" s="96">
        <f>H242*2.87%</f>
        <v>1291.5</v>
      </c>
      <c r="J242" s="96">
        <f>+H242*3.04%</f>
        <v>1368</v>
      </c>
      <c r="K242" s="96">
        <v>1715.46</v>
      </c>
      <c r="L242" s="8">
        <f>+J242+I242+K242</f>
        <v>4374.96</v>
      </c>
      <c r="M242" s="8">
        <f>+H242-L242</f>
        <v>40625.040000000001</v>
      </c>
      <c r="N242" s="8">
        <f>+IF(M242*12&lt;=416220.01,0,IF(M242*12&lt;=624329.01,(((M242*12-416220.01)*0.15)/12),IF((M242*12&lt;=867123.01),(31216+0.2*(M242*12-624329.01))/12,((79776+0.25*(M242*12-867123.01))/12))))</f>
        <v>891.00587499999972</v>
      </c>
      <c r="O242" s="8"/>
      <c r="P242" s="95">
        <v>25</v>
      </c>
      <c r="Q242" s="8">
        <f>+P242+N242+L242</f>
        <v>5290.9658749999999</v>
      </c>
      <c r="R242" s="95">
        <f>+H242-Q242</f>
        <v>39709.034124999998</v>
      </c>
      <c r="S242" s="2"/>
    </row>
    <row r="243" spans="1:19" s="98" customFormat="1" ht="30" customHeight="1" x14ac:dyDescent="0.2">
      <c r="A243" s="305" t="s">
        <v>124</v>
      </c>
      <c r="B243" s="306"/>
      <c r="C243" s="215"/>
      <c r="D243" s="215"/>
      <c r="E243" s="215"/>
      <c r="F243" s="215"/>
      <c r="G243" s="215"/>
      <c r="H243" s="14">
        <f>SUM(H241:H242)</f>
        <v>135000</v>
      </c>
      <c r="I243" s="14">
        <f t="shared" ref="I243:R243" si="90">SUM(I241:I242)</f>
        <v>3874.5</v>
      </c>
      <c r="J243" s="14">
        <f t="shared" si="90"/>
        <v>4104</v>
      </c>
      <c r="K243" s="14">
        <f>SUM(K241:K242)</f>
        <v>3430.92</v>
      </c>
      <c r="L243" s="14">
        <f t="shared" si="90"/>
        <v>11409.42</v>
      </c>
      <c r="M243" s="14">
        <f t="shared" si="90"/>
        <v>123590.57999999999</v>
      </c>
      <c r="N243" s="14">
        <f t="shared" si="90"/>
        <v>10215.328166666664</v>
      </c>
      <c r="O243" s="14">
        <f t="shared" si="90"/>
        <v>0</v>
      </c>
      <c r="P243" s="14">
        <f t="shared" si="90"/>
        <v>150</v>
      </c>
      <c r="Q243" s="14">
        <f t="shared" si="90"/>
        <v>21774.748166666664</v>
      </c>
      <c r="R243" s="14">
        <f t="shared" si="90"/>
        <v>113225.25183333334</v>
      </c>
      <c r="S243" s="1"/>
    </row>
    <row r="244" spans="1:19" s="98" customFormat="1" ht="30" customHeight="1" thickBot="1" x14ac:dyDescent="0.25">
      <c r="A244" s="62"/>
      <c r="B244" s="62"/>
      <c r="C244" s="62"/>
      <c r="D244" s="62"/>
      <c r="E244" s="62"/>
      <c r="F244" s="62"/>
      <c r="G244" s="62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1"/>
    </row>
    <row r="245" spans="1:19" ht="30" customHeight="1" thickBot="1" x14ac:dyDescent="0.25">
      <c r="A245" s="213" t="s">
        <v>222</v>
      </c>
      <c r="B245" s="214"/>
      <c r="C245" s="214"/>
      <c r="D245" s="214"/>
      <c r="E245" s="214"/>
      <c r="F245" s="214"/>
      <c r="G245" s="214"/>
      <c r="H245" s="214"/>
      <c r="I245" s="214"/>
      <c r="J245" s="214"/>
      <c r="K245" s="214"/>
      <c r="L245" s="214"/>
      <c r="M245" s="214"/>
      <c r="N245" s="214"/>
      <c r="O245" s="214"/>
      <c r="P245" s="214"/>
      <c r="Q245" s="214"/>
      <c r="R245" s="214"/>
    </row>
    <row r="246" spans="1:19" ht="30" customHeight="1" x14ac:dyDescent="0.2">
      <c r="A246" s="92">
        <f>+A242+1</f>
        <v>100</v>
      </c>
      <c r="B246" s="59" t="s">
        <v>394</v>
      </c>
      <c r="C246" s="139" t="s">
        <v>411</v>
      </c>
      <c r="D246" s="59" t="s">
        <v>395</v>
      </c>
      <c r="E246" s="110" t="s">
        <v>210</v>
      </c>
      <c r="F246" s="24" t="s">
        <v>673</v>
      </c>
      <c r="G246" s="24" t="s">
        <v>672</v>
      </c>
      <c r="H246" s="96">
        <v>55000</v>
      </c>
      <c r="I246" s="96">
        <f t="shared" ref="I246" si="91">H246*2.87%</f>
        <v>1578.5</v>
      </c>
      <c r="J246" s="96">
        <f t="shared" ref="J246" si="92">+H246*3.04%</f>
        <v>1672</v>
      </c>
      <c r="K246" s="96">
        <v>1715.46</v>
      </c>
      <c r="L246" s="8">
        <f>+J246+I246+K246</f>
        <v>4965.96</v>
      </c>
      <c r="M246" s="8">
        <f>+H246-L246</f>
        <v>50034.04</v>
      </c>
      <c r="N246" s="8">
        <f>+IF(M246*12&lt;=416220.01,0,IF(M246*12&lt;=624329.01,(((M246*12-416220.01)*0.15)/12),IF((M246*12&lt;=867123.01),(31216+0.2*(M246*12-624329.01))/12,((79776+0.25*(M246*12-867123.01))/12))))-O246</f>
        <v>2302.3558749999997</v>
      </c>
      <c r="O246" s="8">
        <v>0</v>
      </c>
      <c r="P246" s="95">
        <v>125</v>
      </c>
      <c r="Q246" s="8">
        <f>+P246+N246+L246</f>
        <v>7393.3158750000002</v>
      </c>
      <c r="R246" s="95">
        <f>+H246-Q246</f>
        <v>47606.684125</v>
      </c>
    </row>
    <row r="247" spans="1:19" s="67" customFormat="1" ht="30" customHeight="1" x14ac:dyDescent="0.2">
      <c r="A247" s="92">
        <f>+A246+1</f>
        <v>101</v>
      </c>
      <c r="B247" s="59" t="s">
        <v>585</v>
      </c>
      <c r="C247" s="139" t="s">
        <v>411</v>
      </c>
      <c r="D247" s="59" t="s">
        <v>395</v>
      </c>
      <c r="E247" s="110" t="s">
        <v>210</v>
      </c>
      <c r="F247" s="24" t="s">
        <v>575</v>
      </c>
      <c r="G247" s="24" t="s">
        <v>669</v>
      </c>
      <c r="H247" s="96">
        <v>45000</v>
      </c>
      <c r="I247" s="96">
        <f t="shared" ref="I247" si="93">H247*2.87%</f>
        <v>1291.5</v>
      </c>
      <c r="J247" s="96">
        <f t="shared" ref="J247" si="94">+H247*3.04%</f>
        <v>1368</v>
      </c>
      <c r="K247" s="96"/>
      <c r="L247" s="8">
        <f>+J247+I247+K247</f>
        <v>2659.5</v>
      </c>
      <c r="M247" s="8">
        <f>+H247-L247</f>
        <v>42340.5</v>
      </c>
      <c r="N247" s="8">
        <f>+IF(M247*12&lt;=416220.01,0,IF(M247*12&lt;=624329.01,(((M247*12-416220.01)*0.15)/12),IF((M247*12&lt;=867123.01),(31216+0.2*(M247*12-624329.01))/12,((79776+0.25*(M247*12-867123.01))/12))))-O247</f>
        <v>1148.3248749999998</v>
      </c>
      <c r="O247" s="8"/>
      <c r="P247" s="9">
        <v>1125</v>
      </c>
      <c r="Q247" s="8">
        <f>+P247+N247+L247</f>
        <v>4932.8248750000002</v>
      </c>
      <c r="R247" s="95">
        <f>+H247-Q247</f>
        <v>40067.175125000002</v>
      </c>
      <c r="S247" s="2"/>
    </row>
    <row r="248" spans="1:19" ht="30" customHeight="1" x14ac:dyDescent="0.2">
      <c r="A248" s="305" t="s">
        <v>124</v>
      </c>
      <c r="B248" s="306"/>
      <c r="C248" s="215"/>
      <c r="D248" s="215"/>
      <c r="E248" s="215"/>
      <c r="F248" s="215"/>
      <c r="G248" s="215"/>
      <c r="H248" s="14">
        <f>SUM(H246:H247)</f>
        <v>100000</v>
      </c>
      <c r="I248" s="14">
        <f t="shared" ref="I248:R248" si="95">SUM(I246:I247)</f>
        <v>2870</v>
      </c>
      <c r="J248" s="14">
        <f t="shared" si="95"/>
        <v>3040</v>
      </c>
      <c r="K248" s="14">
        <f t="shared" si="95"/>
        <v>1715.46</v>
      </c>
      <c r="L248" s="14">
        <f t="shared" si="95"/>
        <v>7625.46</v>
      </c>
      <c r="M248" s="14">
        <f t="shared" si="95"/>
        <v>92374.540000000008</v>
      </c>
      <c r="N248" s="14">
        <f t="shared" si="95"/>
        <v>3450.6807499999995</v>
      </c>
      <c r="O248" s="14">
        <f t="shared" si="95"/>
        <v>0</v>
      </c>
      <c r="P248" s="14">
        <f t="shared" si="95"/>
        <v>1250</v>
      </c>
      <c r="Q248" s="14">
        <f t="shared" si="95"/>
        <v>12326.14075</v>
      </c>
      <c r="R248" s="14">
        <f t="shared" si="95"/>
        <v>87673.859250000009</v>
      </c>
    </row>
    <row r="249" spans="1:19" ht="30" customHeight="1" thickBot="1" x14ac:dyDescent="0.25">
      <c r="A249" s="62"/>
      <c r="B249" s="62"/>
      <c r="C249" s="62"/>
      <c r="D249" s="62"/>
      <c r="E249" s="62"/>
      <c r="F249" s="62"/>
      <c r="G249" s="62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</row>
    <row r="250" spans="1:19" ht="30" customHeight="1" thickBot="1" x14ac:dyDescent="0.25">
      <c r="A250" s="213" t="s">
        <v>437</v>
      </c>
      <c r="B250" s="214"/>
      <c r="C250" s="214"/>
      <c r="D250" s="214"/>
      <c r="E250" s="214"/>
      <c r="F250" s="214"/>
      <c r="G250" s="214"/>
      <c r="H250" s="214"/>
      <c r="I250" s="214"/>
      <c r="J250" s="214"/>
      <c r="K250" s="214"/>
      <c r="L250" s="214"/>
      <c r="M250" s="214"/>
      <c r="N250" s="214"/>
      <c r="O250" s="214"/>
      <c r="P250" s="214"/>
      <c r="Q250" s="214"/>
      <c r="R250" s="214"/>
    </row>
    <row r="251" spans="1:19" s="67" customFormat="1" ht="30" customHeight="1" x14ac:dyDescent="0.2">
      <c r="A251" s="92">
        <f>+A247+1</f>
        <v>102</v>
      </c>
      <c r="B251" s="99" t="s">
        <v>143</v>
      </c>
      <c r="C251" s="101" t="s">
        <v>411</v>
      </c>
      <c r="D251" s="99" t="s">
        <v>397</v>
      </c>
      <c r="E251" s="93" t="s">
        <v>210</v>
      </c>
      <c r="F251" s="24" t="s">
        <v>609</v>
      </c>
      <c r="G251" s="94" t="s">
        <v>676</v>
      </c>
      <c r="H251" s="96">
        <v>70000</v>
      </c>
      <c r="I251" s="96">
        <f>H251*2.87%</f>
        <v>2009</v>
      </c>
      <c r="J251" s="96">
        <f>+H251*3.04%</f>
        <v>2128</v>
      </c>
      <c r="K251" s="96">
        <v>1715.46</v>
      </c>
      <c r="L251" s="96">
        <f>+J251+I251+K251</f>
        <v>5852.46</v>
      </c>
      <c r="M251" s="8">
        <f>+H251-L251</f>
        <v>64147.54</v>
      </c>
      <c r="N251" s="8">
        <f>+IF(M251*12&lt;=416220.01,0,IF(M251*12&lt;=624329.01,(((M251*12-416220.01)*0.15)/12),IF((M251*12&lt;=867123.01),(31216+0.2*(M251*12-624329.01))/12,((79776+0.25*(M251*12-867123.01))/12))))-O251</f>
        <v>5025.3578333333326</v>
      </c>
      <c r="O251" s="8"/>
      <c r="P251" s="95">
        <v>125</v>
      </c>
      <c r="Q251" s="8">
        <f>+P251+N251+L251</f>
        <v>11002.817833333333</v>
      </c>
      <c r="R251" s="95">
        <f>+H251-Q251</f>
        <v>58997.182166666666</v>
      </c>
      <c r="S251" s="2"/>
    </row>
    <row r="252" spans="1:19" ht="30" customHeight="1" x14ac:dyDescent="0.2">
      <c r="A252" s="305" t="s">
        <v>124</v>
      </c>
      <c r="B252" s="306"/>
      <c r="C252" s="215"/>
      <c r="D252" s="215"/>
      <c r="E252" s="215"/>
      <c r="F252" s="215"/>
      <c r="G252" s="215"/>
      <c r="H252" s="14">
        <f t="shared" ref="H252:R252" si="96">SUM(H251:H251)</f>
        <v>70000</v>
      </c>
      <c r="I252" s="14">
        <f t="shared" si="96"/>
        <v>2009</v>
      </c>
      <c r="J252" s="14">
        <f t="shared" si="96"/>
        <v>2128</v>
      </c>
      <c r="K252" s="14">
        <f>SUM(K251:K251)</f>
        <v>1715.46</v>
      </c>
      <c r="L252" s="14">
        <f t="shared" si="96"/>
        <v>5852.46</v>
      </c>
      <c r="M252" s="14">
        <f t="shared" si="96"/>
        <v>64147.54</v>
      </c>
      <c r="N252" s="14">
        <f t="shared" si="96"/>
        <v>5025.3578333333326</v>
      </c>
      <c r="O252" s="14">
        <f t="shared" si="96"/>
        <v>0</v>
      </c>
      <c r="P252" s="14">
        <f t="shared" si="96"/>
        <v>125</v>
      </c>
      <c r="Q252" s="14">
        <f t="shared" si="96"/>
        <v>11002.817833333333</v>
      </c>
      <c r="R252" s="14">
        <f t="shared" si="96"/>
        <v>58997.182166666666</v>
      </c>
    </row>
    <row r="253" spans="1:19" ht="30" customHeight="1" thickBot="1" x14ac:dyDescent="0.25">
      <c r="A253" s="62"/>
      <c r="B253" s="62"/>
      <c r="C253" s="62"/>
      <c r="D253" s="62"/>
      <c r="E253" s="62"/>
      <c r="F253" s="62"/>
      <c r="G253" s="62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</row>
    <row r="254" spans="1:19" ht="30" customHeight="1" thickBot="1" x14ac:dyDescent="0.25">
      <c r="A254" s="213" t="s">
        <v>598</v>
      </c>
      <c r="B254" s="214"/>
      <c r="C254" s="214"/>
      <c r="D254" s="214"/>
      <c r="E254" s="214"/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</row>
    <row r="255" spans="1:19" ht="30" customHeight="1" x14ac:dyDescent="0.2">
      <c r="A255" s="92">
        <f>+A251+1</f>
        <v>103</v>
      </c>
      <c r="B255" s="99" t="s">
        <v>503</v>
      </c>
      <c r="C255" s="101" t="s">
        <v>411</v>
      </c>
      <c r="D255" s="99" t="s">
        <v>634</v>
      </c>
      <c r="E255" s="93" t="s">
        <v>210</v>
      </c>
      <c r="F255" s="24" t="s">
        <v>673</v>
      </c>
      <c r="G255" s="24" t="s">
        <v>672</v>
      </c>
      <c r="H255" s="96">
        <v>80000</v>
      </c>
      <c r="I255" s="96">
        <f>H255*2.87%</f>
        <v>2296</v>
      </c>
      <c r="J255" s="96">
        <f>+H255*3.04%</f>
        <v>2432</v>
      </c>
      <c r="K255" s="96"/>
      <c r="L255" s="8">
        <f>+J255+I255+K255</f>
        <v>4728</v>
      </c>
      <c r="M255" s="8">
        <f>+H255-L255</f>
        <v>75272</v>
      </c>
      <c r="N255" s="8">
        <f>+IF(M255*12&lt;=416220.01,0,IF(M255*12&lt;=624329.01,(((M255*12-416220.01)*0.15)/12),IF((M255*12&lt;=867123.01),(31216+0.2*(M255*12-624329.01))/12,((79776+0.25*(M255*12-867123.01))/12))))-O255</f>
        <v>7400.9372916666662</v>
      </c>
      <c r="O255" s="8"/>
      <c r="P255" s="95">
        <v>10125</v>
      </c>
      <c r="Q255" s="8">
        <f>+P255+N255+L255</f>
        <v>22253.937291666665</v>
      </c>
      <c r="R255" s="95">
        <f>+H255-Q255</f>
        <v>57746.062708333338</v>
      </c>
    </row>
    <row r="256" spans="1:19" s="67" customFormat="1" ht="30" customHeight="1" x14ac:dyDescent="0.2">
      <c r="A256" s="114">
        <f>+A255+1</f>
        <v>104</v>
      </c>
      <c r="B256" s="261" t="s">
        <v>656</v>
      </c>
      <c r="C256" s="237" t="s">
        <v>411</v>
      </c>
      <c r="D256" s="113" t="s">
        <v>657</v>
      </c>
      <c r="E256" s="110" t="s">
        <v>210</v>
      </c>
      <c r="F256" s="94" t="s">
        <v>654</v>
      </c>
      <c r="G256" s="94" t="s">
        <v>708</v>
      </c>
      <c r="H256" s="8">
        <v>25000</v>
      </c>
      <c r="I256" s="8">
        <f>H256*2.87%</f>
        <v>717.5</v>
      </c>
      <c r="J256" s="8">
        <f>+H256*3.04%</f>
        <v>760</v>
      </c>
      <c r="K256" s="8"/>
      <c r="L256" s="8">
        <f>+J256+I256+K256</f>
        <v>1477.5</v>
      </c>
      <c r="M256" s="8">
        <f>+H256-L256</f>
        <v>23522.5</v>
      </c>
      <c r="N256" s="8">
        <v>0</v>
      </c>
      <c r="O256" s="8">
        <f t="shared" ref="O256" si="97">N256*2.87%</f>
        <v>0</v>
      </c>
      <c r="P256" s="96">
        <v>125</v>
      </c>
      <c r="Q256" s="8">
        <f>+P256+N256+L256</f>
        <v>1602.5</v>
      </c>
      <c r="R256" s="9">
        <f>+H256-Q256</f>
        <v>23397.5</v>
      </c>
      <c r="S256" s="2"/>
    </row>
    <row r="257" spans="1:18" ht="30" customHeight="1" x14ac:dyDescent="0.2">
      <c r="A257" s="305" t="s">
        <v>124</v>
      </c>
      <c r="B257" s="306"/>
      <c r="C257" s="215"/>
      <c r="D257" s="215"/>
      <c r="E257" s="215"/>
      <c r="F257" s="215"/>
      <c r="G257" s="215"/>
      <c r="H257" s="14">
        <f>SUM(H255:H256)</f>
        <v>105000</v>
      </c>
      <c r="I257" s="14">
        <f t="shared" ref="I257:R257" si="98">SUM(I255:I256)</f>
        <v>3013.5</v>
      </c>
      <c r="J257" s="14">
        <f t="shared" si="98"/>
        <v>3192</v>
      </c>
      <c r="K257" s="14">
        <f t="shared" si="98"/>
        <v>0</v>
      </c>
      <c r="L257" s="14">
        <f t="shared" si="98"/>
        <v>6205.5</v>
      </c>
      <c r="M257" s="14">
        <f t="shared" si="98"/>
        <v>98794.5</v>
      </c>
      <c r="N257" s="14">
        <f t="shared" si="98"/>
        <v>7400.9372916666662</v>
      </c>
      <c r="O257" s="14">
        <f t="shared" si="98"/>
        <v>0</v>
      </c>
      <c r="P257" s="14">
        <f t="shared" si="98"/>
        <v>10250</v>
      </c>
      <c r="Q257" s="14">
        <f t="shared" si="98"/>
        <v>23856.437291666665</v>
      </c>
      <c r="R257" s="14">
        <f t="shared" si="98"/>
        <v>81143.562708333338</v>
      </c>
    </row>
    <row r="258" spans="1:18" ht="30" customHeight="1" thickBot="1" x14ac:dyDescent="0.25">
      <c r="A258" s="62"/>
      <c r="B258" s="62"/>
      <c r="C258" s="62"/>
      <c r="D258" s="62"/>
      <c r="E258" s="62"/>
      <c r="F258" s="62"/>
      <c r="G258" s="62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</row>
    <row r="259" spans="1:18" ht="30" customHeight="1" thickBot="1" x14ac:dyDescent="0.25">
      <c r="A259" s="213" t="s">
        <v>201</v>
      </c>
      <c r="B259" s="214"/>
      <c r="C259" s="214"/>
      <c r="D259" s="214"/>
      <c r="E259" s="214"/>
      <c r="F259" s="214"/>
      <c r="G259" s="214"/>
      <c r="H259" s="214"/>
      <c r="I259" s="214"/>
      <c r="J259" s="214"/>
      <c r="K259" s="214"/>
      <c r="L259" s="214"/>
      <c r="M259" s="214"/>
      <c r="N259" s="214"/>
      <c r="O259" s="214"/>
      <c r="P259" s="214"/>
      <c r="Q259" s="214"/>
      <c r="R259" s="214"/>
    </row>
    <row r="260" spans="1:18" ht="30" customHeight="1" x14ac:dyDescent="0.2">
      <c r="A260" s="92">
        <f>+A256+1</f>
        <v>105</v>
      </c>
      <c r="B260" s="175" t="s">
        <v>371</v>
      </c>
      <c r="C260" s="65" t="s">
        <v>410</v>
      </c>
      <c r="D260" s="175" t="s">
        <v>695</v>
      </c>
      <c r="E260" s="93" t="s">
        <v>210</v>
      </c>
      <c r="F260" s="24" t="s">
        <v>671</v>
      </c>
      <c r="G260" s="24" t="s">
        <v>670</v>
      </c>
      <c r="H260" s="95">
        <v>100000</v>
      </c>
      <c r="I260" s="96">
        <f>H260*2.87%</f>
        <v>2870</v>
      </c>
      <c r="J260" s="96">
        <f>+H260*3.04%</f>
        <v>3040</v>
      </c>
      <c r="K260" s="96"/>
      <c r="L260" s="96">
        <f>+J260+I260+K260</f>
        <v>5910</v>
      </c>
      <c r="M260" s="96">
        <f>+H260-L260</f>
        <v>94090</v>
      </c>
      <c r="N260" s="96">
        <f>+IF(M260*12&lt;=416220.01,0,IF(M260*12&lt;=624329.01,(((M260*12-416220.01)*0.15)/12),IF((M260*12&lt;=867123.01),(31216+0.2*(M260*12-624329.01))/12,((79776+0.25*(M260*12-867123.01))/12))))-O260</f>
        <v>12105.437291666667</v>
      </c>
      <c r="O260" s="96"/>
      <c r="P260" s="95">
        <v>1025</v>
      </c>
      <c r="Q260" s="96">
        <f>+P260+N260+L260</f>
        <v>19040.437291666669</v>
      </c>
      <c r="R260" s="95">
        <f>+H260-Q260</f>
        <v>80959.562708333338</v>
      </c>
    </row>
    <row r="261" spans="1:18" ht="30" customHeight="1" x14ac:dyDescent="0.2">
      <c r="A261" s="305" t="s">
        <v>124</v>
      </c>
      <c r="B261" s="306"/>
      <c r="C261" s="215"/>
      <c r="D261" s="215"/>
      <c r="E261" s="215"/>
      <c r="F261" s="215"/>
      <c r="G261" s="215"/>
      <c r="H261" s="14">
        <f>+H260</f>
        <v>100000</v>
      </c>
      <c r="I261" s="14">
        <f t="shared" ref="I261:R261" si="99">+I260</f>
        <v>2870</v>
      </c>
      <c r="J261" s="14">
        <f t="shared" si="99"/>
        <v>3040</v>
      </c>
      <c r="K261" s="14">
        <f t="shared" si="99"/>
        <v>0</v>
      </c>
      <c r="L261" s="14">
        <f t="shared" si="99"/>
        <v>5910</v>
      </c>
      <c r="M261" s="14">
        <f t="shared" si="99"/>
        <v>94090</v>
      </c>
      <c r="N261" s="14">
        <f t="shared" si="99"/>
        <v>12105.437291666667</v>
      </c>
      <c r="O261" s="14">
        <f t="shared" si="99"/>
        <v>0</v>
      </c>
      <c r="P261" s="14">
        <f t="shared" si="99"/>
        <v>1025</v>
      </c>
      <c r="Q261" s="14">
        <f t="shared" si="99"/>
        <v>19040.437291666669</v>
      </c>
      <c r="R261" s="14">
        <f t="shared" si="99"/>
        <v>80959.562708333338</v>
      </c>
    </row>
    <row r="262" spans="1:18" ht="30" customHeight="1" thickBot="1" x14ac:dyDescent="0.25">
      <c r="D262" s="25"/>
      <c r="E262" s="25"/>
      <c r="F262" s="25"/>
      <c r="G262" s="25"/>
      <c r="I262" s="2"/>
      <c r="J262" s="2"/>
      <c r="K262" s="2"/>
      <c r="L262" s="2"/>
      <c r="M262" s="2"/>
      <c r="N262" s="2"/>
      <c r="O262" s="2"/>
      <c r="P262" s="2"/>
      <c r="Q262" s="2"/>
      <c r="R262" s="2"/>
    </row>
    <row r="263" spans="1:18" ht="30" customHeight="1" thickBot="1" x14ac:dyDescent="0.25">
      <c r="A263" s="213" t="s">
        <v>398</v>
      </c>
      <c r="B263" s="214"/>
      <c r="C263" s="214"/>
      <c r="D263" s="214"/>
      <c r="E263" s="116"/>
      <c r="F263" s="60"/>
      <c r="G263" s="60"/>
      <c r="H263" s="13">
        <f>+H12+H24+H28+H18+H34+H42+H47+H53+H58+H63+H67+H74+H79+H84+H87+H92+H98+H101+H106+H110+H117+H122+H126+H131+H135+H143+H148+H153+H158+H164+H172+H176+H182+H187+H191+H200+H209+H213+H220+H224+H228+H232+H238+H243+H248+H252+H257+H261</f>
        <v>9490000</v>
      </c>
      <c r="I263" s="13">
        <f t="shared" ref="I263:P263" si="100">+I12+I24+I28+I18+I34+I42+I47+I53+I58+I63+I67+I74+I79+I84+I87+I92+I98+I101+I106+I110+I117+I122+I126+I131+I135+I143+I148+I153+I158+I164+I172+I176+I182+I187+I191+I200+I209+I213+I220+I224+I228+I232+I238+I243+I248+I252+I257+I261</f>
        <v>272363</v>
      </c>
      <c r="J263" s="13">
        <f t="shared" si="100"/>
        <v>288496</v>
      </c>
      <c r="K263" s="13">
        <f>+K12+K24+K28+K18+K34+K42+K47+K53+K58+K63+K67+K74+K79+K84+K87+K92+K98+K101+K106+K110+K117+K122+K126+K131+K135+K143+K148+K153+K158+K164+K172+K176+K182+K187+K191+K200+K209+K213+K220+K224+K228+K232+K238+K243+K248+K252+K257+K261</f>
        <v>54894.719999999994</v>
      </c>
      <c r="L263" s="13">
        <f t="shared" si="100"/>
        <v>615753.72</v>
      </c>
      <c r="M263" s="13">
        <f t="shared" si="100"/>
        <v>8874246.2799999993</v>
      </c>
      <c r="N263" s="13">
        <f t="shared" si="100"/>
        <v>1046355.686583333</v>
      </c>
      <c r="O263" s="13">
        <f t="shared" si="100"/>
        <v>0</v>
      </c>
      <c r="P263" s="13">
        <f t="shared" si="100"/>
        <v>264970.20999999996</v>
      </c>
      <c r="Q263" s="13">
        <f>+Q12+Q24+Q28+Q18+Q34+Q42+Q47+Q53+Q58+Q63+Q67+Q74+Q79+Q84+Q87+Q92+Q98+Q101+Q106+Q110+Q117+Q122+Q126+Q131+Q135+Q143+Q148+Q153+Q158+Q164+Q172+Q176+Q182+Q187+Q191+Q200+Q209+Q213+Q220+Q224+Q228+Q232+Q238+Q243+Q248+Q252+Q257+Q261</f>
        <v>1927079.6165833331</v>
      </c>
      <c r="R263" s="13">
        <f>+R12+R24+R28+R18+R34+R42+R47+R53+R58+R63+R67+R74+R79+R84+R87+R92+R98+R101+R106+R110+R117+R122+R126+R131+R135+R143+R148+R153+R158+R164+R172+R176+R182+R187+R191+R200+R209+R213+R220+R224+R228+R232+R238+R243+R248+R252+R257+R261</f>
        <v>7562920.3834166666</v>
      </c>
    </row>
    <row r="264" spans="1:18" ht="30" customHeight="1" x14ac:dyDescent="0.2">
      <c r="A264" s="137"/>
      <c r="B264" s="137"/>
      <c r="C264" s="137"/>
      <c r="D264" s="137"/>
      <c r="E264" s="137"/>
      <c r="H264" s="149"/>
      <c r="I264" s="149"/>
      <c r="J264" s="149"/>
      <c r="K264" s="149"/>
      <c r="L264" s="149"/>
      <c r="M264" s="149"/>
      <c r="N264" s="149"/>
      <c r="O264" s="149"/>
      <c r="P264" s="149"/>
      <c r="Q264" s="149"/>
      <c r="R264" s="149"/>
    </row>
    <row r="265" spans="1:18" ht="30" customHeight="1" x14ac:dyDescent="0.2">
      <c r="A265" s="137"/>
      <c r="B265" s="137"/>
      <c r="C265" s="137"/>
      <c r="D265" s="137"/>
      <c r="E265" s="137"/>
    </row>
    <row r="266" spans="1:18" ht="30" customHeight="1" x14ac:dyDescent="0.2">
      <c r="B266" s="258"/>
      <c r="C266" s="259"/>
      <c r="D266" s="260"/>
      <c r="E266" s="260"/>
      <c r="F266" s="258" t="s">
        <v>474</v>
      </c>
      <c r="K266" s="7"/>
    </row>
    <row r="267" spans="1:18" ht="30" customHeight="1" x14ac:dyDescent="0.2">
      <c r="B267" s="258" t="s">
        <v>475</v>
      </c>
      <c r="C267" s="259"/>
      <c r="D267" s="260"/>
      <c r="E267" s="260"/>
      <c r="F267" s="258" t="s">
        <v>476</v>
      </c>
    </row>
    <row r="268" spans="1:18" ht="30" customHeight="1" x14ac:dyDescent="0.2">
      <c r="H268" s="64"/>
    </row>
    <row r="371" spans="1:18" s="32" customFormat="1" ht="30" customHeight="1" x14ac:dyDescent="0.25">
      <c r="A371" s="4"/>
      <c r="B371" s="23"/>
      <c r="C371" s="4"/>
      <c r="D371" s="23"/>
      <c r="E371" s="23"/>
      <c r="F371" s="23"/>
      <c r="G371" s="23"/>
      <c r="H371" s="2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s="32" customFormat="1" ht="30" customHeight="1" x14ac:dyDescent="0.25">
      <c r="A372" s="4"/>
      <c r="B372" s="23"/>
      <c r="C372" s="4"/>
      <c r="D372" s="23"/>
      <c r="E372" s="23"/>
      <c r="F372" s="23"/>
      <c r="G372" s="23"/>
      <c r="H372" s="2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s="32" customFormat="1" ht="30" customHeight="1" x14ac:dyDescent="0.25">
      <c r="A373" s="44"/>
      <c r="B373" s="42"/>
      <c r="C373" s="44"/>
      <c r="D373" s="42"/>
      <c r="E373" s="42"/>
      <c r="F373" s="42"/>
      <c r="G373" s="42"/>
      <c r="H373" s="39"/>
    </row>
    <row r="374" spans="1:18" s="32" customFormat="1" ht="30" customHeight="1" x14ac:dyDescent="0.25">
      <c r="A374" s="44"/>
      <c r="B374" s="42"/>
      <c r="C374" s="44"/>
      <c r="D374" s="42"/>
      <c r="E374" s="42"/>
      <c r="F374" s="42"/>
      <c r="G374" s="42"/>
      <c r="H374" s="39"/>
    </row>
    <row r="375" spans="1:18" s="32" customFormat="1" ht="30" customHeight="1" x14ac:dyDescent="0.25">
      <c r="A375" s="44"/>
      <c r="B375" s="42"/>
      <c r="C375" s="44"/>
      <c r="D375" s="42"/>
      <c r="E375" s="42"/>
      <c r="F375" s="42"/>
      <c r="G375" s="42"/>
      <c r="H375" s="39"/>
    </row>
    <row r="376" spans="1:18" s="32" customFormat="1" ht="30" customHeight="1" x14ac:dyDescent="0.25">
      <c r="A376" s="44"/>
      <c r="B376" s="42"/>
      <c r="C376" s="44"/>
      <c r="D376" s="42"/>
      <c r="E376" s="42"/>
      <c r="F376" s="42"/>
      <c r="G376" s="42"/>
      <c r="H376" s="39"/>
    </row>
    <row r="377" spans="1:18" s="32" customFormat="1" ht="30" customHeight="1" x14ac:dyDescent="0.25">
      <c r="A377" s="44"/>
      <c r="B377" s="42"/>
      <c r="C377" s="44"/>
      <c r="D377" s="42"/>
      <c r="E377" s="42"/>
      <c r="F377" s="42"/>
      <c r="G377" s="42"/>
      <c r="H377" s="39"/>
    </row>
    <row r="378" spans="1:18" s="32" customFormat="1" ht="30" customHeight="1" x14ac:dyDescent="0.25">
      <c r="A378" s="44"/>
      <c r="B378" s="42"/>
      <c r="C378" s="44"/>
      <c r="D378" s="42"/>
      <c r="E378" s="42"/>
      <c r="F378" s="42"/>
      <c r="G378" s="42"/>
      <c r="H378" s="39"/>
    </row>
    <row r="379" spans="1:18" s="32" customFormat="1" ht="30" customHeight="1" x14ac:dyDescent="0.25">
      <c r="A379" s="44"/>
      <c r="B379" s="42"/>
      <c r="C379" s="44"/>
      <c r="D379" s="42"/>
      <c r="E379" s="42"/>
      <c r="F379" s="42"/>
      <c r="G379" s="42"/>
      <c r="H379" s="39"/>
    </row>
    <row r="380" spans="1:18" s="32" customFormat="1" ht="30" customHeight="1" x14ac:dyDescent="0.25">
      <c r="A380" s="44"/>
      <c r="B380" s="42"/>
      <c r="C380" s="44"/>
      <c r="D380" s="42"/>
      <c r="E380" s="42"/>
      <c r="F380" s="42"/>
      <c r="G380" s="42"/>
      <c r="H380" s="39"/>
    </row>
    <row r="381" spans="1:18" s="32" customFormat="1" ht="30" customHeight="1" x14ac:dyDescent="0.25">
      <c r="A381" s="44"/>
      <c r="B381" s="42"/>
      <c r="C381" s="44"/>
      <c r="D381" s="42"/>
      <c r="E381" s="42"/>
      <c r="F381" s="42"/>
      <c r="G381" s="42"/>
      <c r="H381" s="39"/>
    </row>
    <row r="382" spans="1:18" s="32" customFormat="1" ht="30" customHeight="1" x14ac:dyDescent="0.25">
      <c r="A382" s="44"/>
      <c r="B382" s="42"/>
      <c r="C382" s="44"/>
      <c r="D382" s="42"/>
      <c r="E382" s="42"/>
      <c r="F382" s="42"/>
      <c r="G382" s="42"/>
      <c r="H382" s="39"/>
    </row>
    <row r="383" spans="1:18" s="32" customFormat="1" ht="30" customHeight="1" x14ac:dyDescent="0.25">
      <c r="A383" s="44"/>
      <c r="B383" s="42"/>
      <c r="C383" s="44"/>
      <c r="D383" s="42"/>
      <c r="E383" s="42"/>
      <c r="F383" s="42"/>
      <c r="G383" s="42"/>
      <c r="H383" s="39"/>
    </row>
    <row r="384" spans="1:18" s="32" customFormat="1" ht="30" customHeight="1" x14ac:dyDescent="0.25">
      <c r="A384" s="44"/>
      <c r="B384" s="42"/>
      <c r="C384" s="44"/>
      <c r="D384" s="42"/>
      <c r="E384" s="42"/>
      <c r="F384" s="42"/>
      <c r="G384" s="42"/>
      <c r="H384" s="39"/>
    </row>
    <row r="385" spans="1:8" s="32" customFormat="1" ht="30" customHeight="1" x14ac:dyDescent="0.25">
      <c r="A385" s="44"/>
      <c r="B385" s="42"/>
      <c r="C385" s="44"/>
      <c r="D385" s="42"/>
      <c r="E385" s="42"/>
      <c r="F385" s="42"/>
      <c r="G385" s="42"/>
      <c r="H385" s="39"/>
    </row>
    <row r="386" spans="1:8" s="32" customFormat="1" ht="30" customHeight="1" x14ac:dyDescent="0.25">
      <c r="A386" s="44"/>
      <c r="B386" s="42"/>
      <c r="C386" s="44"/>
      <c r="D386" s="42"/>
      <c r="E386" s="42"/>
      <c r="F386" s="42"/>
      <c r="G386" s="42"/>
      <c r="H386" s="39"/>
    </row>
    <row r="387" spans="1:8" s="32" customFormat="1" ht="30" customHeight="1" x14ac:dyDescent="0.25">
      <c r="A387" s="44"/>
      <c r="B387" s="42"/>
      <c r="C387" s="44"/>
      <c r="D387" s="42"/>
      <c r="E387" s="42"/>
      <c r="F387" s="42"/>
      <c r="G387" s="42"/>
      <c r="H387" s="39"/>
    </row>
    <row r="388" spans="1:8" s="32" customFormat="1" ht="30" customHeight="1" x14ac:dyDescent="0.25">
      <c r="A388" s="44"/>
      <c r="B388" s="42"/>
      <c r="C388" s="44"/>
      <c r="D388" s="42"/>
      <c r="E388" s="42"/>
      <c r="F388" s="42"/>
      <c r="G388" s="42"/>
      <c r="H388" s="39"/>
    </row>
    <row r="389" spans="1:8" s="32" customFormat="1" ht="30" customHeight="1" x14ac:dyDescent="0.25">
      <c r="A389" s="44"/>
      <c r="B389" s="42"/>
      <c r="C389" s="44"/>
      <c r="D389" s="42"/>
      <c r="E389" s="42"/>
      <c r="F389" s="42"/>
      <c r="G389" s="42"/>
      <c r="H389" s="39"/>
    </row>
    <row r="390" spans="1:8" s="32" customFormat="1" ht="30" customHeight="1" x14ac:dyDescent="0.25">
      <c r="A390" s="44"/>
      <c r="B390" s="42"/>
      <c r="C390" s="44"/>
      <c r="D390" s="42"/>
      <c r="E390" s="42"/>
      <c r="F390" s="42"/>
      <c r="G390" s="42"/>
      <c r="H390" s="39"/>
    </row>
    <row r="391" spans="1:8" s="32" customFormat="1" ht="30" customHeight="1" x14ac:dyDescent="0.25">
      <c r="A391" s="44"/>
      <c r="B391" s="42"/>
      <c r="C391" s="44"/>
      <c r="D391" s="42"/>
      <c r="E391" s="42"/>
      <c r="F391" s="42"/>
      <c r="G391" s="42"/>
      <c r="H391" s="39"/>
    </row>
    <row r="392" spans="1:8" s="32" customFormat="1" ht="30" customHeight="1" x14ac:dyDescent="0.25">
      <c r="A392" s="44"/>
      <c r="B392" s="42"/>
      <c r="C392" s="44"/>
      <c r="D392" s="42"/>
      <c r="E392" s="42"/>
      <c r="F392" s="42"/>
      <c r="G392" s="42"/>
      <c r="H392" s="39"/>
    </row>
    <row r="393" spans="1:8" s="32" customFormat="1" ht="30" customHeight="1" x14ac:dyDescent="0.25">
      <c r="A393" s="44"/>
      <c r="B393" s="42"/>
      <c r="C393" s="44"/>
      <c r="D393" s="42"/>
      <c r="E393" s="42"/>
      <c r="F393" s="42"/>
      <c r="G393" s="42"/>
      <c r="H393" s="39"/>
    </row>
    <row r="394" spans="1:8" s="32" customFormat="1" ht="30" customHeight="1" x14ac:dyDescent="0.25">
      <c r="A394" s="44"/>
      <c r="B394" s="42"/>
      <c r="C394" s="44"/>
      <c r="D394" s="42"/>
      <c r="E394" s="42"/>
      <c r="F394" s="42"/>
      <c r="G394" s="42"/>
      <c r="H394" s="39"/>
    </row>
    <row r="395" spans="1:8" s="32" customFormat="1" ht="30" customHeight="1" x14ac:dyDescent="0.25">
      <c r="A395" s="44"/>
      <c r="B395" s="42"/>
      <c r="C395" s="44"/>
      <c r="D395" s="42"/>
      <c r="E395" s="42"/>
      <c r="F395" s="42"/>
      <c r="G395" s="42"/>
      <c r="H395" s="39"/>
    </row>
    <row r="396" spans="1:8" s="32" customFormat="1" ht="30" customHeight="1" x14ac:dyDescent="0.25">
      <c r="A396" s="44"/>
      <c r="B396" s="42"/>
      <c r="C396" s="44"/>
      <c r="D396" s="42"/>
      <c r="E396" s="42"/>
      <c r="F396" s="42"/>
      <c r="G396" s="42"/>
      <c r="H396" s="39"/>
    </row>
    <row r="397" spans="1:8" s="32" customFormat="1" ht="30" customHeight="1" x14ac:dyDescent="0.25">
      <c r="A397" s="44"/>
      <c r="B397" s="42"/>
      <c r="C397" s="44"/>
      <c r="D397" s="42"/>
      <c r="E397" s="42"/>
      <c r="F397" s="42"/>
      <c r="G397" s="42"/>
      <c r="H397" s="39"/>
    </row>
    <row r="398" spans="1:8" s="32" customFormat="1" ht="30" customHeight="1" x14ac:dyDescent="0.25">
      <c r="A398" s="44"/>
      <c r="B398" s="42"/>
      <c r="C398" s="44"/>
      <c r="D398" s="42"/>
      <c r="E398" s="42"/>
      <c r="F398" s="42"/>
      <c r="G398" s="42"/>
      <c r="H398" s="39"/>
    </row>
    <row r="399" spans="1:8" s="32" customFormat="1" ht="30" customHeight="1" x14ac:dyDescent="0.25">
      <c r="A399" s="44"/>
      <c r="B399" s="42"/>
      <c r="C399" s="44"/>
      <c r="D399" s="42"/>
      <c r="E399" s="42"/>
      <c r="F399" s="42"/>
      <c r="G399" s="42"/>
      <c r="H399" s="39"/>
    </row>
    <row r="400" spans="1:8" s="32" customFormat="1" ht="30" customHeight="1" x14ac:dyDescent="0.25">
      <c r="A400" s="44"/>
      <c r="B400" s="42"/>
      <c r="C400" s="44"/>
      <c r="D400" s="42"/>
      <c r="E400" s="42"/>
      <c r="F400" s="42"/>
      <c r="G400" s="42"/>
      <c r="H400" s="39"/>
    </row>
    <row r="401" spans="1:18" ht="30" customHeight="1" x14ac:dyDescent="0.25">
      <c r="A401" s="44"/>
      <c r="B401" s="42"/>
      <c r="C401" s="44"/>
      <c r="D401" s="42"/>
      <c r="E401" s="42"/>
      <c r="F401" s="42"/>
      <c r="G401" s="42"/>
      <c r="H401" s="39"/>
      <c r="I401" s="32"/>
      <c r="J401" s="32"/>
      <c r="K401" s="32"/>
      <c r="L401" s="32"/>
      <c r="M401" s="32"/>
      <c r="N401" s="32"/>
      <c r="O401" s="32"/>
      <c r="P401" s="32"/>
      <c r="Q401" s="32"/>
      <c r="R401" s="32"/>
    </row>
    <row r="402" spans="1:18" ht="30" customHeight="1" x14ac:dyDescent="0.25">
      <c r="A402" s="44"/>
      <c r="B402" s="42"/>
      <c r="C402" s="44"/>
      <c r="D402" s="42"/>
      <c r="E402" s="42"/>
      <c r="F402" s="42"/>
      <c r="G402" s="42"/>
      <c r="H402" s="39"/>
      <c r="I402" s="32"/>
      <c r="J402" s="32"/>
      <c r="K402" s="32"/>
      <c r="L402" s="32"/>
      <c r="M402" s="32"/>
      <c r="N402" s="32"/>
      <c r="O402" s="32"/>
      <c r="P402" s="32"/>
      <c r="Q402" s="32"/>
      <c r="R402" s="32"/>
    </row>
    <row r="64861" spans="2:18" s="4" customFormat="1" ht="30" customHeight="1" x14ac:dyDescent="0.2">
      <c r="B64861" s="23"/>
      <c r="D64861" s="23"/>
      <c r="E64861" s="23"/>
      <c r="F64861" s="23"/>
      <c r="G64861" s="23"/>
      <c r="H64861" s="2"/>
      <c r="I64861" s="1"/>
      <c r="J64861" s="1"/>
      <c r="K64861" s="1"/>
      <c r="L64861" s="1"/>
      <c r="M64861" s="1"/>
      <c r="N64861" s="1"/>
      <c r="O64861" s="1"/>
      <c r="P64861" s="1"/>
      <c r="Q64861" s="1"/>
      <c r="R64861" s="1"/>
    </row>
    <row r="64863" spans="2:18" s="4" customFormat="1" ht="30" customHeight="1" x14ac:dyDescent="0.2">
      <c r="B64863" s="23"/>
      <c r="D64863" s="23"/>
      <c r="E64863" s="23"/>
      <c r="F64863" s="23"/>
      <c r="G64863" s="23"/>
      <c r="H64863" s="2"/>
      <c r="N64863" s="1"/>
      <c r="O64863" s="1"/>
      <c r="P64863" s="1"/>
      <c r="Q64863" s="1"/>
      <c r="R64863" s="1"/>
    </row>
    <row r="64865" spans="2:18" ht="30" customHeight="1" x14ac:dyDescent="0.2">
      <c r="I64865" s="4"/>
      <c r="J64865" s="4"/>
      <c r="K64865" s="4"/>
      <c r="L64865" s="4"/>
      <c r="M64865" s="4"/>
    </row>
    <row r="64875" spans="2:18" ht="30" customHeight="1" x14ac:dyDescent="0.2">
      <c r="P64875" s="4"/>
      <c r="Q64875" s="4"/>
      <c r="R64875" s="4"/>
    </row>
    <row r="64876" spans="2:18" ht="30" customHeight="1" x14ac:dyDescent="0.2">
      <c r="B64876" s="23">
        <f>SUM(B7:B64875)</f>
        <v>0</v>
      </c>
    </row>
    <row r="64877" spans="2:18" ht="30" customHeight="1" x14ac:dyDescent="0.2">
      <c r="P64877" s="4"/>
      <c r="Q64877" s="4"/>
      <c r="R64877" s="4"/>
    </row>
    <row r="64878" spans="2:18" ht="30" customHeight="1" x14ac:dyDescent="0.2">
      <c r="B64878" s="23">
        <f>SUM(B64876)</f>
        <v>0</v>
      </c>
      <c r="N64878" s="4"/>
      <c r="O64878" s="4"/>
    </row>
    <row r="64880" spans="2:18" ht="30" customHeight="1" x14ac:dyDescent="0.2">
      <c r="N64880" s="4"/>
      <c r="O64880" s="4"/>
    </row>
    <row r="1048204" spans="17:17" ht="30" customHeight="1" x14ac:dyDescent="0.2">
      <c r="Q1048204" s="11" t="e">
        <f>SUM(#REF!)</f>
        <v>#REF!</v>
      </c>
    </row>
  </sheetData>
  <mergeCells count="52">
    <mergeCell ref="A224:B224"/>
    <mergeCell ref="A228:B228"/>
    <mergeCell ref="A232:B232"/>
    <mergeCell ref="A143:B143"/>
    <mergeCell ref="A148:B148"/>
    <mergeCell ref="A158:B158"/>
    <mergeCell ref="A213:B213"/>
    <mergeCell ref="A220:B220"/>
    <mergeCell ref="A176:B176"/>
    <mergeCell ref="A182:B182"/>
    <mergeCell ref="A187:B187"/>
    <mergeCell ref="A172:B172"/>
    <mergeCell ref="A153:B153"/>
    <mergeCell ref="A164:B164"/>
    <mergeCell ref="A12:B12"/>
    <mergeCell ref="A34:B34"/>
    <mergeCell ref="A2:R2"/>
    <mergeCell ref="A3:R3"/>
    <mergeCell ref="A4:R4"/>
    <mergeCell ref="A28:B28"/>
    <mergeCell ref="A24:B24"/>
    <mergeCell ref="A18:B18"/>
    <mergeCell ref="I6:L6"/>
    <mergeCell ref="A42:B42"/>
    <mergeCell ref="A47:B47"/>
    <mergeCell ref="A53:B53"/>
    <mergeCell ref="A63:B63"/>
    <mergeCell ref="A67:B67"/>
    <mergeCell ref="A58:B58"/>
    <mergeCell ref="A74:B74"/>
    <mergeCell ref="A79:B79"/>
    <mergeCell ref="A84:B84"/>
    <mergeCell ref="A92:B92"/>
    <mergeCell ref="A131:B131"/>
    <mergeCell ref="A110:B110"/>
    <mergeCell ref="A87:B87"/>
    <mergeCell ref="A261:B261"/>
    <mergeCell ref="A135:B135"/>
    <mergeCell ref="A252:B252"/>
    <mergeCell ref="A98:B98"/>
    <mergeCell ref="A101:B101"/>
    <mergeCell ref="A106:B106"/>
    <mergeCell ref="A117:B117"/>
    <mergeCell ref="A122:B122"/>
    <mergeCell ref="A126:B126"/>
    <mergeCell ref="A200:B200"/>
    <mergeCell ref="A209:B209"/>
    <mergeCell ref="A191:B191"/>
    <mergeCell ref="A238:B238"/>
    <mergeCell ref="A243:B243"/>
    <mergeCell ref="A248:B248"/>
    <mergeCell ref="A257:B257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45" fitToHeight="0" orientation="landscape" r:id="rId1"/>
  <rowBreaks count="10" manualBreakCount="10">
    <brk id="35" max="17" man="1"/>
    <brk id="67" max="17" man="1"/>
    <brk id="98" max="17" man="1"/>
    <brk id="127" max="17" man="1"/>
    <brk id="154" max="17" man="1"/>
    <brk id="183" max="17" man="1"/>
    <brk id="214" max="17" man="1"/>
    <brk id="249" max="17" man="1"/>
    <brk id="269" max="12" man="1"/>
    <brk id="274" max="1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80"/>
  <sheetViews>
    <sheetView showGridLines="0" view="pageBreakPreview" zoomScale="50" zoomScaleNormal="80" zoomScaleSheetLayoutView="50" workbookViewId="0">
      <pane xSplit="3" ySplit="6" topLeftCell="D121" activePane="bottomRight" state="frozen"/>
      <selection pane="topRight" activeCell="C1" sqref="C1"/>
      <selection pane="bottomLeft" activeCell="A9" sqref="A9"/>
      <selection pane="bottomRight" activeCell="J9" sqref="J9:L9"/>
    </sheetView>
  </sheetViews>
  <sheetFormatPr baseColWidth="10" defaultColWidth="11.42578125" defaultRowHeight="30" customHeight="1" x14ac:dyDescent="0.2"/>
  <cols>
    <col min="1" max="1" width="1.85546875" style="1" customWidth="1"/>
    <col min="2" max="2" width="6.42578125" style="4" customWidth="1"/>
    <col min="3" max="3" width="46.42578125" style="23" customWidth="1"/>
    <col min="4" max="4" width="9.85546875" style="4" customWidth="1"/>
    <col min="5" max="5" width="48.140625" style="23" customWidth="1"/>
    <col min="6" max="6" width="31.85546875" style="246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30" customHeight="1" x14ac:dyDescent="0.35">
      <c r="B1" s="299" t="s">
        <v>399</v>
      </c>
      <c r="C1" s="299"/>
      <c r="D1" s="299"/>
      <c r="E1" s="299"/>
      <c r="F1" s="299"/>
      <c r="G1" s="299"/>
      <c r="H1" s="299"/>
      <c r="I1" s="299"/>
      <c r="J1" s="299"/>
      <c r="K1" s="299"/>
      <c r="L1" s="299"/>
    </row>
    <row r="2" spans="2:13" ht="30" customHeight="1" x14ac:dyDescent="0.35">
      <c r="B2" s="300" t="s">
        <v>416</v>
      </c>
      <c r="C2" s="300"/>
      <c r="D2" s="300"/>
      <c r="E2" s="300"/>
      <c r="F2" s="300"/>
      <c r="G2" s="300"/>
      <c r="H2" s="300"/>
      <c r="I2" s="300"/>
      <c r="J2" s="300"/>
      <c r="K2" s="300"/>
      <c r="L2" s="300"/>
    </row>
    <row r="3" spans="2:13" ht="30" customHeight="1" x14ac:dyDescent="0.3">
      <c r="B3" s="331" t="s">
        <v>707</v>
      </c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190"/>
    </row>
    <row r="4" spans="2:13" ht="30" customHeight="1" thickBot="1" x14ac:dyDescent="0.35">
      <c r="B4" s="331"/>
      <c r="C4" s="331"/>
      <c r="D4" s="15"/>
      <c r="E4" s="22"/>
      <c r="F4" s="242"/>
      <c r="G4" s="15"/>
    </row>
    <row r="5" spans="2:13" ht="30" customHeight="1" thickBot="1" x14ac:dyDescent="0.3">
      <c r="B5" s="29"/>
      <c r="C5" s="30"/>
      <c r="D5" s="29"/>
      <c r="E5" s="30"/>
      <c r="F5" s="243"/>
      <c r="G5" s="31"/>
      <c r="H5" s="310" t="s">
        <v>119</v>
      </c>
      <c r="I5" s="312"/>
      <c r="J5" s="32"/>
      <c r="K5" s="32"/>
      <c r="L5" s="32"/>
    </row>
    <row r="6" spans="2:13" s="16" customFormat="1" ht="30" customHeight="1" thickBot="1" x14ac:dyDescent="0.3">
      <c r="B6" s="33" t="s">
        <v>0</v>
      </c>
      <c r="C6" s="33" t="s">
        <v>354</v>
      </c>
      <c r="D6" s="33" t="s">
        <v>412</v>
      </c>
      <c r="E6" s="33" t="s">
        <v>126</v>
      </c>
      <c r="F6" s="249" t="s">
        <v>113</v>
      </c>
      <c r="G6" s="33" t="s">
        <v>123</v>
      </c>
      <c r="H6" s="34" t="s">
        <v>1</v>
      </c>
      <c r="I6" s="34" t="s">
        <v>2</v>
      </c>
      <c r="J6" s="35" t="s">
        <v>114</v>
      </c>
      <c r="K6" s="35" t="s">
        <v>3</v>
      </c>
      <c r="L6" s="35" t="s">
        <v>115</v>
      </c>
    </row>
    <row r="7" spans="2:13" s="39" customFormat="1" ht="30" customHeight="1" thickBot="1" x14ac:dyDescent="0.3">
      <c r="B7" s="325" t="s">
        <v>176</v>
      </c>
      <c r="C7" s="326"/>
      <c r="D7" s="326"/>
      <c r="E7" s="326"/>
      <c r="F7" s="326"/>
      <c r="G7" s="326"/>
      <c r="H7" s="326"/>
      <c r="I7" s="326"/>
      <c r="J7" s="326"/>
      <c r="K7" s="326"/>
      <c r="L7" s="327"/>
    </row>
    <row r="8" spans="2:13" s="39" customFormat="1" ht="30" customHeight="1" x14ac:dyDescent="0.25">
      <c r="B8" s="36">
        <f>1</f>
        <v>1</v>
      </c>
      <c r="C8" s="103" t="s">
        <v>137</v>
      </c>
      <c r="D8" s="36" t="s">
        <v>411</v>
      </c>
      <c r="E8" s="104" t="s">
        <v>451</v>
      </c>
      <c r="F8" s="120" t="s">
        <v>120</v>
      </c>
      <c r="G8" s="105">
        <v>19500</v>
      </c>
      <c r="H8" s="105">
        <v>559.64999999999964</v>
      </c>
      <c r="I8" s="102">
        <v>592.79999999999995</v>
      </c>
      <c r="J8" s="105">
        <v>4586.8900000000003</v>
      </c>
      <c r="K8" s="102">
        <f>SUM(H8:J8)</f>
        <v>5739.34</v>
      </c>
      <c r="L8" s="77">
        <f>+G8-K8</f>
        <v>13760.66</v>
      </c>
      <c r="M8" s="191"/>
    </row>
    <row r="9" spans="2:13" s="39" customFormat="1" ht="30" customHeight="1" x14ac:dyDescent="0.25">
      <c r="B9" s="319" t="s">
        <v>124</v>
      </c>
      <c r="C9" s="320"/>
      <c r="D9" s="320"/>
      <c r="E9" s="320"/>
      <c r="F9" s="320"/>
      <c r="G9" s="37">
        <f>SUM(G8)</f>
        <v>19500</v>
      </c>
      <c r="H9" s="37">
        <f t="shared" ref="H9:L9" si="0">SUM(H8)</f>
        <v>559.64999999999964</v>
      </c>
      <c r="I9" s="37">
        <f t="shared" si="0"/>
        <v>592.79999999999995</v>
      </c>
      <c r="J9" s="37">
        <f t="shared" si="0"/>
        <v>4586.8900000000003</v>
      </c>
      <c r="K9" s="37">
        <f t="shared" si="0"/>
        <v>5739.34</v>
      </c>
      <c r="L9" s="37">
        <f t="shared" si="0"/>
        <v>13760.66</v>
      </c>
      <c r="M9" s="191"/>
    </row>
    <row r="10" spans="2:13" s="40" customFormat="1" ht="30" customHeight="1" thickBot="1" x14ac:dyDescent="0.3">
      <c r="B10" s="50"/>
      <c r="C10" s="50"/>
      <c r="D10" s="50"/>
      <c r="E10" s="50"/>
      <c r="F10" s="250"/>
      <c r="M10" s="38"/>
    </row>
    <row r="11" spans="2:13" s="69" customFormat="1" ht="30" customHeight="1" thickBot="1" x14ac:dyDescent="0.3">
      <c r="B11" s="325" t="s">
        <v>151</v>
      </c>
      <c r="C11" s="326"/>
      <c r="D11" s="326"/>
      <c r="E11" s="326"/>
      <c r="F11" s="326"/>
      <c r="G11" s="326"/>
      <c r="H11" s="326"/>
      <c r="I11" s="326"/>
      <c r="J11" s="326"/>
      <c r="K11" s="326"/>
      <c r="L11" s="327"/>
    </row>
    <row r="12" spans="2:13" s="39" customFormat="1" ht="30" customHeight="1" x14ac:dyDescent="0.25">
      <c r="B12" s="79">
        <f>+B8+1</f>
        <v>2</v>
      </c>
      <c r="C12" s="103" t="s">
        <v>246</v>
      </c>
      <c r="D12" s="36" t="s">
        <v>411</v>
      </c>
      <c r="E12" s="104" t="s">
        <v>480</v>
      </c>
      <c r="F12" s="120" t="s">
        <v>121</v>
      </c>
      <c r="G12" s="81">
        <v>51000</v>
      </c>
      <c r="H12" s="81">
        <f>G12*2.87%</f>
        <v>1463.7</v>
      </c>
      <c r="I12" s="81">
        <f>+G12*3.04%</f>
        <v>1550.4</v>
      </c>
      <c r="J12" s="81">
        <v>11996.51</v>
      </c>
      <c r="K12" s="102">
        <f>SUM(H12:J12)</f>
        <v>15010.61</v>
      </c>
      <c r="L12" s="77">
        <f>+G12-K12</f>
        <v>35989.39</v>
      </c>
      <c r="M12" s="191"/>
    </row>
    <row r="13" spans="2:13" s="39" customFormat="1" ht="30" customHeight="1" x14ac:dyDescent="0.25">
      <c r="B13" s="319" t="s">
        <v>124</v>
      </c>
      <c r="C13" s="320"/>
      <c r="D13" s="320"/>
      <c r="E13" s="320"/>
      <c r="F13" s="321"/>
      <c r="G13" s="37">
        <f>SUM(G12)</f>
        <v>51000</v>
      </c>
      <c r="H13" s="37">
        <f t="shared" ref="H13:L13" si="1">SUM(H12)</f>
        <v>1463.7</v>
      </c>
      <c r="I13" s="37">
        <f t="shared" si="1"/>
        <v>1550.4</v>
      </c>
      <c r="J13" s="37">
        <f t="shared" si="1"/>
        <v>11996.51</v>
      </c>
      <c r="K13" s="37">
        <f t="shared" si="1"/>
        <v>15010.61</v>
      </c>
      <c r="L13" s="37">
        <f t="shared" si="1"/>
        <v>35989.39</v>
      </c>
    </row>
    <row r="14" spans="2:13" s="39" customFormat="1" ht="30" customHeight="1" thickBot="1" x14ac:dyDescent="0.3">
      <c r="B14" s="50"/>
      <c r="C14" s="50"/>
      <c r="D14" s="50"/>
      <c r="E14" s="50"/>
      <c r="F14" s="250"/>
      <c r="G14" s="85"/>
      <c r="H14" s="85"/>
      <c r="I14" s="85"/>
      <c r="J14" s="85"/>
      <c r="K14" s="85"/>
      <c r="L14" s="85"/>
    </row>
    <row r="15" spans="2:13" s="69" customFormat="1" ht="30" customHeight="1" thickBot="1" x14ac:dyDescent="0.3">
      <c r="B15" s="325" t="s">
        <v>153</v>
      </c>
      <c r="C15" s="326"/>
      <c r="D15" s="326"/>
      <c r="E15" s="326"/>
      <c r="F15" s="326"/>
      <c r="G15" s="326"/>
      <c r="H15" s="326"/>
      <c r="I15" s="326"/>
      <c r="J15" s="326"/>
      <c r="K15" s="326"/>
      <c r="L15" s="327"/>
    </row>
    <row r="16" spans="2:13" s="39" customFormat="1" ht="30" customHeight="1" x14ac:dyDescent="0.25">
      <c r="B16" s="79">
        <f>+B12+1</f>
        <v>3</v>
      </c>
      <c r="C16" s="80" t="s">
        <v>249</v>
      </c>
      <c r="D16" s="36" t="s">
        <v>411</v>
      </c>
      <c r="E16" s="84" t="s">
        <v>507</v>
      </c>
      <c r="F16" s="120" t="s">
        <v>121</v>
      </c>
      <c r="G16" s="105">
        <v>25000</v>
      </c>
      <c r="H16" s="81">
        <f>G16*2.87%</f>
        <v>717.5</v>
      </c>
      <c r="I16" s="81">
        <f>+G16*3.04%</f>
        <v>760</v>
      </c>
      <c r="J16" s="81">
        <v>5880.62</v>
      </c>
      <c r="K16" s="102">
        <f>SUM(H16:J16)</f>
        <v>7358.12</v>
      </c>
      <c r="L16" s="77">
        <f>+G16-K16</f>
        <v>17641.88</v>
      </c>
      <c r="M16" s="230"/>
    </row>
    <row r="17" spans="2:13" s="39" customFormat="1" ht="30" customHeight="1" x14ac:dyDescent="0.25">
      <c r="B17" s="319" t="s">
        <v>124</v>
      </c>
      <c r="C17" s="320"/>
      <c r="D17" s="320"/>
      <c r="E17" s="320"/>
      <c r="F17" s="321"/>
      <c r="G17" s="37">
        <f>SUM(G16)</f>
        <v>25000</v>
      </c>
      <c r="H17" s="37">
        <f t="shared" ref="H17:L17" si="2">SUM(H16)</f>
        <v>717.5</v>
      </c>
      <c r="I17" s="37">
        <f t="shared" si="2"/>
        <v>760</v>
      </c>
      <c r="J17" s="37">
        <f t="shared" si="2"/>
        <v>5880.62</v>
      </c>
      <c r="K17" s="37">
        <f t="shared" si="2"/>
        <v>7358.12</v>
      </c>
      <c r="L17" s="37">
        <f t="shared" si="2"/>
        <v>17641.88</v>
      </c>
    </row>
    <row r="18" spans="2:13" s="39" customFormat="1" ht="30" customHeight="1" thickBot="1" x14ac:dyDescent="0.3">
      <c r="B18" s="50"/>
      <c r="C18" s="50"/>
      <c r="D18" s="50"/>
      <c r="E18" s="50"/>
      <c r="F18" s="250"/>
      <c r="G18" s="40"/>
      <c r="H18" s="40"/>
      <c r="I18" s="40"/>
      <c r="J18" s="40"/>
      <c r="K18" s="40"/>
      <c r="L18" s="40"/>
    </row>
    <row r="19" spans="2:13" s="39" customFormat="1" ht="30" customHeight="1" thickBot="1" x14ac:dyDescent="0.3">
      <c r="B19" s="325" t="s">
        <v>239</v>
      </c>
      <c r="C19" s="326"/>
      <c r="D19" s="326"/>
      <c r="E19" s="326"/>
      <c r="F19" s="326"/>
      <c r="G19" s="326"/>
      <c r="H19" s="326"/>
      <c r="I19" s="326"/>
      <c r="J19" s="326"/>
      <c r="K19" s="326"/>
      <c r="L19" s="327"/>
    </row>
    <row r="20" spans="2:13" s="85" customFormat="1" ht="30" customHeight="1" x14ac:dyDescent="0.25">
      <c r="B20" s="74">
        <f>+B16+1</f>
        <v>4</v>
      </c>
      <c r="C20" s="107" t="s">
        <v>55</v>
      </c>
      <c r="D20" s="117" t="s">
        <v>411</v>
      </c>
      <c r="E20" s="118" t="s">
        <v>178</v>
      </c>
      <c r="F20" s="120" t="s">
        <v>121</v>
      </c>
      <c r="G20" s="102">
        <v>63500</v>
      </c>
      <c r="H20" s="76">
        <v>1822.4499999999998</v>
      </c>
      <c r="I20" s="76">
        <v>1930.4</v>
      </c>
      <c r="J20" s="102">
        <v>14936.79</v>
      </c>
      <c r="K20" s="76">
        <f>SUM(H20:J20)</f>
        <v>18689.64</v>
      </c>
      <c r="L20" s="77">
        <f>+G20-K20</f>
        <v>44810.36</v>
      </c>
      <c r="M20" s="40"/>
    </row>
    <row r="21" spans="2:13" s="39" customFormat="1" ht="30" customHeight="1" x14ac:dyDescent="0.25">
      <c r="B21" s="319" t="s">
        <v>124</v>
      </c>
      <c r="C21" s="320"/>
      <c r="D21" s="320"/>
      <c r="E21" s="320"/>
      <c r="F21" s="321"/>
      <c r="G21" s="37">
        <f t="shared" ref="G21:L21" si="3">SUM(G20:G20)</f>
        <v>63500</v>
      </c>
      <c r="H21" s="37">
        <f t="shared" si="3"/>
        <v>1822.4499999999998</v>
      </c>
      <c r="I21" s="37">
        <f t="shared" si="3"/>
        <v>1930.4</v>
      </c>
      <c r="J21" s="37">
        <f t="shared" si="3"/>
        <v>14936.79</v>
      </c>
      <c r="K21" s="37">
        <f t="shared" si="3"/>
        <v>18689.64</v>
      </c>
      <c r="L21" s="37">
        <f t="shared" si="3"/>
        <v>44810.36</v>
      </c>
    </row>
    <row r="22" spans="2:13" s="39" customFormat="1" ht="30" customHeight="1" thickBot="1" x14ac:dyDescent="0.3">
      <c r="B22" s="50"/>
      <c r="C22" s="50"/>
      <c r="D22" s="50"/>
      <c r="E22" s="50"/>
      <c r="F22" s="250"/>
      <c r="G22" s="40"/>
      <c r="H22" s="40"/>
      <c r="I22" s="40"/>
      <c r="J22" s="40"/>
      <c r="K22" s="40"/>
      <c r="L22" s="40"/>
    </row>
    <row r="23" spans="2:13" s="39" customFormat="1" ht="30" customHeight="1" thickBot="1" x14ac:dyDescent="0.3">
      <c r="B23" s="325" t="s">
        <v>612</v>
      </c>
      <c r="C23" s="326"/>
      <c r="D23" s="326"/>
      <c r="E23" s="326"/>
      <c r="F23" s="326"/>
      <c r="G23" s="326"/>
      <c r="H23" s="326"/>
      <c r="I23" s="326"/>
      <c r="J23" s="326"/>
      <c r="K23" s="326"/>
      <c r="L23" s="327"/>
    </row>
    <row r="24" spans="2:13" s="85" customFormat="1" ht="30" customHeight="1" x14ac:dyDescent="0.25">
      <c r="B24" s="74">
        <f>+B20+1</f>
        <v>5</v>
      </c>
      <c r="C24" s="107" t="s">
        <v>611</v>
      </c>
      <c r="D24" s="117" t="s">
        <v>411</v>
      </c>
      <c r="E24" s="118" t="s">
        <v>50</v>
      </c>
      <c r="F24" s="120" t="s">
        <v>121</v>
      </c>
      <c r="G24" s="102">
        <v>10000</v>
      </c>
      <c r="H24" s="76">
        <f>+G24*2.87%</f>
        <v>287</v>
      </c>
      <c r="I24" s="76">
        <f>+G24*3.04%</f>
        <v>304</v>
      </c>
      <c r="J24" s="102">
        <v>1881.8</v>
      </c>
      <c r="K24" s="76">
        <f>SUM(H24:J24)</f>
        <v>2472.8000000000002</v>
      </c>
      <c r="L24" s="77">
        <f>+G24-K24</f>
        <v>7527.2</v>
      </c>
      <c r="M24" s="40"/>
    </row>
    <row r="25" spans="2:13" s="39" customFormat="1" ht="30" customHeight="1" thickBot="1" x14ac:dyDescent="0.3">
      <c r="B25" s="319" t="s">
        <v>124</v>
      </c>
      <c r="C25" s="320"/>
      <c r="D25" s="320"/>
      <c r="E25" s="320"/>
      <c r="F25" s="321"/>
      <c r="G25" s="37">
        <f t="shared" ref="G25:L25" si="4">SUM(G24:G24)</f>
        <v>10000</v>
      </c>
      <c r="H25" s="37">
        <f t="shared" si="4"/>
        <v>287</v>
      </c>
      <c r="I25" s="37">
        <f t="shared" si="4"/>
        <v>304</v>
      </c>
      <c r="J25" s="37">
        <f t="shared" si="4"/>
        <v>1881.8</v>
      </c>
      <c r="K25" s="37">
        <f t="shared" si="4"/>
        <v>2472.8000000000002</v>
      </c>
      <c r="L25" s="37">
        <f t="shared" si="4"/>
        <v>7527.2</v>
      </c>
      <c r="M25" s="40"/>
    </row>
    <row r="26" spans="2:13" s="39" customFormat="1" ht="30" customHeight="1" thickBot="1" x14ac:dyDescent="0.3">
      <c r="B26" s="325" t="s">
        <v>155</v>
      </c>
      <c r="C26" s="326"/>
      <c r="D26" s="326"/>
      <c r="E26" s="326"/>
      <c r="F26" s="326"/>
      <c r="G26" s="326"/>
      <c r="H26" s="326"/>
      <c r="I26" s="326"/>
      <c r="J26" s="326"/>
      <c r="K26" s="326"/>
      <c r="L26" s="327"/>
    </row>
    <row r="27" spans="2:13" s="39" customFormat="1" ht="30" customHeight="1" x14ac:dyDescent="0.25">
      <c r="B27" s="74">
        <f>+B24+1</f>
        <v>6</v>
      </c>
      <c r="C27" s="107" t="s">
        <v>47</v>
      </c>
      <c r="D27" s="117" t="s">
        <v>411</v>
      </c>
      <c r="E27" s="118" t="s">
        <v>447</v>
      </c>
      <c r="F27" s="120" t="s">
        <v>121</v>
      </c>
      <c r="G27" s="76">
        <v>53000</v>
      </c>
      <c r="H27" s="76">
        <f>+G27*2.87%</f>
        <v>1521.1</v>
      </c>
      <c r="I27" s="76">
        <f>+G27*3.04%</f>
        <v>1611.2</v>
      </c>
      <c r="J27" s="102">
        <v>12466.93</v>
      </c>
      <c r="K27" s="76">
        <f>SUM(H27:J27)</f>
        <v>15599.23</v>
      </c>
      <c r="L27" s="77">
        <f>+G27-K27</f>
        <v>37400.770000000004</v>
      </c>
    </row>
    <row r="28" spans="2:13" s="39" customFormat="1" ht="30" customHeight="1" x14ac:dyDescent="0.25">
      <c r="B28" s="319" t="s">
        <v>124</v>
      </c>
      <c r="C28" s="320"/>
      <c r="D28" s="320"/>
      <c r="E28" s="320"/>
      <c r="F28" s="321"/>
      <c r="G28" s="37">
        <f t="shared" ref="G28:L28" si="5">SUM(G27:G27)</f>
        <v>53000</v>
      </c>
      <c r="H28" s="37">
        <f t="shared" si="5"/>
        <v>1521.1</v>
      </c>
      <c r="I28" s="37">
        <f t="shared" si="5"/>
        <v>1611.2</v>
      </c>
      <c r="J28" s="37">
        <f t="shared" si="5"/>
        <v>12466.93</v>
      </c>
      <c r="K28" s="37">
        <f t="shared" si="5"/>
        <v>15599.23</v>
      </c>
      <c r="L28" s="37">
        <f t="shared" si="5"/>
        <v>37400.770000000004</v>
      </c>
    </row>
    <row r="29" spans="2:13" s="40" customFormat="1" ht="30" customHeight="1" thickBot="1" x14ac:dyDescent="0.3">
      <c r="B29" s="44"/>
      <c r="C29" s="42"/>
      <c r="D29" s="44"/>
      <c r="E29" s="43"/>
      <c r="F29" s="244"/>
      <c r="G29" s="39"/>
      <c r="H29" s="39"/>
      <c r="I29" s="39"/>
      <c r="J29" s="39"/>
      <c r="K29" s="39"/>
      <c r="L29" s="38"/>
    </row>
    <row r="30" spans="2:13" s="39" customFormat="1" ht="30" customHeight="1" thickBot="1" x14ac:dyDescent="0.3">
      <c r="B30" s="322" t="s">
        <v>182</v>
      </c>
      <c r="C30" s="323"/>
      <c r="D30" s="323"/>
      <c r="E30" s="323"/>
      <c r="F30" s="323"/>
      <c r="G30" s="323"/>
      <c r="H30" s="323"/>
      <c r="I30" s="323"/>
      <c r="J30" s="323"/>
      <c r="K30" s="323"/>
      <c r="L30" s="324"/>
    </row>
    <row r="31" spans="2:13" s="86" customFormat="1" ht="30" customHeight="1" x14ac:dyDescent="0.25">
      <c r="B31" s="74">
        <f>+B27+1</f>
        <v>7</v>
      </c>
      <c r="C31" s="107" t="s">
        <v>243</v>
      </c>
      <c r="D31" s="117" t="s">
        <v>411</v>
      </c>
      <c r="E31" s="104" t="s">
        <v>244</v>
      </c>
      <c r="F31" s="120" t="s">
        <v>121</v>
      </c>
      <c r="G31" s="102">
        <v>28500</v>
      </c>
      <c r="H31" s="102">
        <v>817.94999999999982</v>
      </c>
      <c r="I31" s="83">
        <v>866.40000000000009</v>
      </c>
      <c r="J31" s="76">
        <v>6703.91</v>
      </c>
      <c r="K31" s="76">
        <f>SUM(H31:J31)</f>
        <v>8388.26</v>
      </c>
      <c r="L31" s="77">
        <f>+G31-K31</f>
        <v>20111.739999999998</v>
      </c>
      <c r="M31" s="47"/>
    </row>
    <row r="32" spans="2:13" s="39" customFormat="1" ht="30" customHeight="1" x14ac:dyDescent="0.25">
      <c r="B32" s="319" t="s">
        <v>124</v>
      </c>
      <c r="C32" s="320"/>
      <c r="D32" s="320"/>
      <c r="E32" s="320"/>
      <c r="F32" s="321"/>
      <c r="G32" s="37">
        <f t="shared" ref="G32:L32" si="6">SUM(G31:G31)</f>
        <v>28500</v>
      </c>
      <c r="H32" s="37">
        <f t="shared" si="6"/>
        <v>817.94999999999982</v>
      </c>
      <c r="I32" s="37">
        <f t="shared" si="6"/>
        <v>866.40000000000009</v>
      </c>
      <c r="J32" s="37">
        <f t="shared" si="6"/>
        <v>6703.91</v>
      </c>
      <c r="K32" s="37">
        <f t="shared" si="6"/>
        <v>8388.26</v>
      </c>
      <c r="L32" s="37">
        <f t="shared" si="6"/>
        <v>20111.739999999998</v>
      </c>
    </row>
    <row r="33" spans="2:13" s="39" customFormat="1" ht="30" customHeight="1" thickBot="1" x14ac:dyDescent="0.3">
      <c r="B33" s="50"/>
      <c r="C33" s="50"/>
      <c r="D33" s="50"/>
      <c r="E33" s="50"/>
      <c r="F33" s="250"/>
      <c r="G33" s="40"/>
      <c r="H33" s="40"/>
      <c r="I33" s="40"/>
      <c r="J33" s="40"/>
      <c r="K33" s="40"/>
      <c r="L33" s="40"/>
    </row>
    <row r="34" spans="2:13" s="39" customFormat="1" ht="30" customHeight="1" thickBot="1" x14ac:dyDescent="0.3">
      <c r="B34" s="322" t="s">
        <v>156</v>
      </c>
      <c r="C34" s="323"/>
      <c r="D34" s="323"/>
      <c r="E34" s="323"/>
      <c r="F34" s="323"/>
      <c r="G34" s="323"/>
      <c r="H34" s="323"/>
      <c r="I34" s="323"/>
      <c r="J34" s="323"/>
      <c r="K34" s="323"/>
      <c r="L34" s="324"/>
    </row>
    <row r="35" spans="2:13" s="53" customFormat="1" ht="30" customHeight="1" x14ac:dyDescent="0.25">
      <c r="B35" s="74">
        <f>+B31+1</f>
        <v>8</v>
      </c>
      <c r="C35" s="107" t="s">
        <v>61</v>
      </c>
      <c r="D35" s="117" t="s">
        <v>411</v>
      </c>
      <c r="E35" s="104" t="s">
        <v>183</v>
      </c>
      <c r="F35" s="120" t="s">
        <v>121</v>
      </c>
      <c r="G35" s="102">
        <v>52000</v>
      </c>
      <c r="H35" s="76">
        <v>1492.4</v>
      </c>
      <c r="I35" s="76">
        <v>1580.8</v>
      </c>
      <c r="J35" s="102">
        <v>12231.7</v>
      </c>
      <c r="K35" s="102">
        <f>SUM(H35:J35)</f>
        <v>15304.900000000001</v>
      </c>
      <c r="L35" s="77">
        <f>+G35-K35</f>
        <v>36695.1</v>
      </c>
      <c r="M35" s="39"/>
    </row>
    <row r="36" spans="2:13" s="39" customFormat="1" ht="30" customHeight="1" x14ac:dyDescent="0.25">
      <c r="B36" s="319" t="s">
        <v>124</v>
      </c>
      <c r="C36" s="320"/>
      <c r="D36" s="320"/>
      <c r="E36" s="320"/>
      <c r="F36" s="321"/>
      <c r="G36" s="37">
        <f t="shared" ref="G36:L36" si="7">SUM(G35:G35)</f>
        <v>52000</v>
      </c>
      <c r="H36" s="37">
        <f t="shared" si="7"/>
        <v>1492.4</v>
      </c>
      <c r="I36" s="37">
        <f t="shared" si="7"/>
        <v>1580.8</v>
      </c>
      <c r="J36" s="37">
        <f t="shared" si="7"/>
        <v>12231.7</v>
      </c>
      <c r="K36" s="37">
        <f t="shared" si="7"/>
        <v>15304.900000000001</v>
      </c>
      <c r="L36" s="37">
        <f t="shared" si="7"/>
        <v>36695.1</v>
      </c>
    </row>
    <row r="37" spans="2:13" s="39" customFormat="1" ht="30" customHeight="1" thickBot="1" x14ac:dyDescent="0.3">
      <c r="B37" s="44"/>
      <c r="C37" s="42"/>
      <c r="D37" s="44"/>
      <c r="E37" s="43"/>
      <c r="F37" s="244"/>
      <c r="L37" s="38"/>
    </row>
    <row r="38" spans="2:13" ht="30" customHeight="1" thickBot="1" x14ac:dyDescent="0.3">
      <c r="B38" s="322" t="s">
        <v>157</v>
      </c>
      <c r="C38" s="323"/>
      <c r="D38" s="323"/>
      <c r="E38" s="323"/>
      <c r="F38" s="323"/>
      <c r="G38" s="323"/>
      <c r="H38" s="323"/>
      <c r="I38" s="323"/>
      <c r="J38" s="323"/>
      <c r="K38" s="323"/>
      <c r="L38" s="324"/>
    </row>
    <row r="39" spans="2:13" ht="30" customHeight="1" x14ac:dyDescent="0.25">
      <c r="B39" s="79">
        <f>+B35+1</f>
        <v>9</v>
      </c>
      <c r="C39" s="167" t="s">
        <v>513</v>
      </c>
      <c r="D39" s="168" t="s">
        <v>411</v>
      </c>
      <c r="E39" s="104" t="s">
        <v>514</v>
      </c>
      <c r="F39" s="245" t="s">
        <v>120</v>
      </c>
      <c r="G39" s="147">
        <v>55000</v>
      </c>
      <c r="H39" s="76">
        <f>+G39*2.87%</f>
        <v>1578.5</v>
      </c>
      <c r="I39" s="76">
        <f>+G39*3.04%</f>
        <v>1672</v>
      </c>
      <c r="J39" s="147">
        <v>12937.38</v>
      </c>
      <c r="K39" s="148">
        <f>SUM(H39:J39)</f>
        <v>16187.88</v>
      </c>
      <c r="L39" s="240">
        <f>+G39-K39</f>
        <v>38812.120000000003</v>
      </c>
    </row>
    <row r="40" spans="2:13" ht="30" customHeight="1" x14ac:dyDescent="0.25">
      <c r="B40" s="150">
        <f>+B39+1</f>
        <v>10</v>
      </c>
      <c r="C40" s="80" t="s">
        <v>605</v>
      </c>
      <c r="D40" s="79" t="s">
        <v>410</v>
      </c>
      <c r="E40" s="76" t="s">
        <v>144</v>
      </c>
      <c r="F40" s="174" t="s">
        <v>120</v>
      </c>
      <c r="G40" s="105">
        <v>35000</v>
      </c>
      <c r="H40" s="105">
        <v>1004.5</v>
      </c>
      <c r="I40" s="81">
        <v>1064</v>
      </c>
      <c r="J40" s="81">
        <v>5368.45</v>
      </c>
      <c r="K40" s="102">
        <f>SUM(H40:J40)</f>
        <v>7436.95</v>
      </c>
      <c r="L40" s="77">
        <f>+G40-K40</f>
        <v>27563.05</v>
      </c>
    </row>
    <row r="41" spans="2:13" s="39" customFormat="1" ht="30" customHeight="1" x14ac:dyDescent="0.25">
      <c r="B41" s="319" t="s">
        <v>124</v>
      </c>
      <c r="C41" s="320"/>
      <c r="D41" s="320"/>
      <c r="E41" s="320"/>
      <c r="F41" s="321"/>
      <c r="G41" s="37">
        <f>SUM(G39:G40)</f>
        <v>90000</v>
      </c>
      <c r="H41" s="37">
        <f t="shared" ref="H41:L41" si="8">SUM(H39:H40)</f>
        <v>2583</v>
      </c>
      <c r="I41" s="37">
        <f t="shared" si="8"/>
        <v>2736</v>
      </c>
      <c r="J41" s="37">
        <f t="shared" si="8"/>
        <v>18305.829999999998</v>
      </c>
      <c r="K41" s="37">
        <f t="shared" si="8"/>
        <v>23624.829999999998</v>
      </c>
      <c r="L41" s="37">
        <f t="shared" si="8"/>
        <v>66375.17</v>
      </c>
    </row>
    <row r="42" spans="2:13" s="39" customFormat="1" ht="30" customHeight="1" thickBot="1" x14ac:dyDescent="0.3">
      <c r="B42" s="44"/>
      <c r="C42" s="42"/>
      <c r="D42" s="44"/>
      <c r="E42" s="43"/>
      <c r="F42" s="244"/>
      <c r="L42" s="38"/>
    </row>
    <row r="43" spans="2:13" s="86" customFormat="1" ht="30" customHeight="1" thickBot="1" x14ac:dyDescent="0.3">
      <c r="B43" s="322" t="s">
        <v>160</v>
      </c>
      <c r="C43" s="323"/>
      <c r="D43" s="323"/>
      <c r="E43" s="323"/>
      <c r="F43" s="323"/>
      <c r="G43" s="323"/>
      <c r="H43" s="323"/>
      <c r="I43" s="323"/>
      <c r="J43" s="323"/>
      <c r="K43" s="323"/>
      <c r="L43" s="324"/>
      <c r="M43" s="47"/>
    </row>
    <row r="44" spans="2:13" s="39" customFormat="1" ht="30" customHeight="1" x14ac:dyDescent="0.25">
      <c r="B44" s="117">
        <f>+B40+1</f>
        <v>11</v>
      </c>
      <c r="C44" s="107" t="s">
        <v>526</v>
      </c>
      <c r="D44" s="117" t="s">
        <v>411</v>
      </c>
      <c r="E44" s="118" t="s">
        <v>184</v>
      </c>
      <c r="F44" s="245" t="s">
        <v>120</v>
      </c>
      <c r="G44" s="76">
        <v>60000</v>
      </c>
      <c r="H44" s="76">
        <f>+G44*2.87%</f>
        <v>1722</v>
      </c>
      <c r="I44" s="76">
        <f>+G44*3.04%</f>
        <v>1824</v>
      </c>
      <c r="J44" s="81">
        <v>14113.5</v>
      </c>
      <c r="K44" s="76">
        <f>SUM(H44:J44)</f>
        <v>17659.5</v>
      </c>
      <c r="L44" s="77">
        <f>+G44-K44</f>
        <v>42340.5</v>
      </c>
    </row>
    <row r="45" spans="2:13" ht="30" customHeight="1" x14ac:dyDescent="0.25">
      <c r="B45" s="319" t="s">
        <v>124</v>
      </c>
      <c r="C45" s="320"/>
      <c r="D45" s="320"/>
      <c r="E45" s="320"/>
      <c r="F45" s="321"/>
      <c r="G45" s="37">
        <f t="shared" ref="G45:L45" si="9">SUM(G44:G44)</f>
        <v>60000</v>
      </c>
      <c r="H45" s="37">
        <f t="shared" si="9"/>
        <v>1722</v>
      </c>
      <c r="I45" s="37">
        <f t="shared" si="9"/>
        <v>1824</v>
      </c>
      <c r="J45" s="37">
        <f t="shared" si="9"/>
        <v>14113.5</v>
      </c>
      <c r="K45" s="37">
        <f t="shared" si="9"/>
        <v>17659.5</v>
      </c>
      <c r="L45" s="37">
        <f t="shared" si="9"/>
        <v>42340.5</v>
      </c>
    </row>
    <row r="46" spans="2:13" s="39" customFormat="1" ht="30" customHeight="1" thickBot="1" x14ac:dyDescent="0.3">
      <c r="B46" s="4"/>
      <c r="C46" s="23"/>
      <c r="D46" s="4"/>
      <c r="E46" s="23"/>
      <c r="F46" s="246"/>
      <c r="G46" s="2"/>
      <c r="H46" s="1"/>
      <c r="I46" s="1"/>
      <c r="J46" s="1"/>
      <c r="K46" s="1"/>
      <c r="L46" s="1"/>
    </row>
    <row r="47" spans="2:13" s="53" customFormat="1" ht="30" customHeight="1" thickBot="1" x14ac:dyDescent="0.3">
      <c r="B47" s="322" t="s">
        <v>162</v>
      </c>
      <c r="C47" s="323"/>
      <c r="D47" s="323"/>
      <c r="E47" s="323"/>
      <c r="F47" s="323"/>
      <c r="G47" s="323"/>
      <c r="H47" s="323"/>
      <c r="I47" s="323"/>
      <c r="J47" s="323"/>
      <c r="K47" s="323"/>
      <c r="L47" s="324"/>
      <c r="M47" s="39"/>
    </row>
    <row r="48" spans="2:13" s="39" customFormat="1" ht="30" customHeight="1" x14ac:dyDescent="0.25">
      <c r="B48" s="117">
        <f>+B44+1</f>
        <v>12</v>
      </c>
      <c r="C48" s="107" t="s">
        <v>64</v>
      </c>
      <c r="D48" s="117" t="s">
        <v>411</v>
      </c>
      <c r="E48" s="169" t="s">
        <v>185</v>
      </c>
      <c r="F48" s="120" t="s">
        <v>121</v>
      </c>
      <c r="G48" s="102">
        <v>34750</v>
      </c>
      <c r="H48" s="76">
        <v>997.32499999999982</v>
      </c>
      <c r="I48" s="76">
        <v>1056.4000000000001</v>
      </c>
      <c r="J48" s="76">
        <v>8174.07</v>
      </c>
      <c r="K48" s="76">
        <f>SUM(H48:J48)</f>
        <v>10227.795</v>
      </c>
      <c r="L48" s="77">
        <f>+G48-K48</f>
        <v>24522.205000000002</v>
      </c>
    </row>
    <row r="49" spans="2:13" customFormat="1" ht="30" customHeight="1" x14ac:dyDescent="0.25">
      <c r="B49" s="117">
        <f>+B48+1</f>
        <v>13</v>
      </c>
      <c r="C49" s="75" t="s">
        <v>481</v>
      </c>
      <c r="D49" s="74" t="s">
        <v>410</v>
      </c>
      <c r="E49" s="76" t="s">
        <v>144</v>
      </c>
      <c r="F49" s="174" t="s">
        <v>121</v>
      </c>
      <c r="G49" s="102">
        <v>35000</v>
      </c>
      <c r="H49" s="102">
        <v>1004.5</v>
      </c>
      <c r="I49" s="76">
        <v>1064</v>
      </c>
      <c r="J49" s="76">
        <v>6252.61</v>
      </c>
      <c r="K49" s="102">
        <f>SUM(H49:J49)</f>
        <v>8321.11</v>
      </c>
      <c r="L49" s="77">
        <f>+G49-K49</f>
        <v>26678.89</v>
      </c>
      <c r="M49" s="191"/>
    </row>
    <row r="50" spans="2:13" customFormat="1" ht="30" customHeight="1" thickBot="1" x14ac:dyDescent="0.3">
      <c r="B50" s="319" t="s">
        <v>124</v>
      </c>
      <c r="C50" s="320"/>
      <c r="D50" s="320"/>
      <c r="E50" s="320"/>
      <c r="F50" s="321"/>
      <c r="G50" s="37">
        <f>SUM(G48:G49)</f>
        <v>69750</v>
      </c>
      <c r="H50" s="37">
        <f t="shared" ref="H50:L50" si="10">SUM(H48:H49)</f>
        <v>2001.8249999999998</v>
      </c>
      <c r="I50" s="37">
        <f t="shared" si="10"/>
        <v>2120.4</v>
      </c>
      <c r="J50" s="37">
        <f t="shared" si="10"/>
        <v>14426.68</v>
      </c>
      <c r="K50" s="37">
        <f t="shared" si="10"/>
        <v>18548.904999999999</v>
      </c>
      <c r="L50" s="37">
        <f t="shared" si="10"/>
        <v>51201.095000000001</v>
      </c>
      <c r="M50" s="191"/>
    </row>
    <row r="51" spans="2:13" customFormat="1" ht="30" customHeight="1" thickBot="1" x14ac:dyDescent="0.3">
      <c r="B51" s="322" t="s">
        <v>166</v>
      </c>
      <c r="C51" s="323"/>
      <c r="D51" s="323"/>
      <c r="E51" s="323"/>
      <c r="F51" s="323"/>
      <c r="G51" s="323"/>
      <c r="H51" s="323"/>
      <c r="I51" s="323"/>
      <c r="J51" s="323"/>
      <c r="K51" s="323"/>
      <c r="L51" s="324"/>
      <c r="M51" s="191"/>
    </row>
    <row r="52" spans="2:13" customFormat="1" ht="30" customHeight="1" x14ac:dyDescent="0.25">
      <c r="B52" s="36">
        <f>+B49+1</f>
        <v>14</v>
      </c>
      <c r="C52" s="103" t="s">
        <v>468</v>
      </c>
      <c r="D52" s="36" t="s">
        <v>410</v>
      </c>
      <c r="E52" s="104" t="s">
        <v>469</v>
      </c>
      <c r="F52" s="120" t="s">
        <v>194</v>
      </c>
      <c r="G52" s="81">
        <v>65000</v>
      </c>
      <c r="H52" s="76">
        <f>+G52*2.87%</f>
        <v>1865.5</v>
      </c>
      <c r="I52" s="76">
        <f>+G52*3.04%</f>
        <v>1976</v>
      </c>
      <c r="J52" s="81">
        <v>15289.63</v>
      </c>
      <c r="K52" s="76">
        <f>SUM(H52:J52)</f>
        <v>19131.129999999997</v>
      </c>
      <c r="L52" s="77">
        <f>+G52-K52</f>
        <v>45868.87</v>
      </c>
      <c r="M52" s="191"/>
    </row>
    <row r="53" spans="2:13" s="39" customFormat="1" ht="30" customHeight="1" x14ac:dyDescent="0.25">
      <c r="B53" s="319" t="s">
        <v>124</v>
      </c>
      <c r="C53" s="320"/>
      <c r="D53" s="320"/>
      <c r="E53" s="320"/>
      <c r="F53" s="321"/>
      <c r="G53" s="37">
        <f t="shared" ref="G53:L53" si="11">SUM(G52:G52)</f>
        <v>65000</v>
      </c>
      <c r="H53" s="37">
        <f t="shared" si="11"/>
        <v>1865.5</v>
      </c>
      <c r="I53" s="37">
        <f t="shared" si="11"/>
        <v>1976</v>
      </c>
      <c r="J53" s="37">
        <f t="shared" si="11"/>
        <v>15289.63</v>
      </c>
      <c r="K53" s="37">
        <f t="shared" si="11"/>
        <v>19131.129999999997</v>
      </c>
      <c r="L53" s="37">
        <f t="shared" si="11"/>
        <v>45868.87</v>
      </c>
    </row>
    <row r="54" spans="2:13" s="53" customFormat="1" ht="30" customHeight="1" thickBot="1" x14ac:dyDescent="0.3">
      <c r="B54"/>
      <c r="C54"/>
      <c r="D54" s="130"/>
      <c r="E54"/>
      <c r="F54" s="242"/>
      <c r="G54"/>
      <c r="H54"/>
      <c r="I54"/>
      <c r="J54"/>
      <c r="K54"/>
      <c r="L54"/>
      <c r="M54" s="39"/>
    </row>
    <row r="55" spans="2:13" s="47" customFormat="1" ht="30" customHeight="1" thickBot="1" x14ac:dyDescent="0.3">
      <c r="B55" s="322" t="s">
        <v>167</v>
      </c>
      <c r="C55" s="323"/>
      <c r="D55" s="323"/>
      <c r="E55" s="323"/>
      <c r="F55" s="323"/>
      <c r="G55" s="323"/>
      <c r="H55" s="323"/>
      <c r="I55" s="323"/>
      <c r="J55" s="323"/>
      <c r="K55" s="323"/>
      <c r="L55" s="324"/>
    </row>
    <row r="56" spans="2:13" s="39" customFormat="1" ht="30" customHeight="1" x14ac:dyDescent="0.25">
      <c r="B56" s="36">
        <f>+B52+1</f>
        <v>15</v>
      </c>
      <c r="C56" s="103" t="s">
        <v>192</v>
      </c>
      <c r="D56" s="36" t="s">
        <v>410</v>
      </c>
      <c r="E56" s="104" t="s">
        <v>259</v>
      </c>
      <c r="F56" s="120" t="s">
        <v>121</v>
      </c>
      <c r="G56" s="81">
        <v>65000</v>
      </c>
      <c r="H56" s="76">
        <f>+G56*2.87%</f>
        <v>1865.5</v>
      </c>
      <c r="I56" s="76">
        <f>+G56*3.04%</f>
        <v>1976</v>
      </c>
      <c r="J56" s="81">
        <v>15268.77</v>
      </c>
      <c r="K56" s="76">
        <f>SUM(H56:J56)</f>
        <v>19110.27</v>
      </c>
      <c r="L56" s="77">
        <f>+G56-K56</f>
        <v>45889.729999999996</v>
      </c>
    </row>
    <row r="57" spans="2:13" s="39" customFormat="1" ht="30" customHeight="1" x14ac:dyDescent="0.25">
      <c r="B57" s="166">
        <f>+B56+1</f>
        <v>16</v>
      </c>
      <c r="C57" s="80" t="s">
        <v>22</v>
      </c>
      <c r="D57" s="79" t="s">
        <v>411</v>
      </c>
      <c r="E57" s="81" t="s">
        <v>144</v>
      </c>
      <c r="F57" s="174" t="s">
        <v>120</v>
      </c>
      <c r="G57" s="105">
        <v>30000</v>
      </c>
      <c r="H57" s="105">
        <v>861</v>
      </c>
      <c r="I57" s="81">
        <v>912</v>
      </c>
      <c r="J57" s="81">
        <v>4840.03</v>
      </c>
      <c r="K57" s="102">
        <f>SUM(H57:J57)</f>
        <v>6613.03</v>
      </c>
      <c r="L57" s="77">
        <f>+G57-K57</f>
        <v>23386.97</v>
      </c>
    </row>
    <row r="58" spans="2:13" s="39" customFormat="1" ht="30" customHeight="1" thickBot="1" x14ac:dyDescent="0.3">
      <c r="B58" s="319" t="s">
        <v>124</v>
      </c>
      <c r="C58" s="320"/>
      <c r="D58" s="320"/>
      <c r="E58" s="320"/>
      <c r="F58" s="321"/>
      <c r="G58" s="37">
        <f>SUM(G56:G57)</f>
        <v>95000</v>
      </c>
      <c r="H58" s="37">
        <f t="shared" ref="H58:L58" si="12">SUM(H56:H57)</f>
        <v>2726.5</v>
      </c>
      <c r="I58" s="37">
        <f t="shared" si="12"/>
        <v>2888</v>
      </c>
      <c r="J58" s="37">
        <f t="shared" si="12"/>
        <v>20108.8</v>
      </c>
      <c r="K58" s="37">
        <f t="shared" si="12"/>
        <v>25723.3</v>
      </c>
      <c r="L58" s="37">
        <f t="shared" si="12"/>
        <v>69276.7</v>
      </c>
    </row>
    <row r="59" spans="2:13" s="39" customFormat="1" ht="30" customHeight="1" thickBot="1" x14ac:dyDescent="0.3">
      <c r="B59" s="322" t="s">
        <v>515</v>
      </c>
      <c r="C59" s="323"/>
      <c r="D59" s="323"/>
      <c r="E59" s="323"/>
      <c r="F59" s="323"/>
      <c r="G59" s="323"/>
      <c r="H59" s="323"/>
      <c r="I59" s="323"/>
      <c r="J59" s="323"/>
      <c r="K59" s="323"/>
      <c r="L59" s="324"/>
    </row>
    <row r="60" spans="2:13" s="53" customFormat="1" ht="30" customHeight="1" x14ac:dyDescent="0.25">
      <c r="B60" s="36">
        <f>+B57+1</f>
        <v>17</v>
      </c>
      <c r="C60" s="103" t="s">
        <v>101</v>
      </c>
      <c r="D60" s="36" t="s">
        <v>411</v>
      </c>
      <c r="E60" s="104" t="s">
        <v>516</v>
      </c>
      <c r="F60" s="174" t="s">
        <v>194</v>
      </c>
      <c r="G60" s="105">
        <v>55000</v>
      </c>
      <c r="H60" s="76">
        <f>+G60*2.87%</f>
        <v>1578.5</v>
      </c>
      <c r="I60" s="76">
        <f>+G60*3.04%</f>
        <v>1672</v>
      </c>
      <c r="J60" s="81">
        <v>12937.38</v>
      </c>
      <c r="K60" s="76">
        <f>SUM(H60:J60)</f>
        <v>16187.88</v>
      </c>
      <c r="L60" s="77">
        <f>+G60-K60</f>
        <v>38812.120000000003</v>
      </c>
      <c r="M60" s="39"/>
    </row>
    <row r="61" spans="2:13" s="53" customFormat="1" ht="30" customHeight="1" x14ac:dyDescent="0.25">
      <c r="B61" s="319" t="s">
        <v>124</v>
      </c>
      <c r="C61" s="320"/>
      <c r="D61" s="320"/>
      <c r="E61" s="320"/>
      <c r="F61" s="321"/>
      <c r="G61" s="37">
        <f t="shared" ref="G61:L61" si="13">SUM(G60:G60)</f>
        <v>55000</v>
      </c>
      <c r="H61" s="37">
        <f t="shared" si="13"/>
        <v>1578.5</v>
      </c>
      <c r="I61" s="37">
        <f t="shared" si="13"/>
        <v>1672</v>
      </c>
      <c r="J61" s="37">
        <f t="shared" si="13"/>
        <v>12937.38</v>
      </c>
      <c r="K61" s="37">
        <f t="shared" si="13"/>
        <v>16187.88</v>
      </c>
      <c r="L61" s="37">
        <f t="shared" si="13"/>
        <v>38812.120000000003</v>
      </c>
      <c r="M61" s="39"/>
    </row>
    <row r="62" spans="2:13" ht="30" customHeight="1" thickBot="1" x14ac:dyDescent="0.25"/>
    <row r="63" spans="2:13" ht="30" customHeight="1" thickBot="1" x14ac:dyDescent="0.3">
      <c r="B63" s="322" t="s">
        <v>170</v>
      </c>
      <c r="C63" s="323"/>
      <c r="D63" s="323"/>
      <c r="E63" s="323"/>
      <c r="F63" s="323"/>
      <c r="G63" s="323"/>
      <c r="H63" s="323"/>
      <c r="I63" s="323"/>
      <c r="J63" s="323"/>
      <c r="K63" s="323"/>
      <c r="L63" s="324"/>
    </row>
    <row r="64" spans="2:13" s="53" customFormat="1" ht="30" customHeight="1" x14ac:dyDescent="0.25">
      <c r="B64" s="74">
        <f>B60+1</f>
        <v>18</v>
      </c>
      <c r="C64" s="107" t="s">
        <v>267</v>
      </c>
      <c r="D64" s="117" t="s">
        <v>410</v>
      </c>
      <c r="E64" s="118" t="s">
        <v>268</v>
      </c>
      <c r="F64" s="120" t="s">
        <v>121</v>
      </c>
      <c r="G64" s="102">
        <v>28500</v>
      </c>
      <c r="H64" s="81">
        <v>817.94999999999982</v>
      </c>
      <c r="I64" s="81">
        <v>866.40000000000009</v>
      </c>
      <c r="J64" s="81">
        <v>6703.91</v>
      </c>
      <c r="K64" s="76">
        <f>SUM(H64:J64)</f>
        <v>8388.26</v>
      </c>
      <c r="L64" s="77">
        <f>+G64-K64</f>
        <v>20111.739999999998</v>
      </c>
      <c r="M64" s="39"/>
    </row>
    <row r="65" spans="2:13" s="47" customFormat="1" ht="30" customHeight="1" x14ac:dyDescent="0.25">
      <c r="B65" s="319" t="s">
        <v>124</v>
      </c>
      <c r="C65" s="320"/>
      <c r="D65" s="320"/>
      <c r="E65" s="320"/>
      <c r="F65" s="321"/>
      <c r="G65" s="37">
        <f t="shared" ref="G65:L65" si="14">SUM(G64:G64)</f>
        <v>28500</v>
      </c>
      <c r="H65" s="37">
        <f t="shared" si="14"/>
        <v>817.94999999999982</v>
      </c>
      <c r="I65" s="37">
        <f t="shared" si="14"/>
        <v>866.40000000000009</v>
      </c>
      <c r="J65" s="37">
        <f t="shared" si="14"/>
        <v>6703.91</v>
      </c>
      <c r="K65" s="37">
        <f t="shared" si="14"/>
        <v>8388.26</v>
      </c>
      <c r="L65" s="37">
        <f t="shared" si="14"/>
        <v>20111.739999999998</v>
      </c>
    </row>
    <row r="66" spans="2:13" customFormat="1" ht="30" customHeight="1" thickBot="1" x14ac:dyDescent="0.3">
      <c r="B66" s="50"/>
      <c r="C66" s="50"/>
      <c r="D66" s="50"/>
      <c r="E66" s="50"/>
      <c r="F66" s="250"/>
      <c r="G66" s="40"/>
      <c r="H66" s="40"/>
      <c r="I66" s="40"/>
      <c r="J66" s="40"/>
      <c r="K66" s="40"/>
      <c r="L66" s="40"/>
      <c r="M66" s="191"/>
    </row>
    <row r="67" spans="2:13" customFormat="1" ht="30" customHeight="1" thickBot="1" x14ac:dyDescent="0.3">
      <c r="B67" s="325" t="s">
        <v>171</v>
      </c>
      <c r="C67" s="326"/>
      <c r="D67" s="326"/>
      <c r="E67" s="326"/>
      <c r="F67" s="326"/>
      <c r="G67" s="326"/>
      <c r="H67" s="326"/>
      <c r="I67" s="326"/>
      <c r="J67" s="326"/>
      <c r="K67" s="326"/>
      <c r="L67" s="327"/>
      <c r="M67" s="191"/>
    </row>
    <row r="68" spans="2:13" s="53" customFormat="1" ht="30" customHeight="1" x14ac:dyDescent="0.25">
      <c r="B68" s="79">
        <f>+B64+1</f>
        <v>19</v>
      </c>
      <c r="C68" s="103" t="s">
        <v>71</v>
      </c>
      <c r="D68" s="36" t="s">
        <v>411</v>
      </c>
      <c r="E68" s="104" t="s">
        <v>197</v>
      </c>
      <c r="F68" s="120" t="s">
        <v>121</v>
      </c>
      <c r="G68" s="105">
        <v>41500</v>
      </c>
      <c r="H68" s="81">
        <v>1191.0500000000002</v>
      </c>
      <c r="I68" s="81">
        <v>1261.5999999999999</v>
      </c>
      <c r="J68" s="81">
        <v>9761.84</v>
      </c>
      <c r="K68" s="76">
        <f>SUM(H68:J68)</f>
        <v>12214.49</v>
      </c>
      <c r="L68" s="83">
        <f>+G68-K68</f>
        <v>29285.510000000002</v>
      </c>
      <c r="M68" s="39"/>
    </row>
    <row r="69" spans="2:13" s="47" customFormat="1" ht="30" customHeight="1" x14ac:dyDescent="0.25">
      <c r="B69" s="319" t="s">
        <v>124</v>
      </c>
      <c r="C69" s="320"/>
      <c r="D69" s="320"/>
      <c r="E69" s="320"/>
      <c r="F69" s="321"/>
      <c r="G69" s="37">
        <f>SUM(G68)</f>
        <v>41500</v>
      </c>
      <c r="H69" s="37">
        <f t="shared" ref="H69:L69" si="15">SUM(H67:H68)</f>
        <v>1191.0500000000002</v>
      </c>
      <c r="I69" s="37">
        <f t="shared" si="15"/>
        <v>1261.5999999999999</v>
      </c>
      <c r="J69" s="37">
        <f t="shared" si="15"/>
        <v>9761.84</v>
      </c>
      <c r="K69" s="37">
        <f t="shared" si="15"/>
        <v>12214.49</v>
      </c>
      <c r="L69" s="37">
        <f t="shared" si="15"/>
        <v>29285.510000000002</v>
      </c>
    </row>
    <row r="70" spans="2:13" customFormat="1" ht="30" customHeight="1" thickBot="1" x14ac:dyDescent="0.3">
      <c r="B70" s="50"/>
      <c r="C70" s="50"/>
      <c r="D70" s="50"/>
      <c r="E70" s="50"/>
      <c r="F70" s="250"/>
      <c r="G70" s="85"/>
      <c r="H70" s="85"/>
      <c r="I70" s="85"/>
      <c r="J70" s="85"/>
      <c r="K70" s="85"/>
      <c r="L70" s="85"/>
      <c r="M70" s="191"/>
    </row>
    <row r="71" spans="2:13" customFormat="1" ht="30" customHeight="1" thickBot="1" x14ac:dyDescent="0.3">
      <c r="B71" s="325" t="s">
        <v>599</v>
      </c>
      <c r="C71" s="326"/>
      <c r="D71" s="326"/>
      <c r="E71" s="326"/>
      <c r="F71" s="326"/>
      <c r="G71" s="326"/>
      <c r="H71" s="326"/>
      <c r="I71" s="326"/>
      <c r="J71" s="326"/>
      <c r="K71" s="326"/>
      <c r="L71" s="327"/>
      <c r="M71" s="191"/>
    </row>
    <row r="72" spans="2:13" s="53" customFormat="1" ht="30" customHeight="1" x14ac:dyDescent="0.25">
      <c r="B72" s="79">
        <f>+B68+1</f>
        <v>20</v>
      </c>
      <c r="C72" s="103" t="s">
        <v>600</v>
      </c>
      <c r="D72" s="36" t="s">
        <v>411</v>
      </c>
      <c r="E72" s="104" t="s">
        <v>601</v>
      </c>
      <c r="F72" s="120" t="s">
        <v>602</v>
      </c>
      <c r="G72" s="105">
        <v>45000</v>
      </c>
      <c r="H72" s="81">
        <v>1291.5</v>
      </c>
      <c r="I72" s="81">
        <v>1368</v>
      </c>
      <c r="J72" s="81">
        <v>10585.13</v>
      </c>
      <c r="K72" s="76">
        <f>SUM(H72:J72)</f>
        <v>13244.63</v>
      </c>
      <c r="L72" s="83">
        <f>+G72-K72</f>
        <v>31755.370000000003</v>
      </c>
      <c r="M72" s="39"/>
    </row>
    <row r="73" spans="2:13" s="53" customFormat="1" ht="30" customHeight="1" x14ac:dyDescent="0.25">
      <c r="B73" s="319" t="s">
        <v>124</v>
      </c>
      <c r="C73" s="320"/>
      <c r="D73" s="320"/>
      <c r="E73" s="320"/>
      <c r="F73" s="321"/>
      <c r="G73" s="37">
        <f>SUM(G72)</f>
        <v>45000</v>
      </c>
      <c r="H73" s="37">
        <f t="shared" ref="H73:L73" si="16">SUM(H71:H72)</f>
        <v>1291.5</v>
      </c>
      <c r="I73" s="37">
        <f t="shared" si="16"/>
        <v>1368</v>
      </c>
      <c r="J73" s="37">
        <f t="shared" si="16"/>
        <v>10585.13</v>
      </c>
      <c r="K73" s="37">
        <f t="shared" si="16"/>
        <v>13244.63</v>
      </c>
      <c r="L73" s="37">
        <f t="shared" si="16"/>
        <v>31755.370000000003</v>
      </c>
      <c r="M73" s="39"/>
    </row>
    <row r="74" spans="2:13" s="53" customFormat="1" ht="30" customHeight="1" thickBot="1" x14ac:dyDescent="0.3">
      <c r="B74" s="50"/>
      <c r="C74" s="50"/>
      <c r="D74" s="50"/>
      <c r="E74" s="50"/>
      <c r="F74" s="250"/>
      <c r="G74" s="85"/>
      <c r="H74" s="85"/>
      <c r="I74" s="85"/>
      <c r="J74" s="85"/>
      <c r="K74" s="85"/>
      <c r="L74" s="85"/>
      <c r="M74" s="39"/>
    </row>
    <row r="75" spans="2:13" s="39" customFormat="1" ht="30" customHeight="1" thickBot="1" x14ac:dyDescent="0.3">
      <c r="B75" s="325" t="s">
        <v>90</v>
      </c>
      <c r="C75" s="326"/>
      <c r="D75" s="326"/>
      <c r="E75" s="326"/>
      <c r="F75" s="326"/>
      <c r="G75" s="326"/>
      <c r="H75" s="326"/>
      <c r="I75" s="326"/>
      <c r="J75" s="326"/>
      <c r="K75" s="326"/>
      <c r="L75" s="327"/>
    </row>
    <row r="76" spans="2:13" s="39" customFormat="1" ht="30" customHeight="1" x14ac:dyDescent="0.25">
      <c r="B76" s="74">
        <f>+B72+1</f>
        <v>21</v>
      </c>
      <c r="C76" s="107" t="s">
        <v>275</v>
      </c>
      <c r="D76" s="117" t="s">
        <v>411</v>
      </c>
      <c r="E76" s="118" t="s">
        <v>276</v>
      </c>
      <c r="F76" s="120" t="s">
        <v>121</v>
      </c>
      <c r="G76" s="102">
        <v>29500</v>
      </c>
      <c r="H76" s="81">
        <v>846.64999999999964</v>
      </c>
      <c r="I76" s="76">
        <v>699.96</v>
      </c>
      <c r="J76" s="81">
        <v>6988.35</v>
      </c>
      <c r="K76" s="76">
        <f>SUM(H76:J76)</f>
        <v>8534.9599999999991</v>
      </c>
      <c r="L76" s="83">
        <f>+G76-K76</f>
        <v>20965.04</v>
      </c>
    </row>
    <row r="77" spans="2:13" s="39" customFormat="1" ht="30" customHeight="1" x14ac:dyDescent="0.25">
      <c r="B77" s="36">
        <f>+B76+1</f>
        <v>22</v>
      </c>
      <c r="C77" s="103" t="s">
        <v>13</v>
      </c>
      <c r="D77" s="36" t="s">
        <v>411</v>
      </c>
      <c r="E77" s="104" t="s">
        <v>502</v>
      </c>
      <c r="F77" s="120" t="s">
        <v>194</v>
      </c>
      <c r="G77" s="105">
        <v>5000</v>
      </c>
      <c r="H77" s="81">
        <v>143.5</v>
      </c>
      <c r="I77" s="81">
        <v>152</v>
      </c>
      <c r="J77" s="81">
        <v>1176.130000000001</v>
      </c>
      <c r="K77" s="76">
        <f>SUM(H77:J77)</f>
        <v>1471.630000000001</v>
      </c>
      <c r="L77" s="77">
        <f>+G77-K77</f>
        <v>3528.369999999999</v>
      </c>
    </row>
    <row r="78" spans="2:13" s="39" customFormat="1" ht="30" customHeight="1" x14ac:dyDescent="0.25">
      <c r="B78" s="319" t="s">
        <v>124</v>
      </c>
      <c r="C78" s="320"/>
      <c r="D78" s="320"/>
      <c r="E78" s="320"/>
      <c r="F78" s="321"/>
      <c r="G78" s="37">
        <f>SUM(G76:G77)</f>
        <v>34500</v>
      </c>
      <c r="H78" s="37">
        <f t="shared" ref="H78:L78" si="17">SUM(H76:H77)</f>
        <v>990.14999999999964</v>
      </c>
      <c r="I78" s="37">
        <f t="shared" si="17"/>
        <v>851.96</v>
      </c>
      <c r="J78" s="37">
        <f t="shared" si="17"/>
        <v>8164.4800000000014</v>
      </c>
      <c r="K78" s="37">
        <f t="shared" si="17"/>
        <v>10006.59</v>
      </c>
      <c r="L78" s="37">
        <f t="shared" si="17"/>
        <v>24493.41</v>
      </c>
    </row>
    <row r="79" spans="2:13" s="39" customFormat="1" ht="30" customHeight="1" thickBot="1" x14ac:dyDescent="0.3">
      <c r="B79" s="50"/>
      <c r="C79" s="50"/>
      <c r="D79" s="50"/>
      <c r="E79" s="50"/>
      <c r="F79" s="250"/>
      <c r="G79" s="40"/>
      <c r="H79" s="40"/>
      <c r="I79" s="40"/>
      <c r="J79" s="40"/>
      <c r="K79" s="40"/>
      <c r="L79" s="40"/>
    </row>
    <row r="80" spans="2:13" s="39" customFormat="1" ht="30" customHeight="1" thickBot="1" x14ac:dyDescent="0.3">
      <c r="B80" s="322" t="s">
        <v>517</v>
      </c>
      <c r="C80" s="323"/>
      <c r="D80" s="323"/>
      <c r="E80" s="323"/>
      <c r="F80" s="323"/>
      <c r="G80" s="323"/>
      <c r="H80" s="323"/>
      <c r="I80" s="323"/>
      <c r="J80" s="323"/>
      <c r="K80" s="323"/>
      <c r="L80" s="324"/>
    </row>
    <row r="81" spans="2:13" s="39" customFormat="1" ht="30" customHeight="1" x14ac:dyDescent="0.25">
      <c r="B81" s="36">
        <f>B77+1</f>
        <v>23</v>
      </c>
      <c r="C81" s="103" t="s">
        <v>518</v>
      </c>
      <c r="D81" s="36" t="s">
        <v>411</v>
      </c>
      <c r="E81" s="169" t="s">
        <v>519</v>
      </c>
      <c r="F81" s="120" t="s">
        <v>194</v>
      </c>
      <c r="G81" s="81">
        <v>95000</v>
      </c>
      <c r="H81" s="76">
        <f>+G81*2.87%</f>
        <v>2726.5</v>
      </c>
      <c r="I81" s="76">
        <f>+G81*3.04%</f>
        <v>2888</v>
      </c>
      <c r="J81" s="180">
        <v>22346.38</v>
      </c>
      <c r="K81" s="76">
        <f>SUM(H81:J81)</f>
        <v>27960.880000000001</v>
      </c>
      <c r="L81" s="77">
        <f>+G81-K81</f>
        <v>67039.12</v>
      </c>
    </row>
    <row r="82" spans="2:13" s="39" customFormat="1" ht="30" customHeight="1" x14ac:dyDescent="0.25">
      <c r="B82" s="36">
        <f>+B81+1</f>
        <v>24</v>
      </c>
      <c r="C82" s="103" t="s">
        <v>540</v>
      </c>
      <c r="D82" s="36" t="s">
        <v>411</v>
      </c>
      <c r="E82" s="104" t="s">
        <v>541</v>
      </c>
      <c r="F82" s="120" t="s">
        <v>121</v>
      </c>
      <c r="G82" s="81">
        <v>20000</v>
      </c>
      <c r="H82" s="81">
        <v>574</v>
      </c>
      <c r="I82" s="81">
        <v>608</v>
      </c>
      <c r="J82" s="180">
        <v>3428.68</v>
      </c>
      <c r="K82" s="76">
        <f>SUM(H82:J82)</f>
        <v>4610.68</v>
      </c>
      <c r="L82" s="77">
        <f>+G82-K82</f>
        <v>15389.32</v>
      </c>
    </row>
    <row r="83" spans="2:13" s="39" customFormat="1" ht="30" customHeight="1" x14ac:dyDescent="0.25">
      <c r="B83" s="319" t="s">
        <v>124</v>
      </c>
      <c r="C83" s="320"/>
      <c r="D83" s="320"/>
      <c r="E83" s="320"/>
      <c r="F83" s="321"/>
      <c r="G83" s="37">
        <f>SUM(G81:G82)</f>
        <v>115000</v>
      </c>
      <c r="H83" s="37">
        <f t="shared" ref="H83:L83" si="18">SUM(H81:H82)</f>
        <v>3300.5</v>
      </c>
      <c r="I83" s="37">
        <f t="shared" si="18"/>
        <v>3496</v>
      </c>
      <c r="J83" s="37">
        <f t="shared" si="18"/>
        <v>25775.06</v>
      </c>
      <c r="K83" s="37">
        <f t="shared" si="18"/>
        <v>32571.56</v>
      </c>
      <c r="L83" s="37">
        <f t="shared" si="18"/>
        <v>82428.44</v>
      </c>
    </row>
    <row r="84" spans="2:13" s="39" customFormat="1" ht="30" customHeight="1" thickBot="1" x14ac:dyDescent="0.3">
      <c r="B84" s="50"/>
      <c r="C84" s="50"/>
      <c r="D84" s="50"/>
      <c r="E84" s="50"/>
      <c r="F84" s="250"/>
      <c r="G84" s="40"/>
      <c r="H84" s="40"/>
      <c r="I84" s="40"/>
      <c r="J84" s="40"/>
      <c r="K84" s="40"/>
      <c r="L84" s="40"/>
      <c r="M84" s="38"/>
    </row>
    <row r="85" spans="2:13" s="39" customFormat="1" ht="30" customHeight="1" thickBot="1" x14ac:dyDescent="0.3">
      <c r="B85" s="322" t="s">
        <v>91</v>
      </c>
      <c r="C85" s="323"/>
      <c r="D85" s="323"/>
      <c r="E85" s="323"/>
      <c r="F85" s="323"/>
      <c r="G85" s="323"/>
      <c r="H85" s="323"/>
      <c r="I85" s="323"/>
      <c r="J85" s="323"/>
      <c r="K85" s="323"/>
      <c r="L85" s="324"/>
    </row>
    <row r="86" spans="2:13" s="39" customFormat="1" ht="30" customHeight="1" x14ac:dyDescent="0.25">
      <c r="B86" s="36">
        <f>+B82+1</f>
        <v>25</v>
      </c>
      <c r="C86" s="103" t="s">
        <v>472</v>
      </c>
      <c r="D86" s="36" t="s">
        <v>411</v>
      </c>
      <c r="E86" s="104" t="s">
        <v>473</v>
      </c>
      <c r="F86" s="120" t="s">
        <v>194</v>
      </c>
      <c r="G86" s="81">
        <v>100000</v>
      </c>
      <c r="H86" s="76">
        <f>+G86*2.87%</f>
        <v>2870</v>
      </c>
      <c r="I86" s="76">
        <f>+G86*3.04%</f>
        <v>3040</v>
      </c>
      <c r="J86" s="151">
        <v>23522.5</v>
      </c>
      <c r="K86" s="76">
        <f>SUM(H86:J86)</f>
        <v>29432.5</v>
      </c>
      <c r="L86" s="77">
        <f>+G86-K86</f>
        <v>70567.5</v>
      </c>
    </row>
    <row r="87" spans="2:13" s="39" customFormat="1" ht="30" customHeight="1" x14ac:dyDescent="0.25">
      <c r="B87" s="36">
        <f>+B86+1</f>
        <v>26</v>
      </c>
      <c r="C87" s="103" t="s">
        <v>136</v>
      </c>
      <c r="D87" s="36" t="s">
        <v>411</v>
      </c>
      <c r="E87" s="104" t="s">
        <v>542</v>
      </c>
      <c r="F87" s="120" t="s">
        <v>120</v>
      </c>
      <c r="G87" s="105">
        <v>25000</v>
      </c>
      <c r="H87" s="105">
        <v>717.5</v>
      </c>
      <c r="I87" s="105">
        <v>760</v>
      </c>
      <c r="J87" s="105">
        <v>4220.12</v>
      </c>
      <c r="K87" s="102">
        <f>SUM(H87:J87)</f>
        <v>5697.62</v>
      </c>
      <c r="L87" s="77">
        <f>+G87-K87</f>
        <v>19302.38</v>
      </c>
    </row>
    <row r="88" spans="2:13" s="39" customFormat="1" ht="30" customHeight="1" x14ac:dyDescent="0.25">
      <c r="B88" s="319" t="s">
        <v>124</v>
      </c>
      <c r="C88" s="320"/>
      <c r="D88" s="320"/>
      <c r="E88" s="320"/>
      <c r="F88" s="321"/>
      <c r="G88" s="37">
        <f>SUM(G86:G87)</f>
        <v>125000</v>
      </c>
      <c r="H88" s="37">
        <f t="shared" ref="H88:L88" si="19">SUM(H86:H87)</f>
        <v>3587.5</v>
      </c>
      <c r="I88" s="37">
        <f t="shared" si="19"/>
        <v>3800</v>
      </c>
      <c r="J88" s="37">
        <f t="shared" si="19"/>
        <v>27742.62</v>
      </c>
      <c r="K88" s="37">
        <f t="shared" si="19"/>
        <v>35130.120000000003</v>
      </c>
      <c r="L88" s="37">
        <f t="shared" si="19"/>
        <v>89869.88</v>
      </c>
    </row>
    <row r="89" spans="2:13" s="39" customFormat="1" ht="30" customHeight="1" thickBot="1" x14ac:dyDescent="0.3">
      <c r="B89" s="50"/>
      <c r="C89" s="50"/>
      <c r="D89" s="50"/>
      <c r="E89" s="50"/>
      <c r="F89" s="250"/>
      <c r="G89" s="40"/>
      <c r="H89" s="40"/>
      <c r="I89" s="40"/>
      <c r="J89" s="40"/>
      <c r="K89" s="40"/>
      <c r="L89" s="40"/>
    </row>
    <row r="90" spans="2:13" s="39" customFormat="1" ht="30" customHeight="1" thickBot="1" x14ac:dyDescent="0.3">
      <c r="B90" s="316" t="s">
        <v>483</v>
      </c>
      <c r="C90" s="317"/>
      <c r="D90" s="317"/>
      <c r="E90" s="317"/>
      <c r="F90" s="317"/>
      <c r="G90" s="317"/>
      <c r="H90" s="317"/>
      <c r="I90" s="317"/>
      <c r="J90" s="317"/>
      <c r="K90" s="317"/>
      <c r="L90" s="318"/>
    </row>
    <row r="91" spans="2:13" s="53" customFormat="1" ht="30" customHeight="1" x14ac:dyDescent="0.25">
      <c r="B91" s="79">
        <f>+B87+1</f>
        <v>27</v>
      </c>
      <c r="C91" s="103" t="s">
        <v>482</v>
      </c>
      <c r="D91" s="36" t="s">
        <v>411</v>
      </c>
      <c r="E91" s="103" t="s">
        <v>107</v>
      </c>
      <c r="F91" s="120" t="s">
        <v>194</v>
      </c>
      <c r="G91" s="105">
        <v>25000</v>
      </c>
      <c r="H91" s="81">
        <v>717.5</v>
      </c>
      <c r="I91" s="81">
        <v>760</v>
      </c>
      <c r="J91" s="81">
        <v>4220.12</v>
      </c>
      <c r="K91" s="76">
        <f>SUM(H91:J91)</f>
        <v>5697.62</v>
      </c>
      <c r="L91" s="76">
        <f>+G91-K91</f>
        <v>19302.38</v>
      </c>
      <c r="M91" s="39"/>
    </row>
    <row r="92" spans="2:13" s="86" customFormat="1" ht="30" customHeight="1" x14ac:dyDescent="0.25">
      <c r="B92" s="319" t="s">
        <v>124</v>
      </c>
      <c r="C92" s="320"/>
      <c r="D92" s="320"/>
      <c r="E92" s="320"/>
      <c r="F92" s="321"/>
      <c r="G92" s="37">
        <f t="shared" ref="G92:L92" si="20">SUM(G91:G91)</f>
        <v>25000</v>
      </c>
      <c r="H92" s="37">
        <f t="shared" si="20"/>
        <v>717.5</v>
      </c>
      <c r="I92" s="37">
        <f t="shared" si="20"/>
        <v>760</v>
      </c>
      <c r="J92" s="37">
        <f t="shared" si="20"/>
        <v>4220.12</v>
      </c>
      <c r="K92" s="37">
        <f t="shared" si="20"/>
        <v>5697.62</v>
      </c>
      <c r="L92" s="37">
        <f t="shared" si="20"/>
        <v>19302.38</v>
      </c>
      <c r="M92" s="47"/>
    </row>
    <row r="93" spans="2:13" s="39" customFormat="1" ht="30" customHeight="1" thickBot="1" x14ac:dyDescent="0.3">
      <c r="B93" s="50"/>
      <c r="C93" s="50"/>
      <c r="D93" s="50"/>
      <c r="E93" s="50"/>
      <c r="F93" s="250"/>
      <c r="G93"/>
      <c r="H93"/>
      <c r="I93"/>
      <c r="J93"/>
      <c r="K93"/>
      <c r="L93"/>
    </row>
    <row r="94" spans="2:13" s="39" customFormat="1" ht="30" customHeight="1" thickBot="1" x14ac:dyDescent="0.3">
      <c r="B94" s="328" t="s">
        <v>290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30"/>
    </row>
    <row r="95" spans="2:13" s="39" customFormat="1" ht="30" customHeight="1" x14ac:dyDescent="0.25">
      <c r="B95" s="36">
        <f>+B91+1</f>
        <v>28</v>
      </c>
      <c r="C95" s="103" t="s">
        <v>538</v>
      </c>
      <c r="D95" s="36" t="s">
        <v>410</v>
      </c>
      <c r="E95" s="120" t="s">
        <v>417</v>
      </c>
      <c r="F95" s="120" t="s">
        <v>194</v>
      </c>
      <c r="G95" s="105">
        <v>6000</v>
      </c>
      <c r="H95" s="102">
        <f>+G95*2.87%</f>
        <v>172.2</v>
      </c>
      <c r="I95" s="102">
        <f>+G95*3.04%</f>
        <v>182.4</v>
      </c>
      <c r="J95" s="102">
        <v>0</v>
      </c>
      <c r="K95" s="102">
        <f>SUM(H95:J95)</f>
        <v>354.6</v>
      </c>
      <c r="L95" s="106">
        <f>+G95-K95</f>
        <v>5645.4</v>
      </c>
    </row>
    <row r="96" spans="2:13" s="39" customFormat="1" ht="30" customHeight="1" x14ac:dyDescent="0.25">
      <c r="B96" s="319" t="s">
        <v>124</v>
      </c>
      <c r="C96" s="320"/>
      <c r="D96" s="320"/>
      <c r="E96" s="320"/>
      <c r="F96" s="321"/>
      <c r="G96" s="37">
        <f t="shared" ref="G96:L96" si="21">SUM(G95:G95)</f>
        <v>6000</v>
      </c>
      <c r="H96" s="37">
        <f t="shared" si="21"/>
        <v>172.2</v>
      </c>
      <c r="I96" s="37">
        <f t="shared" si="21"/>
        <v>182.4</v>
      </c>
      <c r="J96" s="37">
        <f t="shared" si="21"/>
        <v>0</v>
      </c>
      <c r="K96" s="37">
        <f t="shared" si="21"/>
        <v>354.6</v>
      </c>
      <c r="L96" s="37">
        <f t="shared" si="21"/>
        <v>5645.4</v>
      </c>
    </row>
    <row r="97" spans="2:13" s="39" customFormat="1" ht="30" customHeight="1" thickBot="1" x14ac:dyDescent="0.3">
      <c r="B97" s="50"/>
      <c r="C97" s="50"/>
      <c r="D97" s="50"/>
      <c r="E97" s="50"/>
      <c r="F97" s="250"/>
      <c r="G97"/>
      <c r="H97"/>
      <c r="I97"/>
      <c r="J97"/>
      <c r="K97"/>
      <c r="L97"/>
    </row>
    <row r="98" spans="2:13" s="39" customFormat="1" ht="30" customHeight="1" thickBot="1" x14ac:dyDescent="0.3">
      <c r="B98" s="328" t="s">
        <v>297</v>
      </c>
      <c r="C98" s="329"/>
      <c r="D98" s="329"/>
      <c r="E98" s="329"/>
      <c r="F98" s="329"/>
      <c r="G98" s="329"/>
      <c r="H98" s="329"/>
      <c r="I98" s="329"/>
      <c r="J98" s="329"/>
      <c r="K98" s="329"/>
      <c r="L98" s="330"/>
    </row>
    <row r="99" spans="2:13" s="78" customFormat="1" ht="30" customHeight="1" x14ac:dyDescent="0.25">
      <c r="B99" s="36">
        <f>+B95+1</f>
        <v>29</v>
      </c>
      <c r="C99" s="80" t="s">
        <v>631</v>
      </c>
      <c r="D99" s="36" t="s">
        <v>411</v>
      </c>
      <c r="E99" s="120" t="s">
        <v>674</v>
      </c>
      <c r="F99" s="120" t="s">
        <v>121</v>
      </c>
      <c r="G99" s="105">
        <v>35000</v>
      </c>
      <c r="H99" s="81">
        <v>1004.5</v>
      </c>
      <c r="I99" s="81">
        <v>1064</v>
      </c>
      <c r="J99" s="76">
        <v>8232.8799999999992</v>
      </c>
      <c r="K99" s="76">
        <v>10301.379999999999</v>
      </c>
      <c r="L99" s="77">
        <f>+G99-K99</f>
        <v>24698.620000000003</v>
      </c>
      <c r="M99" s="32"/>
    </row>
    <row r="100" spans="2:13" s="78" customFormat="1" ht="30" customHeight="1" x14ac:dyDescent="0.25">
      <c r="B100" s="319" t="s">
        <v>124</v>
      </c>
      <c r="C100" s="320"/>
      <c r="D100" s="320"/>
      <c r="E100" s="320"/>
      <c r="F100" s="321"/>
      <c r="G100" s="37">
        <f>SUM(G99:G99)</f>
        <v>35000</v>
      </c>
      <c r="H100" s="37">
        <f t="shared" ref="H100:L100" si="22">SUM(H99:H99)</f>
        <v>1004.5</v>
      </c>
      <c r="I100" s="37">
        <f t="shared" si="22"/>
        <v>1064</v>
      </c>
      <c r="J100" s="37">
        <f t="shared" si="22"/>
        <v>8232.8799999999992</v>
      </c>
      <c r="K100" s="37">
        <f t="shared" si="22"/>
        <v>10301.379999999999</v>
      </c>
      <c r="L100" s="37">
        <f t="shared" si="22"/>
        <v>24698.620000000003</v>
      </c>
      <c r="M100" s="32"/>
    </row>
    <row r="101" spans="2:13" s="39" customFormat="1" ht="30" customHeight="1" thickBot="1" x14ac:dyDescent="0.3">
      <c r="B101" s="50"/>
      <c r="C101" s="50"/>
      <c r="D101" s="50"/>
      <c r="E101" s="50"/>
      <c r="F101" s="250"/>
      <c r="G101"/>
      <c r="H101"/>
      <c r="I101"/>
      <c r="J101"/>
      <c r="K101"/>
      <c r="L101"/>
    </row>
    <row r="102" spans="2:13" s="39" customFormat="1" ht="30" customHeight="1" thickBot="1" x14ac:dyDescent="0.3">
      <c r="B102" s="328" t="s">
        <v>174</v>
      </c>
      <c r="C102" s="329"/>
      <c r="D102" s="329"/>
      <c r="E102" s="329"/>
      <c r="F102" s="329"/>
      <c r="G102" s="329"/>
      <c r="H102" s="329"/>
      <c r="I102" s="329"/>
      <c r="J102" s="329"/>
      <c r="K102" s="329"/>
      <c r="L102" s="330"/>
    </row>
    <row r="103" spans="2:13" s="78" customFormat="1" ht="30" customHeight="1" x14ac:dyDescent="0.25">
      <c r="B103" s="36">
        <f>+B99+1</f>
        <v>30</v>
      </c>
      <c r="C103" s="103" t="s">
        <v>470</v>
      </c>
      <c r="D103" s="36" t="s">
        <v>410</v>
      </c>
      <c r="E103" s="120" t="s">
        <v>471</v>
      </c>
      <c r="F103" s="120" t="s">
        <v>194</v>
      </c>
      <c r="G103" s="81">
        <v>90000</v>
      </c>
      <c r="H103" s="76">
        <f>+G103*2.87%</f>
        <v>2583</v>
      </c>
      <c r="I103" s="76">
        <f>+G103*3.04%</f>
        <v>2736</v>
      </c>
      <c r="J103" s="76">
        <v>20380.04</v>
      </c>
      <c r="K103" s="76">
        <f>SUM(H103:J103)</f>
        <v>25699.040000000001</v>
      </c>
      <c r="L103" s="77">
        <f>+G103-K103</f>
        <v>64300.959999999999</v>
      </c>
      <c r="M103" s="32"/>
    </row>
    <row r="104" spans="2:13" s="78" customFormat="1" ht="30" customHeight="1" x14ac:dyDescent="0.25">
      <c r="B104" s="319" t="s">
        <v>124</v>
      </c>
      <c r="C104" s="320"/>
      <c r="D104" s="320"/>
      <c r="E104" s="320"/>
      <c r="F104" s="321"/>
      <c r="G104" s="37">
        <f t="shared" ref="G104:L104" si="23">SUM(G103:G103)</f>
        <v>90000</v>
      </c>
      <c r="H104" s="37">
        <f t="shared" si="23"/>
        <v>2583</v>
      </c>
      <c r="I104" s="37">
        <f t="shared" si="23"/>
        <v>2736</v>
      </c>
      <c r="J104" s="37">
        <f t="shared" si="23"/>
        <v>20380.04</v>
      </c>
      <c r="K104" s="37">
        <f t="shared" si="23"/>
        <v>25699.040000000001</v>
      </c>
      <c r="L104" s="37">
        <f t="shared" si="23"/>
        <v>64300.959999999999</v>
      </c>
      <c r="M104" s="32"/>
    </row>
    <row r="105" spans="2:13" s="39" customFormat="1" ht="30" customHeight="1" thickBot="1" x14ac:dyDescent="0.3">
      <c r="B105" s="50"/>
      <c r="C105" s="50"/>
      <c r="D105" s="50"/>
      <c r="E105" s="50"/>
      <c r="F105" s="250"/>
      <c r="G105" s="40"/>
      <c r="H105" s="40"/>
      <c r="I105" s="40"/>
      <c r="J105" s="40"/>
      <c r="K105" s="40"/>
      <c r="L105" s="40"/>
    </row>
    <row r="106" spans="2:13" s="39" customFormat="1" ht="30" customHeight="1" thickBot="1" x14ac:dyDescent="0.3">
      <c r="B106" s="325" t="s">
        <v>307</v>
      </c>
      <c r="C106" s="326"/>
      <c r="D106" s="326"/>
      <c r="E106" s="326"/>
      <c r="F106" s="326"/>
      <c r="G106" s="326"/>
      <c r="H106" s="326"/>
      <c r="I106" s="326"/>
      <c r="J106" s="326"/>
      <c r="K106" s="326"/>
      <c r="L106" s="327"/>
    </row>
    <row r="107" spans="2:13" s="39" customFormat="1" ht="30" customHeight="1" x14ac:dyDescent="0.25">
      <c r="B107" s="79">
        <f>+B103+1</f>
        <v>31</v>
      </c>
      <c r="C107" s="103" t="s">
        <v>147</v>
      </c>
      <c r="D107" s="36" t="s">
        <v>410</v>
      </c>
      <c r="E107" s="103" t="s">
        <v>414</v>
      </c>
      <c r="F107" s="120" t="s">
        <v>120</v>
      </c>
      <c r="G107" s="81">
        <v>35000</v>
      </c>
      <c r="H107" s="76">
        <f>+G107*2.87%</f>
        <v>1004.5</v>
      </c>
      <c r="I107" s="76">
        <f>+G107*3.04%</f>
        <v>1064</v>
      </c>
      <c r="J107" s="81">
        <v>5368.45</v>
      </c>
      <c r="K107" s="102">
        <f>SUM(H107:J107)</f>
        <v>7436.95</v>
      </c>
      <c r="L107" s="77">
        <f>+G107-K107</f>
        <v>27563.05</v>
      </c>
    </row>
    <row r="108" spans="2:13" s="39" customFormat="1" ht="30" customHeight="1" x14ac:dyDescent="0.25">
      <c r="B108" s="319" t="s">
        <v>124</v>
      </c>
      <c r="C108" s="320"/>
      <c r="D108" s="320"/>
      <c r="E108" s="320"/>
      <c r="F108" s="321"/>
      <c r="G108" s="37">
        <f t="shared" ref="G108:L108" si="24">SUM(G107:G107)</f>
        <v>35000</v>
      </c>
      <c r="H108" s="37">
        <f t="shared" si="24"/>
        <v>1004.5</v>
      </c>
      <c r="I108" s="37">
        <f t="shared" si="24"/>
        <v>1064</v>
      </c>
      <c r="J108" s="37">
        <f t="shared" si="24"/>
        <v>5368.45</v>
      </c>
      <c r="K108" s="37">
        <f t="shared" si="24"/>
        <v>7436.95</v>
      </c>
      <c r="L108" s="37">
        <f t="shared" si="24"/>
        <v>27563.05</v>
      </c>
    </row>
    <row r="109" spans="2:13" s="39" customFormat="1" ht="30" customHeight="1" thickBot="1" x14ac:dyDescent="0.3">
      <c r="B109" s="50"/>
      <c r="C109" s="50"/>
      <c r="D109" s="50"/>
      <c r="E109" s="50"/>
      <c r="F109" s="250"/>
      <c r="G109" s="40"/>
      <c r="H109" s="40"/>
      <c r="I109" s="40"/>
      <c r="J109" s="40"/>
      <c r="K109" s="40"/>
      <c r="L109" s="40"/>
    </row>
    <row r="110" spans="2:13" s="39" customFormat="1" ht="30" customHeight="1" thickBot="1" x14ac:dyDescent="0.3">
      <c r="B110" s="325" t="s">
        <v>604</v>
      </c>
      <c r="C110" s="326"/>
      <c r="D110" s="326"/>
      <c r="E110" s="326"/>
      <c r="F110" s="326"/>
      <c r="G110" s="326"/>
      <c r="H110" s="326"/>
      <c r="I110" s="326"/>
      <c r="J110" s="326"/>
      <c r="K110" s="326"/>
      <c r="L110" s="327"/>
    </row>
    <row r="111" spans="2:13" s="53" customFormat="1" ht="30" customHeight="1" x14ac:dyDescent="0.25">
      <c r="B111" s="79">
        <f>+B107+1</f>
        <v>32</v>
      </c>
      <c r="C111" s="103" t="s">
        <v>16</v>
      </c>
      <c r="D111" s="36" t="s">
        <v>410</v>
      </c>
      <c r="E111" s="103" t="s">
        <v>603</v>
      </c>
      <c r="F111" s="120" t="s">
        <v>120</v>
      </c>
      <c r="G111" s="105">
        <v>30000</v>
      </c>
      <c r="H111" s="105">
        <v>861</v>
      </c>
      <c r="I111" s="81">
        <v>912</v>
      </c>
      <c r="J111" s="81">
        <v>5375.39</v>
      </c>
      <c r="K111" s="102">
        <f>SUM(H111:J111)</f>
        <v>7148.39</v>
      </c>
      <c r="L111" s="77">
        <f>+G111-K111</f>
        <v>22851.61</v>
      </c>
      <c r="M111" s="39"/>
    </row>
    <row r="112" spans="2:13" s="53" customFormat="1" ht="30" customHeight="1" x14ac:dyDescent="0.25">
      <c r="B112" s="319" t="s">
        <v>124</v>
      </c>
      <c r="C112" s="320"/>
      <c r="D112" s="320"/>
      <c r="E112" s="320"/>
      <c r="F112" s="321"/>
      <c r="G112" s="37">
        <f t="shared" ref="G112:L112" si="25">SUM(G111:G111)</f>
        <v>30000</v>
      </c>
      <c r="H112" s="37">
        <f t="shared" si="25"/>
        <v>861</v>
      </c>
      <c r="I112" s="37">
        <f t="shared" si="25"/>
        <v>912</v>
      </c>
      <c r="J112" s="37">
        <f t="shared" si="25"/>
        <v>5375.39</v>
      </c>
      <c r="K112" s="37">
        <f t="shared" si="25"/>
        <v>7148.39</v>
      </c>
      <c r="L112" s="37">
        <f t="shared" si="25"/>
        <v>22851.61</v>
      </c>
      <c r="M112" s="39"/>
    </row>
    <row r="113" spans="2:13" s="53" customFormat="1" ht="30" customHeight="1" thickBot="1" x14ac:dyDescent="0.3">
      <c r="B113" s="50"/>
      <c r="C113" s="50"/>
      <c r="D113" s="50"/>
      <c r="E113" s="50"/>
      <c r="F113" s="250"/>
      <c r="G113" s="40"/>
      <c r="H113" s="40"/>
      <c r="I113" s="40"/>
      <c r="J113" s="40"/>
      <c r="K113" s="40"/>
      <c r="L113" s="40"/>
      <c r="M113" s="39"/>
    </row>
    <row r="114" spans="2:13" s="39" customFormat="1" ht="30" customHeight="1" thickBot="1" x14ac:dyDescent="0.3">
      <c r="B114" s="316" t="s">
        <v>520</v>
      </c>
      <c r="C114" s="317"/>
      <c r="D114" s="317"/>
      <c r="E114" s="317"/>
      <c r="F114" s="317"/>
      <c r="G114" s="317"/>
      <c r="H114" s="317"/>
      <c r="I114" s="317"/>
      <c r="J114" s="317"/>
      <c r="K114" s="317"/>
      <c r="L114" s="318"/>
    </row>
    <row r="115" spans="2:13" s="39" customFormat="1" ht="30" customHeight="1" x14ac:dyDescent="0.25">
      <c r="B115" s="79">
        <f>+B111+1</f>
        <v>33</v>
      </c>
      <c r="C115" s="103" t="s">
        <v>324</v>
      </c>
      <c r="D115" s="36" t="s">
        <v>410</v>
      </c>
      <c r="E115" s="80" t="s">
        <v>130</v>
      </c>
      <c r="F115" s="120" t="s">
        <v>120</v>
      </c>
      <c r="G115" s="105">
        <v>15000</v>
      </c>
      <c r="H115" s="105">
        <v>430.5</v>
      </c>
      <c r="I115" s="81">
        <v>456</v>
      </c>
      <c r="J115" s="81">
        <v>1596.68</v>
      </c>
      <c r="K115" s="102">
        <f>SUM(H115:J115)</f>
        <v>2483.1800000000003</v>
      </c>
      <c r="L115" s="77">
        <f>+G115-K115</f>
        <v>12516.82</v>
      </c>
    </row>
    <row r="116" spans="2:13" s="78" customFormat="1" ht="30" customHeight="1" x14ac:dyDescent="0.25">
      <c r="B116" s="319" t="s">
        <v>124</v>
      </c>
      <c r="C116" s="320"/>
      <c r="D116" s="320"/>
      <c r="E116" s="320"/>
      <c r="F116" s="321"/>
      <c r="G116" s="37">
        <f t="shared" ref="G116:L116" si="26">SUM(G115:G115)</f>
        <v>15000</v>
      </c>
      <c r="H116" s="37">
        <f t="shared" si="26"/>
        <v>430.5</v>
      </c>
      <c r="I116" s="37">
        <f t="shared" si="26"/>
        <v>456</v>
      </c>
      <c r="J116" s="37">
        <f t="shared" si="26"/>
        <v>1596.68</v>
      </c>
      <c r="K116" s="37">
        <f t="shared" si="26"/>
        <v>2483.1800000000003</v>
      </c>
      <c r="L116" s="37">
        <f t="shared" si="26"/>
        <v>12516.82</v>
      </c>
      <c r="M116" s="32"/>
    </row>
    <row r="117" spans="2:13" s="78" customFormat="1" ht="30" customHeight="1" thickBot="1" x14ac:dyDescent="0.3">
      <c r="B117" s="50"/>
      <c r="C117" s="50"/>
      <c r="D117" s="50"/>
      <c r="E117" s="50"/>
      <c r="F117" s="250"/>
      <c r="G117" s="40"/>
      <c r="H117" s="40"/>
      <c r="I117" s="40"/>
      <c r="J117" s="40"/>
      <c r="K117" s="40"/>
      <c r="L117" s="40"/>
      <c r="M117" s="32"/>
    </row>
    <row r="118" spans="2:13" s="39" customFormat="1" ht="30" customHeight="1" thickBot="1" x14ac:dyDescent="0.3">
      <c r="B118" s="325" t="s">
        <v>204</v>
      </c>
      <c r="C118" s="326"/>
      <c r="D118" s="326"/>
      <c r="E118" s="326"/>
      <c r="F118" s="326"/>
      <c r="G118" s="326"/>
      <c r="H118" s="326"/>
      <c r="I118" s="326"/>
      <c r="J118" s="326"/>
      <c r="K118" s="326"/>
      <c r="L118" s="327"/>
    </row>
    <row r="119" spans="2:13" s="39" customFormat="1" ht="30" customHeight="1" x14ac:dyDescent="0.25">
      <c r="B119" s="74">
        <f>B115+1</f>
        <v>34</v>
      </c>
      <c r="C119" s="153" t="s">
        <v>83</v>
      </c>
      <c r="D119" s="154" t="s">
        <v>410</v>
      </c>
      <c r="E119" s="155" t="s">
        <v>638</v>
      </c>
      <c r="F119" s="141" t="s">
        <v>120</v>
      </c>
      <c r="G119" s="102">
        <v>30000</v>
      </c>
      <c r="H119" s="152">
        <v>861</v>
      </c>
      <c r="I119" s="152">
        <v>912</v>
      </c>
      <c r="J119" s="76">
        <v>6180.76</v>
      </c>
      <c r="K119" s="102">
        <f>SUM(H119:J119)</f>
        <v>7953.76</v>
      </c>
      <c r="L119" s="77">
        <f>+G119-K119</f>
        <v>22046.239999999998</v>
      </c>
    </row>
    <row r="120" spans="2:13" s="78" customFormat="1" ht="30" customHeight="1" x14ac:dyDescent="0.25">
      <c r="B120" s="74">
        <f>+B119+1</f>
        <v>35</v>
      </c>
      <c r="C120" s="107" t="s">
        <v>314</v>
      </c>
      <c r="D120" s="117" t="s">
        <v>411</v>
      </c>
      <c r="E120" s="107" t="s">
        <v>415</v>
      </c>
      <c r="F120" s="141" t="s">
        <v>120</v>
      </c>
      <c r="G120" s="102">
        <v>25800</v>
      </c>
      <c r="H120" s="152">
        <v>740.46</v>
      </c>
      <c r="I120" s="152">
        <v>784.32</v>
      </c>
      <c r="J120" s="76">
        <v>1148.32</v>
      </c>
      <c r="K120" s="102">
        <f>SUM(H120:J120)</f>
        <v>2673.1000000000004</v>
      </c>
      <c r="L120" s="77">
        <f>+G120-K120</f>
        <v>23126.9</v>
      </c>
      <c r="M120" s="32"/>
    </row>
    <row r="121" spans="2:13" s="78" customFormat="1" ht="30" customHeight="1" x14ac:dyDescent="0.25">
      <c r="B121" s="319" t="s">
        <v>124</v>
      </c>
      <c r="C121" s="320"/>
      <c r="D121" s="320"/>
      <c r="E121" s="320"/>
      <c r="F121" s="321"/>
      <c r="G121" s="37">
        <f>SUM(G119:G120)</f>
        <v>55800</v>
      </c>
      <c r="H121" s="37">
        <f t="shared" ref="H121:I121" si="27">SUM(H119:H120)</f>
        <v>1601.46</v>
      </c>
      <c r="I121" s="37">
        <f t="shared" si="27"/>
        <v>1696.3200000000002</v>
      </c>
      <c r="J121" s="37">
        <f>SUM(J119:J120)</f>
        <v>7329.08</v>
      </c>
      <c r="K121" s="37">
        <f t="shared" ref="K121:L121" si="28">SUM(K119:K120)</f>
        <v>10626.86</v>
      </c>
      <c r="L121" s="37">
        <f t="shared" si="28"/>
        <v>45173.14</v>
      </c>
      <c r="M121" s="32"/>
    </row>
    <row r="122" spans="2:13" s="39" customFormat="1" ht="30" customHeight="1" thickBot="1" x14ac:dyDescent="0.3">
      <c r="B122" s="50"/>
      <c r="C122" s="50"/>
      <c r="D122" s="50"/>
      <c r="E122" s="50"/>
      <c r="F122" s="250"/>
      <c r="G122" s="40"/>
      <c r="H122" s="40"/>
      <c r="I122" s="40"/>
      <c r="J122" s="40"/>
      <c r="K122" s="40"/>
      <c r="L122" s="40"/>
    </row>
    <row r="123" spans="2:13" s="39" customFormat="1" ht="30" customHeight="1" thickBot="1" x14ac:dyDescent="0.3">
      <c r="B123" s="316" t="s">
        <v>203</v>
      </c>
      <c r="C123" s="317"/>
      <c r="D123" s="317"/>
      <c r="E123" s="317"/>
      <c r="F123" s="317"/>
      <c r="G123" s="317"/>
      <c r="H123" s="317"/>
      <c r="I123" s="317"/>
      <c r="J123" s="317"/>
      <c r="K123" s="317"/>
      <c r="L123" s="318"/>
    </row>
    <row r="124" spans="2:13" s="39" customFormat="1" ht="30" customHeight="1" x14ac:dyDescent="0.25">
      <c r="B124" s="79">
        <f>+B120+1</f>
        <v>36</v>
      </c>
      <c r="C124" s="103" t="s">
        <v>539</v>
      </c>
      <c r="D124" s="36" t="s">
        <v>410</v>
      </c>
      <c r="E124" s="103" t="s">
        <v>639</v>
      </c>
      <c r="F124" s="120" t="s">
        <v>121</v>
      </c>
      <c r="G124" s="105">
        <v>15000</v>
      </c>
      <c r="H124" s="105">
        <v>430.5</v>
      </c>
      <c r="I124" s="81">
        <v>456</v>
      </c>
      <c r="J124" s="81">
        <v>2117.0300000000002</v>
      </c>
      <c r="K124" s="102">
        <f>SUM(H124:J124)</f>
        <v>3003.53</v>
      </c>
      <c r="L124" s="77">
        <f>+G124-K124</f>
        <v>11996.47</v>
      </c>
    </row>
    <row r="125" spans="2:13" ht="30" customHeight="1" x14ac:dyDescent="0.25">
      <c r="B125" s="319" t="s">
        <v>124</v>
      </c>
      <c r="C125" s="320"/>
      <c r="D125" s="320"/>
      <c r="E125" s="320"/>
      <c r="F125" s="321"/>
      <c r="G125" s="37">
        <f t="shared" ref="G125:L125" si="29">SUM(G124:G124)</f>
        <v>15000</v>
      </c>
      <c r="H125" s="37">
        <f t="shared" si="29"/>
        <v>430.5</v>
      </c>
      <c r="I125" s="37">
        <f t="shared" si="29"/>
        <v>456</v>
      </c>
      <c r="J125" s="37">
        <f t="shared" si="29"/>
        <v>2117.0300000000002</v>
      </c>
      <c r="K125" s="37">
        <f t="shared" si="29"/>
        <v>3003.53</v>
      </c>
      <c r="L125" s="37">
        <f t="shared" si="29"/>
        <v>11996.47</v>
      </c>
      <c r="M125" s="191"/>
    </row>
    <row r="126" spans="2:13" ht="30" customHeight="1" thickBot="1" x14ac:dyDescent="0.3">
      <c r="B126" s="50"/>
      <c r="C126" s="50"/>
      <c r="D126" s="50"/>
      <c r="E126" s="50"/>
      <c r="F126" s="250"/>
      <c r="G126" s="40"/>
      <c r="H126" s="40"/>
      <c r="I126" s="40"/>
      <c r="J126" s="40"/>
      <c r="K126" s="40"/>
      <c r="L126" s="40"/>
    </row>
    <row r="127" spans="2:13" ht="30" customHeight="1" thickBot="1" x14ac:dyDescent="0.3">
      <c r="B127" s="325" t="s">
        <v>175</v>
      </c>
      <c r="C127" s="326"/>
      <c r="D127" s="326"/>
      <c r="E127" s="326"/>
      <c r="F127" s="326"/>
      <c r="G127" s="326"/>
      <c r="H127" s="326"/>
      <c r="I127" s="326"/>
      <c r="J127" s="326"/>
      <c r="K127" s="326"/>
      <c r="L127" s="327"/>
    </row>
    <row r="128" spans="2:13" ht="30" customHeight="1" x14ac:dyDescent="0.25">
      <c r="B128" s="79">
        <f>+B124+1</f>
        <v>37</v>
      </c>
      <c r="C128" s="103" t="s">
        <v>45</v>
      </c>
      <c r="D128" s="36" t="s">
        <v>411</v>
      </c>
      <c r="E128" s="39" t="s">
        <v>344</v>
      </c>
      <c r="F128" s="120" t="s">
        <v>121</v>
      </c>
      <c r="G128" s="105">
        <v>10000</v>
      </c>
      <c r="H128" s="105">
        <v>287</v>
      </c>
      <c r="I128" s="81">
        <v>304</v>
      </c>
      <c r="J128" s="81">
        <v>891.01</v>
      </c>
      <c r="K128" s="102">
        <f>SUM(H128:J128)</f>
        <v>1482.01</v>
      </c>
      <c r="L128" s="77">
        <f>+G128-K128</f>
        <v>8517.99</v>
      </c>
    </row>
    <row r="129" spans="2:12" ht="30" customHeight="1" x14ac:dyDescent="0.25">
      <c r="B129" s="319" t="s">
        <v>124</v>
      </c>
      <c r="C129" s="320"/>
      <c r="D129" s="320"/>
      <c r="E129" s="320"/>
      <c r="F129" s="321"/>
      <c r="G129" s="37">
        <f>+G128</f>
        <v>10000</v>
      </c>
      <c r="H129" s="37">
        <f t="shared" ref="H129:L129" si="30">+H128</f>
        <v>287</v>
      </c>
      <c r="I129" s="37">
        <f t="shared" si="30"/>
        <v>304</v>
      </c>
      <c r="J129" s="37">
        <f t="shared" si="30"/>
        <v>891.01</v>
      </c>
      <c r="K129" s="37">
        <f t="shared" si="30"/>
        <v>1482.01</v>
      </c>
      <c r="L129" s="37">
        <f t="shared" si="30"/>
        <v>8517.99</v>
      </c>
    </row>
    <row r="130" spans="2:12" ht="30" customHeight="1" thickBot="1" x14ac:dyDescent="0.3">
      <c r="B130" s="41"/>
      <c r="C130" s="48"/>
      <c r="D130" s="133"/>
      <c r="E130" s="48"/>
      <c r="F130" s="68"/>
      <c r="G130" s="49"/>
      <c r="H130" s="39"/>
      <c r="I130" s="39"/>
      <c r="J130" s="39"/>
      <c r="K130" s="39"/>
      <c r="L130" s="39"/>
    </row>
    <row r="131" spans="2:12" ht="30" customHeight="1" thickBot="1" x14ac:dyDescent="0.3">
      <c r="B131" s="54"/>
      <c r="C131" s="55" t="s">
        <v>418</v>
      </c>
      <c r="D131" s="134"/>
      <c r="E131" s="56"/>
      <c r="F131" s="247"/>
      <c r="G131" s="58">
        <f>G13+G21+G100+G32+G36+G45+G50+G58+G65+G69+G121+G108+G78+G41+G53+G104+G88+G129+G28+G9+G92+G17+G61+G83+G116+G125+G96+G112+G73+G25</f>
        <v>1443550</v>
      </c>
      <c r="H131" s="58">
        <f t="shared" ref="H131:L131" si="31">H13+H21+H100+H32+H36+H45+H50+H58+H65+H69+H121+H108+H78+H41+H53+H104+H88+H129+H28+H9+H92+H17+H61+H83+H116+H125+H96+H112+H73+H25</f>
        <v>41429.884999999995</v>
      </c>
      <c r="I131" s="58">
        <f t="shared" si="31"/>
        <v>43687.08</v>
      </c>
      <c r="J131" s="58">
        <f t="shared" si="31"/>
        <v>310110.69000000006</v>
      </c>
      <c r="K131" s="58">
        <f t="shared" si="31"/>
        <v>395227.65500000003</v>
      </c>
      <c r="L131" s="58">
        <f t="shared" si="31"/>
        <v>1048322.345</v>
      </c>
    </row>
    <row r="132" spans="2:12" ht="30" customHeight="1" x14ac:dyDescent="0.25">
      <c r="B132" s="28"/>
      <c r="C132" s="27"/>
      <c r="D132" s="28"/>
      <c r="E132" s="27"/>
      <c r="F132" s="248"/>
      <c r="G132" s="16"/>
      <c r="H132" s="17"/>
      <c r="I132" s="17"/>
      <c r="J132" s="17"/>
      <c r="K132" s="17"/>
      <c r="L132" s="227"/>
    </row>
    <row r="133" spans="2:12" ht="30" customHeight="1" x14ac:dyDescent="0.25">
      <c r="B133" s="28"/>
      <c r="C133" s="27"/>
      <c r="D133" s="28"/>
      <c r="E133" s="27"/>
      <c r="F133" s="248"/>
      <c r="G133" s="16"/>
      <c r="H133" s="17"/>
      <c r="I133" s="17"/>
      <c r="J133" s="17"/>
      <c r="K133" s="17"/>
      <c r="L133" s="17"/>
    </row>
    <row r="134" spans="2:12" ht="30" customHeight="1" x14ac:dyDescent="0.25">
      <c r="C134" s="1"/>
      <c r="E134" s="1"/>
      <c r="F134" s="251"/>
      <c r="G134" s="63"/>
    </row>
    <row r="135" spans="2:12" ht="30" customHeight="1" x14ac:dyDescent="0.25">
      <c r="C135" s="19"/>
      <c r="D135" s="135"/>
      <c r="E135" s="20"/>
      <c r="F135" s="252"/>
      <c r="G135" s="1"/>
      <c r="L135" s="7"/>
    </row>
    <row r="136" spans="2:12" ht="30" customHeight="1" x14ac:dyDescent="0.25">
      <c r="C136" s="21"/>
      <c r="D136" s="136"/>
      <c r="E136" s="20"/>
      <c r="F136" s="251" t="s">
        <v>474</v>
      </c>
      <c r="G136" s="1"/>
    </row>
    <row r="137" spans="2:12" ht="30" customHeight="1" x14ac:dyDescent="0.25">
      <c r="C137" s="21" t="s">
        <v>475</v>
      </c>
      <c r="D137" s="136"/>
      <c r="E137" s="20"/>
      <c r="F137" s="251" t="s">
        <v>476</v>
      </c>
      <c r="G137" s="1"/>
    </row>
    <row r="16614" spans="3:12" s="4" customFormat="1" ht="30" customHeight="1" x14ac:dyDescent="0.2">
      <c r="C16614" s="23"/>
      <c r="E16614" s="23"/>
      <c r="F16614" s="246"/>
      <c r="G16614" s="2"/>
      <c r="H16614" s="1"/>
      <c r="I16614" s="1"/>
      <c r="J16614" s="1"/>
      <c r="K16614" s="1"/>
      <c r="L16614" s="1"/>
    </row>
    <row r="16616" spans="3:12" s="4" customFormat="1" ht="30" customHeight="1" x14ac:dyDescent="0.2">
      <c r="C16616" s="23"/>
      <c r="E16616" s="23"/>
      <c r="F16616" s="246"/>
      <c r="G16616" s="2"/>
      <c r="H16616" s="1"/>
      <c r="I16616" s="1"/>
      <c r="J16616" s="1"/>
      <c r="K16616" s="1"/>
      <c r="L16616" s="1"/>
    </row>
    <row r="16639" spans="8:9" ht="30" customHeight="1" x14ac:dyDescent="0.2">
      <c r="H16639" s="4"/>
      <c r="I16639" s="4"/>
    </row>
    <row r="16641" spans="3:12" ht="30" customHeight="1" x14ac:dyDescent="0.2">
      <c r="H16641" s="4"/>
      <c r="I16641" s="4"/>
    </row>
    <row r="16651" spans="3:12" ht="30" customHeight="1" x14ac:dyDescent="0.2">
      <c r="K16651" s="4"/>
      <c r="L16651" s="4"/>
    </row>
    <row r="16653" spans="3:12" ht="30" customHeight="1" x14ac:dyDescent="0.2">
      <c r="K16653" s="4"/>
      <c r="L16653" s="4"/>
    </row>
    <row r="16654" spans="3:12" ht="30" customHeight="1" x14ac:dyDescent="0.2">
      <c r="J16654" s="4"/>
    </row>
    <row r="16655" spans="3:12" ht="30" customHeight="1" x14ac:dyDescent="0.2">
      <c r="C16655" s="23">
        <f>SUM(C6:C16654)</f>
        <v>0</v>
      </c>
    </row>
    <row r="16656" spans="3:12" ht="30" customHeight="1" x14ac:dyDescent="0.2">
      <c r="J16656" s="4"/>
    </row>
    <row r="16657" spans="3:3" ht="30" customHeight="1" x14ac:dyDescent="0.2">
      <c r="C16657" s="23">
        <f>SUM(C16655)</f>
        <v>0</v>
      </c>
    </row>
    <row r="999980" spans="11:11" ht="30" customHeight="1" x14ac:dyDescent="0.2">
      <c r="K999980" s="11" t="e">
        <f>SUM(#REF!)</f>
        <v>#REF!</v>
      </c>
    </row>
  </sheetData>
  <mergeCells count="65">
    <mergeCell ref="B127:L127"/>
    <mergeCell ref="B129:F129"/>
    <mergeCell ref="B90:L90"/>
    <mergeCell ref="B92:F92"/>
    <mergeCell ref="B51:L51"/>
    <mergeCell ref="B53:F53"/>
    <mergeCell ref="B102:L102"/>
    <mergeCell ref="B104:F104"/>
    <mergeCell ref="B85:L85"/>
    <mergeCell ref="B88:F88"/>
    <mergeCell ref="B58:F58"/>
    <mergeCell ref="B55:L55"/>
    <mergeCell ref="B69:F69"/>
    <mergeCell ref="B63:L63"/>
    <mergeCell ref="B65:F65"/>
    <mergeCell ref="B67:L67"/>
    <mergeCell ref="B26:L26"/>
    <mergeCell ref="B28:F28"/>
    <mergeCell ref="B75:L75"/>
    <mergeCell ref="B15:L15"/>
    <mergeCell ref="B17:F17"/>
    <mergeCell ref="B71:L71"/>
    <mergeCell ref="B73:F73"/>
    <mergeCell ref="B23:L23"/>
    <mergeCell ref="B25:F25"/>
    <mergeCell ref="B11:L11"/>
    <mergeCell ref="B13:F13"/>
    <mergeCell ref="B19:L19"/>
    <mergeCell ref="B1:L1"/>
    <mergeCell ref="B2:L2"/>
    <mergeCell ref="B3:L3"/>
    <mergeCell ref="B4:C4"/>
    <mergeCell ref="H5:I5"/>
    <mergeCell ref="B112:F112"/>
    <mergeCell ref="B98:L98"/>
    <mergeCell ref="B100:F100"/>
    <mergeCell ref="B7:L7"/>
    <mergeCell ref="B9:F9"/>
    <mergeCell ref="B50:F50"/>
    <mergeCell ref="B43:L43"/>
    <mergeCell ref="B45:F45"/>
    <mergeCell ref="B47:L47"/>
    <mergeCell ref="B38:L38"/>
    <mergeCell ref="B41:F41"/>
    <mergeCell ref="B32:F32"/>
    <mergeCell ref="B34:L34"/>
    <mergeCell ref="B36:F36"/>
    <mergeCell ref="B21:F21"/>
    <mergeCell ref="B30:L30"/>
    <mergeCell ref="B123:L123"/>
    <mergeCell ref="B125:F125"/>
    <mergeCell ref="B121:F121"/>
    <mergeCell ref="B83:F83"/>
    <mergeCell ref="B59:L59"/>
    <mergeCell ref="B61:F61"/>
    <mergeCell ref="B80:L80"/>
    <mergeCell ref="B118:L118"/>
    <mergeCell ref="B78:F78"/>
    <mergeCell ref="B94:L94"/>
    <mergeCell ref="B96:F96"/>
    <mergeCell ref="B106:L106"/>
    <mergeCell ref="B108:F108"/>
    <mergeCell ref="B114:L114"/>
    <mergeCell ref="B116:F116"/>
    <mergeCell ref="B110:L110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6" manualBreakCount="6">
    <brk id="29" min="1" max="11" man="1"/>
    <brk id="50" min="1" max="11" man="1"/>
    <brk id="73" min="1" max="11" man="1"/>
    <brk id="97" min="1" max="11" man="1"/>
    <brk id="122" min="1" max="11" man="1"/>
    <brk id="140" min="1" max="11" man="1"/>
  </rowBreaks>
  <ignoredErrors>
    <ignoredError sqref="K31 K35 K39 K44 K64 K86 K76:K77 K68 K91 K56 K52 K8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EDQ877140"/>
  <sheetViews>
    <sheetView showGridLines="0" tabSelected="1" topLeftCell="D1" zoomScale="80" zoomScaleNormal="80" zoomScaleSheetLayoutView="100" workbookViewId="0">
      <selection activeCell="L13" sqref="L13:N13"/>
    </sheetView>
  </sheetViews>
  <sheetFormatPr baseColWidth="10" defaultColWidth="11.42578125" defaultRowHeight="12.75" x14ac:dyDescent="0.2"/>
  <cols>
    <col min="1" max="1" width="6.42578125" style="1" customWidth="1"/>
    <col min="2" max="2" width="43.85546875" style="1" customWidth="1"/>
    <col min="3" max="3" width="8.85546875" style="4" customWidth="1"/>
    <col min="4" max="4" width="53.85546875" style="1" customWidth="1"/>
    <col min="5" max="5" width="80.42578125" style="4" bestFit="1" customWidth="1"/>
    <col min="6" max="6" width="17.28515625" style="2" customWidth="1"/>
    <col min="7" max="7" width="13.5703125" style="1" customWidth="1"/>
    <col min="8" max="10" width="14.140625" style="1" customWidth="1"/>
    <col min="11" max="11" width="14.7109375" style="1" customWidth="1"/>
    <col min="12" max="12" width="14.85546875" style="1" bestFit="1" customWidth="1"/>
    <col min="13" max="13" width="14.85546875" style="1" customWidth="1"/>
    <col min="14" max="14" width="18.7109375" style="1" customWidth="1"/>
    <col min="15" max="15" width="11.42578125" style="98"/>
    <col min="16" max="16384" width="11.42578125" style="1"/>
  </cols>
  <sheetData>
    <row r="2" spans="1:3501" ht="23.25" x14ac:dyDescent="0.35">
      <c r="A2" s="299" t="s">
        <v>399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</row>
    <row r="3" spans="1:3501" ht="21" x14ac:dyDescent="0.35">
      <c r="A3" s="300" t="s">
        <v>400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</row>
    <row r="4" spans="1:3501" ht="18.75" x14ac:dyDescent="0.3">
      <c r="A4" s="331" t="s">
        <v>707</v>
      </c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331"/>
      <c r="M4" s="331"/>
      <c r="N4" s="331"/>
      <c r="O4" s="189"/>
    </row>
    <row r="5" spans="1:3501" ht="19.5" thickBot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89"/>
    </row>
    <row r="6" spans="1:3501" s="2" customFormat="1" ht="21" customHeight="1" thickBot="1" x14ac:dyDescent="0.25">
      <c r="B6" s="3"/>
      <c r="C6" s="137"/>
      <c r="D6" s="3"/>
      <c r="E6" s="4"/>
      <c r="F6" s="6"/>
      <c r="G6" s="332" t="s">
        <v>119</v>
      </c>
      <c r="H6" s="333"/>
      <c r="I6" s="267"/>
      <c r="J6" s="267"/>
      <c r="O6" s="67"/>
    </row>
    <row r="7" spans="1:3501" s="2" customFormat="1" ht="27" customHeight="1" thickBot="1" x14ac:dyDescent="0.25">
      <c r="A7" s="239" t="s">
        <v>0</v>
      </c>
      <c r="B7" s="239" t="s">
        <v>354</v>
      </c>
      <c r="C7" s="239" t="s">
        <v>412</v>
      </c>
      <c r="D7" s="239" t="s">
        <v>125</v>
      </c>
      <c r="E7" s="239" t="s">
        <v>126</v>
      </c>
      <c r="F7" s="239" t="s">
        <v>123</v>
      </c>
      <c r="G7" s="239" t="s">
        <v>1</v>
      </c>
      <c r="H7" s="239" t="s">
        <v>2</v>
      </c>
      <c r="I7" s="239" t="s">
        <v>560</v>
      </c>
      <c r="J7" s="239" t="s">
        <v>557</v>
      </c>
      <c r="K7" s="239" t="s">
        <v>114</v>
      </c>
      <c r="L7" s="239" t="s">
        <v>116</v>
      </c>
      <c r="M7" s="239" t="s">
        <v>3</v>
      </c>
      <c r="N7" s="239" t="s">
        <v>115</v>
      </c>
      <c r="O7" s="67"/>
    </row>
    <row r="8" spans="1:3501" s="98" customFormat="1" ht="15" customHeight="1" x14ac:dyDescent="0.2">
      <c r="A8" s="268">
        <v>1</v>
      </c>
      <c r="B8" s="269" t="s">
        <v>405</v>
      </c>
      <c r="C8" s="270" t="s">
        <v>410</v>
      </c>
      <c r="D8" s="271" t="s">
        <v>419</v>
      </c>
      <c r="E8" s="272" t="s">
        <v>406</v>
      </c>
      <c r="F8" s="61">
        <v>44000</v>
      </c>
      <c r="G8" s="61">
        <f t="shared" ref="G8:G11" si="0">F8*2.87%</f>
        <v>1262.8</v>
      </c>
      <c r="H8" s="61">
        <f t="shared" ref="H8" si="1">+F8*3.04%</f>
        <v>1337.6</v>
      </c>
      <c r="I8" s="61"/>
      <c r="J8" s="61">
        <f>+G8+H8+I8</f>
        <v>2600.3999999999996</v>
      </c>
      <c r="K8" s="61">
        <v>1007.19</v>
      </c>
      <c r="L8" s="109">
        <v>25</v>
      </c>
      <c r="M8" s="61">
        <f>+G8+H8+L8+K8</f>
        <v>3632.5899999999997</v>
      </c>
      <c r="N8" s="273">
        <f>+F8-M8</f>
        <v>40367.410000000003</v>
      </c>
    </row>
    <row r="9" spans="1:3501" s="67" customFormat="1" ht="15" customHeight="1" x14ac:dyDescent="0.2">
      <c r="A9" s="274">
        <v>2</v>
      </c>
      <c r="B9" s="99" t="s">
        <v>326</v>
      </c>
      <c r="C9" s="114" t="s">
        <v>410</v>
      </c>
      <c r="D9" s="275" t="s">
        <v>321</v>
      </c>
      <c r="E9" s="115" t="s">
        <v>97</v>
      </c>
      <c r="F9" s="61">
        <v>28875</v>
      </c>
      <c r="G9" s="61">
        <f t="shared" ref="G9:G10" si="2">F9*2.87%</f>
        <v>828.71249999999998</v>
      </c>
      <c r="H9" s="61">
        <f t="shared" ref="H9:H10" si="3">+F9*3.04%</f>
        <v>877.8</v>
      </c>
      <c r="I9" s="61"/>
      <c r="J9" s="61">
        <f t="shared" ref="J9:J12" si="4">+G9+H9+I9</f>
        <v>1706.5124999999998</v>
      </c>
      <c r="K9" s="61"/>
      <c r="L9" s="109">
        <v>6501.69</v>
      </c>
      <c r="M9" s="96">
        <f>G9+H9+K9+L9</f>
        <v>8208.2024999999994</v>
      </c>
      <c r="N9" s="273">
        <f t="shared" ref="N9:N10" si="5">+F9-M9</f>
        <v>20666.797500000001</v>
      </c>
    </row>
    <row r="10" spans="1:3501" s="67" customFormat="1" ht="15" customHeight="1" x14ac:dyDescent="0.2">
      <c r="A10" s="274">
        <v>3</v>
      </c>
      <c r="B10" s="99" t="s">
        <v>330</v>
      </c>
      <c r="C10" s="114" t="s">
        <v>410</v>
      </c>
      <c r="D10" s="275" t="s">
        <v>321</v>
      </c>
      <c r="E10" s="115" t="s">
        <v>36</v>
      </c>
      <c r="F10" s="61">
        <v>26565</v>
      </c>
      <c r="G10" s="61">
        <f t="shared" si="2"/>
        <v>762.41549999999995</v>
      </c>
      <c r="H10" s="61">
        <f t="shared" si="3"/>
        <v>807.57600000000002</v>
      </c>
      <c r="I10" s="61"/>
      <c r="J10" s="61">
        <f t="shared" si="4"/>
        <v>1569.9915000000001</v>
      </c>
      <c r="K10" s="61"/>
      <c r="L10" s="109">
        <v>11404.65</v>
      </c>
      <c r="M10" s="96">
        <f t="shared" ref="M10:M11" si="6">G10+H10+K10+L10</f>
        <v>12974.6415</v>
      </c>
      <c r="N10" s="273">
        <f t="shared" si="5"/>
        <v>13590.3585</v>
      </c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</row>
    <row r="11" spans="1:3501" s="67" customFormat="1" ht="15" customHeight="1" x14ac:dyDescent="0.2">
      <c r="A11" s="274">
        <v>4</v>
      </c>
      <c r="B11" s="99" t="s">
        <v>78</v>
      </c>
      <c r="C11" s="114" t="s">
        <v>411</v>
      </c>
      <c r="D11" s="275" t="s">
        <v>407</v>
      </c>
      <c r="E11" s="115" t="s">
        <v>346</v>
      </c>
      <c r="F11" s="61">
        <v>20356.599999999999</v>
      </c>
      <c r="G11" s="61">
        <f t="shared" si="0"/>
        <v>584.23442</v>
      </c>
      <c r="H11" s="61">
        <f t="shared" ref="H11" si="7">+F11*3.04%</f>
        <v>618.84064000000001</v>
      </c>
      <c r="I11" s="61"/>
      <c r="J11" s="61">
        <f t="shared" si="4"/>
        <v>1203.0750600000001</v>
      </c>
      <c r="K11" s="61"/>
      <c r="L11" s="109">
        <v>25</v>
      </c>
      <c r="M11" s="96">
        <f t="shared" si="6"/>
        <v>1228.0750600000001</v>
      </c>
      <c r="N11" s="273">
        <f>+F11-M11</f>
        <v>19128.524939999999</v>
      </c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</row>
    <row r="12" spans="1:3501" s="283" customFormat="1" ht="27" customHeight="1" thickBot="1" x14ac:dyDescent="0.25">
      <c r="A12" s="276">
        <v>5</v>
      </c>
      <c r="B12" s="277" t="s">
        <v>348</v>
      </c>
      <c r="C12" s="278" t="s">
        <v>411</v>
      </c>
      <c r="D12" s="279" t="s">
        <v>342</v>
      </c>
      <c r="E12" s="279" t="s">
        <v>121</v>
      </c>
      <c r="F12" s="280">
        <v>45000</v>
      </c>
      <c r="G12" s="280">
        <f>F12*2.87%</f>
        <v>1291.5</v>
      </c>
      <c r="H12" s="281">
        <f>+F12*3.04%</f>
        <v>1368</v>
      </c>
      <c r="I12" s="281">
        <v>1715.46</v>
      </c>
      <c r="J12" s="280">
        <f t="shared" si="4"/>
        <v>4374.96</v>
      </c>
      <c r="K12" s="280">
        <v>891.01</v>
      </c>
      <c r="L12" s="334">
        <v>125</v>
      </c>
      <c r="M12" s="281">
        <f>+L12+K12+J12</f>
        <v>5390.97</v>
      </c>
      <c r="N12" s="281">
        <f>+F12-M12</f>
        <v>39609.03</v>
      </c>
      <c r="O12" s="282"/>
      <c r="P12" s="282"/>
      <c r="Q12" s="282"/>
      <c r="R12" s="282"/>
      <c r="S12" s="282"/>
      <c r="T12" s="282"/>
      <c r="U12" s="282"/>
      <c r="V12" s="282"/>
      <c r="W12" s="282"/>
      <c r="X12" s="282"/>
      <c r="Y12" s="282"/>
      <c r="Z12" s="282"/>
      <c r="AA12" s="282"/>
      <c r="AB12" s="282"/>
      <c r="AC12" s="282"/>
      <c r="AD12" s="282"/>
      <c r="AE12" s="282"/>
      <c r="AF12" s="282"/>
      <c r="AG12" s="282"/>
      <c r="AH12" s="282"/>
      <c r="AI12" s="282"/>
      <c r="AJ12" s="282"/>
      <c r="AK12" s="282"/>
      <c r="AL12" s="282"/>
      <c r="AM12" s="282"/>
      <c r="AN12" s="282"/>
      <c r="AO12" s="282"/>
      <c r="AP12" s="282"/>
      <c r="AQ12" s="282"/>
      <c r="AR12" s="282"/>
      <c r="AS12" s="282"/>
      <c r="AT12" s="282"/>
      <c r="AU12" s="282"/>
      <c r="AV12" s="282"/>
      <c r="AW12" s="282"/>
      <c r="AX12" s="282"/>
      <c r="AY12" s="282"/>
      <c r="AZ12" s="282"/>
      <c r="BA12" s="282"/>
      <c r="BB12" s="282"/>
      <c r="BC12" s="282"/>
      <c r="BD12" s="282"/>
      <c r="BE12" s="282"/>
      <c r="BF12" s="282"/>
      <c r="BG12" s="282"/>
      <c r="BH12" s="282"/>
      <c r="BI12" s="282"/>
      <c r="BJ12" s="282"/>
      <c r="BK12" s="282"/>
      <c r="BL12" s="282"/>
      <c r="BM12" s="282"/>
      <c r="BN12" s="282"/>
      <c r="BO12" s="282"/>
      <c r="BP12" s="282"/>
      <c r="BQ12" s="282"/>
      <c r="BR12" s="282"/>
      <c r="BS12" s="282"/>
      <c r="BT12" s="282"/>
      <c r="BU12" s="282"/>
      <c r="BV12" s="282"/>
      <c r="BW12" s="282"/>
      <c r="BX12" s="282"/>
      <c r="BY12" s="282"/>
      <c r="BZ12" s="282"/>
      <c r="CA12" s="282"/>
      <c r="CB12" s="282"/>
      <c r="CC12" s="282"/>
      <c r="CD12" s="282"/>
      <c r="CE12" s="282"/>
      <c r="CF12" s="282"/>
      <c r="CG12" s="282"/>
      <c r="CH12" s="282"/>
      <c r="CI12" s="282"/>
      <c r="CJ12" s="282"/>
      <c r="CK12" s="282"/>
      <c r="CL12" s="282"/>
      <c r="CM12" s="282"/>
      <c r="CN12" s="282"/>
      <c r="CO12" s="282"/>
      <c r="CP12" s="282"/>
      <c r="CQ12" s="282"/>
      <c r="CR12" s="282"/>
      <c r="CS12" s="282"/>
      <c r="CT12" s="282"/>
      <c r="CU12" s="282"/>
      <c r="CV12" s="282"/>
      <c r="CW12" s="282"/>
      <c r="CX12" s="282"/>
      <c r="CY12" s="282"/>
      <c r="CZ12" s="282"/>
      <c r="DA12" s="282"/>
      <c r="DB12" s="282"/>
      <c r="DC12" s="282"/>
      <c r="DD12" s="282"/>
      <c r="DE12" s="282"/>
      <c r="DF12" s="282"/>
      <c r="DG12" s="282"/>
      <c r="DH12" s="282"/>
      <c r="DI12" s="282"/>
      <c r="DJ12" s="282"/>
      <c r="DK12" s="282"/>
      <c r="DL12" s="282"/>
      <c r="DM12" s="282"/>
      <c r="DN12" s="282"/>
      <c r="DO12" s="282"/>
      <c r="DP12" s="282"/>
      <c r="DQ12" s="282"/>
      <c r="DR12" s="282"/>
      <c r="DS12" s="282"/>
      <c r="DT12" s="282"/>
      <c r="DU12" s="282"/>
      <c r="DV12" s="282"/>
      <c r="DW12" s="282"/>
      <c r="DX12" s="282"/>
      <c r="DY12" s="282"/>
      <c r="DZ12" s="282"/>
      <c r="EA12" s="282"/>
      <c r="EB12" s="282"/>
      <c r="EC12" s="282"/>
      <c r="ED12" s="282"/>
      <c r="EE12" s="282"/>
      <c r="EF12" s="282"/>
      <c r="EG12" s="282"/>
      <c r="EH12" s="282"/>
      <c r="EI12" s="282"/>
      <c r="EJ12" s="282"/>
      <c r="EK12" s="282"/>
      <c r="EL12" s="282"/>
      <c r="EM12" s="282"/>
      <c r="EN12" s="282"/>
      <c r="EO12" s="282"/>
      <c r="EP12" s="282"/>
      <c r="EQ12" s="282"/>
      <c r="ER12" s="282"/>
      <c r="ES12" s="282"/>
      <c r="ET12" s="282"/>
      <c r="EU12" s="282"/>
      <c r="EV12" s="282"/>
      <c r="EW12" s="282"/>
      <c r="EX12" s="282"/>
      <c r="EY12" s="282"/>
      <c r="EZ12" s="282"/>
      <c r="FA12" s="282"/>
      <c r="FB12" s="282"/>
      <c r="FC12" s="282"/>
      <c r="FD12" s="282"/>
      <c r="FE12" s="282"/>
      <c r="FF12" s="282"/>
      <c r="FG12" s="282"/>
      <c r="FH12" s="282"/>
      <c r="FI12" s="282"/>
      <c r="FJ12" s="282"/>
      <c r="FK12" s="282"/>
      <c r="FL12" s="282"/>
      <c r="FM12" s="282"/>
      <c r="FN12" s="282"/>
      <c r="FO12" s="282"/>
      <c r="FP12" s="282"/>
      <c r="FQ12" s="282"/>
      <c r="FR12" s="282"/>
      <c r="FS12" s="282"/>
      <c r="FT12" s="282"/>
      <c r="FU12" s="282"/>
      <c r="FV12" s="282"/>
      <c r="FW12" s="282"/>
      <c r="FX12" s="282"/>
      <c r="FY12" s="282"/>
      <c r="FZ12" s="282"/>
      <c r="GA12" s="282"/>
      <c r="GB12" s="282"/>
      <c r="GC12" s="282"/>
      <c r="GD12" s="282"/>
      <c r="GE12" s="282"/>
      <c r="GF12" s="282"/>
      <c r="GG12" s="282"/>
      <c r="GH12" s="282"/>
      <c r="GI12" s="282"/>
      <c r="GJ12" s="282"/>
      <c r="GK12" s="282"/>
      <c r="GL12" s="282"/>
      <c r="GM12" s="282"/>
      <c r="GN12" s="282"/>
      <c r="GO12" s="282"/>
      <c r="GP12" s="282"/>
      <c r="GQ12" s="282"/>
      <c r="GR12" s="282"/>
      <c r="GS12" s="282"/>
      <c r="GT12" s="282"/>
      <c r="GU12" s="282"/>
      <c r="GV12" s="282"/>
      <c r="GW12" s="282"/>
      <c r="GX12" s="282"/>
      <c r="GY12" s="282"/>
      <c r="GZ12" s="282"/>
      <c r="HA12" s="282"/>
      <c r="HB12" s="282"/>
      <c r="HC12" s="282"/>
      <c r="HD12" s="282"/>
      <c r="HE12" s="282"/>
      <c r="HF12" s="282"/>
      <c r="HG12" s="282"/>
      <c r="HH12" s="282"/>
      <c r="HI12" s="282"/>
      <c r="HJ12" s="282"/>
      <c r="HK12" s="282"/>
      <c r="HL12" s="282"/>
      <c r="HM12" s="282"/>
      <c r="HN12" s="282"/>
      <c r="HO12" s="282"/>
      <c r="HP12" s="282"/>
      <c r="HQ12" s="282"/>
      <c r="HR12" s="282"/>
      <c r="HS12" s="282"/>
      <c r="HT12" s="282"/>
      <c r="HU12" s="282"/>
      <c r="HV12" s="282"/>
      <c r="HW12" s="282"/>
      <c r="HX12" s="282"/>
      <c r="HY12" s="282"/>
      <c r="HZ12" s="282"/>
      <c r="IA12" s="282"/>
      <c r="IB12" s="282"/>
      <c r="IC12" s="282"/>
      <c r="ID12" s="282"/>
      <c r="IE12" s="282"/>
      <c r="IF12" s="282"/>
      <c r="IG12" s="282"/>
      <c r="IH12" s="282"/>
      <c r="II12" s="282"/>
      <c r="IJ12" s="282"/>
      <c r="IK12" s="282"/>
      <c r="IL12" s="282"/>
      <c r="IM12" s="282"/>
      <c r="IN12" s="282"/>
      <c r="IO12" s="282"/>
      <c r="IP12" s="282"/>
      <c r="IQ12" s="282"/>
      <c r="IR12" s="282"/>
      <c r="IS12" s="282"/>
      <c r="IT12" s="282"/>
      <c r="IU12" s="282"/>
      <c r="IV12" s="282"/>
      <c r="IW12" s="282"/>
      <c r="IX12" s="282"/>
      <c r="IY12" s="282"/>
      <c r="IZ12" s="282"/>
      <c r="JA12" s="282"/>
      <c r="JB12" s="282"/>
      <c r="JC12" s="282"/>
      <c r="JD12" s="282"/>
      <c r="JE12" s="282"/>
      <c r="JF12" s="282"/>
      <c r="JG12" s="282"/>
      <c r="JH12" s="282"/>
      <c r="JI12" s="282"/>
      <c r="JJ12" s="282"/>
      <c r="JK12" s="282"/>
      <c r="JL12" s="282"/>
      <c r="JM12" s="282"/>
      <c r="JN12" s="282"/>
      <c r="JO12" s="282"/>
      <c r="JP12" s="282"/>
      <c r="JQ12" s="282"/>
      <c r="JR12" s="282"/>
      <c r="JS12" s="282"/>
      <c r="JT12" s="282"/>
      <c r="JU12" s="282"/>
      <c r="JV12" s="282"/>
      <c r="JW12" s="282"/>
      <c r="JX12" s="282"/>
      <c r="JY12" s="282"/>
      <c r="JZ12" s="282"/>
      <c r="KA12" s="282"/>
      <c r="KB12" s="282"/>
      <c r="KC12" s="282"/>
      <c r="KD12" s="282"/>
      <c r="KE12" s="282"/>
      <c r="KF12" s="282"/>
      <c r="KG12" s="282"/>
      <c r="KH12" s="282"/>
      <c r="KI12" s="282"/>
      <c r="KJ12" s="282"/>
      <c r="KK12" s="282"/>
      <c r="KL12" s="282"/>
      <c r="KM12" s="282"/>
      <c r="KN12" s="282"/>
      <c r="KO12" s="282"/>
      <c r="KP12" s="282"/>
      <c r="KQ12" s="282"/>
      <c r="KR12" s="282"/>
      <c r="KS12" s="282"/>
      <c r="KT12" s="282"/>
      <c r="KU12" s="282"/>
      <c r="KV12" s="282"/>
      <c r="KW12" s="282"/>
      <c r="KX12" s="282"/>
      <c r="KY12" s="282"/>
      <c r="KZ12" s="282"/>
      <c r="LA12" s="282"/>
      <c r="LB12" s="282"/>
      <c r="LC12" s="282"/>
      <c r="LD12" s="282"/>
      <c r="LE12" s="282"/>
      <c r="LF12" s="282"/>
      <c r="LG12" s="282"/>
      <c r="LH12" s="282"/>
      <c r="LI12" s="282"/>
      <c r="LJ12" s="282"/>
      <c r="LK12" s="282"/>
      <c r="LL12" s="282"/>
      <c r="LM12" s="282"/>
      <c r="LN12" s="282"/>
      <c r="LO12" s="282"/>
      <c r="LP12" s="282"/>
      <c r="LQ12" s="282"/>
      <c r="LR12" s="282"/>
      <c r="LS12" s="282"/>
      <c r="LT12" s="282"/>
      <c r="LU12" s="282"/>
      <c r="LV12" s="282"/>
      <c r="LW12" s="282"/>
      <c r="LX12" s="282"/>
      <c r="LY12" s="282"/>
      <c r="LZ12" s="282"/>
      <c r="MA12" s="282"/>
      <c r="MB12" s="282"/>
      <c r="MC12" s="282"/>
      <c r="MD12" s="282"/>
      <c r="ME12" s="282"/>
      <c r="MF12" s="282"/>
      <c r="MG12" s="282"/>
      <c r="MH12" s="282"/>
      <c r="MI12" s="282"/>
      <c r="MJ12" s="282"/>
      <c r="MK12" s="282"/>
      <c r="ML12" s="282"/>
      <c r="MM12" s="282"/>
      <c r="MN12" s="282"/>
      <c r="MO12" s="282"/>
      <c r="MP12" s="282"/>
      <c r="MQ12" s="282"/>
      <c r="MR12" s="282"/>
      <c r="MS12" s="282"/>
      <c r="MT12" s="282"/>
      <c r="MU12" s="282"/>
      <c r="MV12" s="282"/>
      <c r="MW12" s="282"/>
      <c r="MX12" s="282"/>
      <c r="MY12" s="282"/>
      <c r="MZ12" s="282"/>
      <c r="NA12" s="282"/>
      <c r="NB12" s="282"/>
      <c r="NC12" s="282"/>
      <c r="ND12" s="282"/>
      <c r="NE12" s="282"/>
      <c r="NF12" s="282"/>
      <c r="NG12" s="282"/>
      <c r="NH12" s="282"/>
      <c r="NI12" s="282"/>
      <c r="NJ12" s="282"/>
      <c r="NK12" s="282"/>
      <c r="NL12" s="282"/>
      <c r="NM12" s="282"/>
      <c r="NN12" s="282"/>
      <c r="NO12" s="282"/>
      <c r="NP12" s="282"/>
      <c r="NQ12" s="282"/>
      <c r="NR12" s="282"/>
      <c r="NS12" s="282"/>
      <c r="NT12" s="282"/>
      <c r="NU12" s="282"/>
      <c r="NV12" s="282"/>
      <c r="NW12" s="282"/>
      <c r="NX12" s="282"/>
      <c r="NY12" s="282"/>
      <c r="NZ12" s="282"/>
      <c r="OA12" s="282"/>
      <c r="OB12" s="282"/>
      <c r="OC12" s="282"/>
      <c r="OD12" s="282"/>
      <c r="OE12" s="282"/>
      <c r="OF12" s="282"/>
      <c r="OG12" s="282"/>
      <c r="OH12" s="282"/>
      <c r="OI12" s="282"/>
      <c r="OJ12" s="282"/>
      <c r="OK12" s="282"/>
      <c r="OL12" s="282"/>
      <c r="OM12" s="282"/>
      <c r="ON12" s="282"/>
      <c r="OO12" s="282"/>
      <c r="OP12" s="282"/>
      <c r="OQ12" s="282"/>
      <c r="OR12" s="282"/>
      <c r="OS12" s="282"/>
      <c r="OT12" s="282"/>
      <c r="OU12" s="282"/>
      <c r="OV12" s="282"/>
      <c r="OW12" s="282"/>
      <c r="OX12" s="282"/>
      <c r="OY12" s="282"/>
      <c r="OZ12" s="282"/>
      <c r="PA12" s="282"/>
      <c r="PB12" s="282"/>
      <c r="PC12" s="282"/>
      <c r="PD12" s="282"/>
      <c r="PE12" s="282"/>
      <c r="PF12" s="282"/>
      <c r="PG12" s="282"/>
      <c r="PH12" s="282"/>
      <c r="PI12" s="282"/>
      <c r="PJ12" s="282"/>
      <c r="PK12" s="282"/>
      <c r="PL12" s="282"/>
      <c r="PM12" s="282"/>
      <c r="PN12" s="282"/>
      <c r="PO12" s="282"/>
      <c r="PP12" s="282"/>
      <c r="PQ12" s="282"/>
      <c r="PR12" s="282"/>
      <c r="PS12" s="282"/>
      <c r="PT12" s="282"/>
      <c r="PU12" s="282"/>
      <c r="PV12" s="282"/>
      <c r="PW12" s="282"/>
      <c r="PX12" s="282"/>
      <c r="PY12" s="282"/>
      <c r="PZ12" s="282"/>
      <c r="QA12" s="282"/>
      <c r="QB12" s="282"/>
      <c r="QC12" s="282"/>
      <c r="QD12" s="282"/>
      <c r="QE12" s="282"/>
      <c r="QF12" s="282"/>
      <c r="QG12" s="282"/>
      <c r="QH12" s="282"/>
      <c r="QI12" s="282"/>
      <c r="QJ12" s="282"/>
      <c r="QK12" s="282"/>
      <c r="QL12" s="282"/>
      <c r="QM12" s="282"/>
      <c r="QN12" s="282"/>
      <c r="QO12" s="282"/>
      <c r="QP12" s="282"/>
      <c r="QQ12" s="282"/>
      <c r="QR12" s="282"/>
      <c r="QS12" s="282"/>
      <c r="QT12" s="282"/>
      <c r="QU12" s="282"/>
      <c r="QV12" s="282"/>
      <c r="QW12" s="282"/>
      <c r="QX12" s="282"/>
      <c r="QY12" s="282"/>
      <c r="QZ12" s="282"/>
      <c r="RA12" s="282"/>
      <c r="RB12" s="282"/>
      <c r="RC12" s="282"/>
      <c r="RD12" s="282"/>
      <c r="RE12" s="282"/>
      <c r="RF12" s="282"/>
      <c r="RG12" s="282"/>
      <c r="RH12" s="282"/>
      <c r="RI12" s="282"/>
      <c r="RJ12" s="282"/>
      <c r="RK12" s="282"/>
      <c r="RL12" s="282"/>
      <c r="RM12" s="282"/>
      <c r="RN12" s="282"/>
      <c r="RO12" s="282"/>
      <c r="RP12" s="282"/>
      <c r="RQ12" s="282"/>
      <c r="RR12" s="282"/>
      <c r="RS12" s="282"/>
      <c r="RT12" s="282"/>
      <c r="RU12" s="282"/>
      <c r="RV12" s="282"/>
      <c r="RW12" s="282"/>
      <c r="RX12" s="282"/>
      <c r="RY12" s="282"/>
      <c r="RZ12" s="282"/>
      <c r="SA12" s="282"/>
      <c r="SB12" s="282"/>
      <c r="SC12" s="282"/>
      <c r="SD12" s="282"/>
      <c r="SE12" s="282"/>
      <c r="SF12" s="282"/>
      <c r="SG12" s="282"/>
      <c r="SH12" s="282"/>
      <c r="SI12" s="282"/>
      <c r="SJ12" s="282"/>
      <c r="SK12" s="282"/>
      <c r="SL12" s="282"/>
      <c r="SM12" s="282"/>
      <c r="SN12" s="282"/>
      <c r="SO12" s="282"/>
      <c r="SP12" s="282"/>
      <c r="SQ12" s="282"/>
      <c r="SR12" s="282"/>
      <c r="SS12" s="282"/>
      <c r="ST12" s="282"/>
      <c r="SU12" s="282"/>
      <c r="SV12" s="282"/>
      <c r="SW12" s="282"/>
      <c r="SX12" s="282"/>
      <c r="SY12" s="282"/>
      <c r="SZ12" s="282"/>
      <c r="TA12" s="282"/>
      <c r="TB12" s="282"/>
      <c r="TC12" s="282"/>
      <c r="TD12" s="282"/>
      <c r="TE12" s="282"/>
      <c r="TF12" s="282"/>
      <c r="TG12" s="282"/>
      <c r="TH12" s="282"/>
      <c r="TI12" s="282"/>
      <c r="TJ12" s="282"/>
      <c r="TK12" s="282"/>
      <c r="TL12" s="282"/>
      <c r="TM12" s="282"/>
      <c r="TN12" s="282"/>
      <c r="TO12" s="282"/>
      <c r="TP12" s="282"/>
      <c r="TQ12" s="282"/>
      <c r="TR12" s="282"/>
      <c r="TS12" s="282"/>
      <c r="TT12" s="282"/>
      <c r="TU12" s="282"/>
      <c r="TV12" s="282"/>
      <c r="TW12" s="282"/>
      <c r="TX12" s="282"/>
      <c r="TY12" s="282"/>
      <c r="TZ12" s="282"/>
      <c r="UA12" s="282"/>
      <c r="UB12" s="282"/>
      <c r="UC12" s="282"/>
      <c r="UD12" s="282"/>
      <c r="UE12" s="282"/>
      <c r="UF12" s="282"/>
      <c r="UG12" s="282"/>
      <c r="UH12" s="282"/>
      <c r="UI12" s="282"/>
      <c r="UJ12" s="282"/>
      <c r="UK12" s="282"/>
      <c r="UL12" s="282"/>
      <c r="UM12" s="282"/>
      <c r="UN12" s="282"/>
      <c r="UO12" s="282"/>
      <c r="UP12" s="282"/>
      <c r="UQ12" s="282"/>
      <c r="UR12" s="282"/>
      <c r="US12" s="282"/>
      <c r="UT12" s="282"/>
      <c r="UU12" s="282"/>
      <c r="UV12" s="282"/>
      <c r="UW12" s="282"/>
      <c r="UX12" s="282"/>
      <c r="UY12" s="282"/>
      <c r="UZ12" s="282"/>
      <c r="VA12" s="282"/>
      <c r="VB12" s="282"/>
      <c r="VC12" s="282"/>
      <c r="VD12" s="282"/>
      <c r="VE12" s="282"/>
      <c r="VF12" s="282"/>
      <c r="VG12" s="282"/>
      <c r="VH12" s="282"/>
      <c r="VI12" s="282"/>
      <c r="VJ12" s="282"/>
      <c r="VK12" s="282"/>
      <c r="VL12" s="282"/>
      <c r="VM12" s="282"/>
      <c r="VN12" s="282"/>
      <c r="VO12" s="282"/>
      <c r="VP12" s="282"/>
      <c r="VQ12" s="282"/>
      <c r="VR12" s="282"/>
      <c r="VS12" s="282"/>
      <c r="VT12" s="282"/>
      <c r="VU12" s="282"/>
      <c r="VV12" s="282"/>
      <c r="VW12" s="282"/>
      <c r="VX12" s="282"/>
      <c r="VY12" s="282"/>
      <c r="VZ12" s="282"/>
      <c r="WA12" s="282"/>
      <c r="WB12" s="282"/>
      <c r="WC12" s="282"/>
      <c r="WD12" s="282"/>
      <c r="WE12" s="282"/>
      <c r="WF12" s="282"/>
      <c r="WG12" s="282"/>
      <c r="WH12" s="282"/>
      <c r="WI12" s="282"/>
      <c r="WJ12" s="282"/>
      <c r="WK12" s="282"/>
      <c r="WL12" s="282"/>
      <c r="WM12" s="282"/>
      <c r="WN12" s="282"/>
      <c r="WO12" s="282"/>
      <c r="WP12" s="282"/>
      <c r="WQ12" s="282"/>
      <c r="WR12" s="282"/>
      <c r="WS12" s="282"/>
      <c r="WT12" s="282"/>
      <c r="WU12" s="282"/>
      <c r="WV12" s="282"/>
      <c r="WW12" s="282"/>
      <c r="WX12" s="282"/>
      <c r="WY12" s="282"/>
      <c r="WZ12" s="282"/>
      <c r="XA12" s="282"/>
      <c r="XB12" s="282"/>
      <c r="XC12" s="282"/>
      <c r="XD12" s="282"/>
      <c r="XE12" s="282"/>
      <c r="XF12" s="282"/>
      <c r="XG12" s="282"/>
      <c r="XH12" s="282"/>
      <c r="XI12" s="282"/>
      <c r="XJ12" s="282"/>
      <c r="XK12" s="282"/>
      <c r="XL12" s="282"/>
      <c r="XM12" s="282"/>
      <c r="XN12" s="282"/>
      <c r="XO12" s="282"/>
      <c r="XP12" s="282"/>
      <c r="XQ12" s="282"/>
      <c r="XR12" s="282"/>
      <c r="XS12" s="282"/>
      <c r="XT12" s="282"/>
      <c r="XU12" s="282"/>
      <c r="XV12" s="282"/>
      <c r="XW12" s="282"/>
      <c r="XX12" s="282"/>
      <c r="XY12" s="282"/>
      <c r="XZ12" s="282"/>
      <c r="YA12" s="282"/>
      <c r="YB12" s="282"/>
      <c r="YC12" s="282"/>
      <c r="YD12" s="282"/>
      <c r="YE12" s="282"/>
      <c r="YF12" s="282"/>
      <c r="YG12" s="282"/>
      <c r="YH12" s="282"/>
      <c r="YI12" s="282"/>
      <c r="YJ12" s="282"/>
      <c r="YK12" s="282"/>
      <c r="YL12" s="282"/>
      <c r="YM12" s="282"/>
      <c r="YN12" s="282"/>
      <c r="YO12" s="282"/>
      <c r="YP12" s="282"/>
      <c r="YQ12" s="282"/>
      <c r="YR12" s="282"/>
      <c r="YS12" s="282"/>
      <c r="YT12" s="282"/>
      <c r="YU12" s="282"/>
      <c r="YV12" s="282"/>
      <c r="YW12" s="282"/>
      <c r="YX12" s="282"/>
      <c r="YY12" s="282"/>
      <c r="YZ12" s="282"/>
      <c r="ZA12" s="282"/>
      <c r="ZB12" s="282"/>
      <c r="ZC12" s="282"/>
      <c r="ZD12" s="282"/>
      <c r="ZE12" s="282"/>
      <c r="ZF12" s="282"/>
      <c r="ZG12" s="282"/>
      <c r="ZH12" s="282"/>
      <c r="ZI12" s="282"/>
      <c r="ZJ12" s="282"/>
      <c r="ZK12" s="282"/>
      <c r="ZL12" s="282"/>
      <c r="ZM12" s="282"/>
      <c r="ZN12" s="282"/>
      <c r="ZO12" s="282"/>
      <c r="ZP12" s="282"/>
      <c r="ZQ12" s="282"/>
      <c r="ZR12" s="282"/>
      <c r="ZS12" s="282"/>
      <c r="ZT12" s="282"/>
      <c r="ZU12" s="282"/>
      <c r="ZV12" s="282"/>
      <c r="ZW12" s="282"/>
      <c r="ZX12" s="282"/>
      <c r="ZY12" s="282"/>
      <c r="ZZ12" s="282"/>
      <c r="AAA12" s="282"/>
      <c r="AAB12" s="282"/>
      <c r="AAC12" s="282"/>
      <c r="AAD12" s="282"/>
      <c r="AAE12" s="282"/>
      <c r="AAF12" s="282"/>
      <c r="AAG12" s="282"/>
      <c r="AAH12" s="282"/>
      <c r="AAI12" s="282"/>
      <c r="AAJ12" s="282"/>
      <c r="AAK12" s="282"/>
      <c r="AAL12" s="282"/>
      <c r="AAM12" s="282"/>
      <c r="AAN12" s="282"/>
      <c r="AAO12" s="282"/>
      <c r="AAP12" s="282"/>
      <c r="AAQ12" s="282"/>
      <c r="AAR12" s="282"/>
      <c r="AAS12" s="282"/>
      <c r="AAT12" s="282"/>
      <c r="AAU12" s="282"/>
      <c r="AAV12" s="282"/>
      <c r="AAW12" s="282"/>
      <c r="AAX12" s="282"/>
      <c r="AAY12" s="282"/>
      <c r="AAZ12" s="282"/>
      <c r="ABA12" s="282"/>
      <c r="ABB12" s="282"/>
      <c r="ABC12" s="282"/>
      <c r="ABD12" s="282"/>
      <c r="ABE12" s="282"/>
      <c r="ABF12" s="282"/>
      <c r="ABG12" s="282"/>
      <c r="ABH12" s="282"/>
      <c r="ABI12" s="282"/>
      <c r="ABJ12" s="282"/>
      <c r="ABK12" s="282"/>
      <c r="ABL12" s="282"/>
      <c r="ABM12" s="282"/>
      <c r="ABN12" s="282"/>
      <c r="ABO12" s="282"/>
      <c r="ABP12" s="282"/>
      <c r="ABQ12" s="282"/>
      <c r="ABR12" s="282"/>
      <c r="ABS12" s="282"/>
      <c r="ABT12" s="282"/>
      <c r="ABU12" s="282"/>
      <c r="ABV12" s="282"/>
      <c r="ABW12" s="282"/>
      <c r="ABX12" s="282"/>
      <c r="ABY12" s="282"/>
      <c r="ABZ12" s="282"/>
      <c r="ACA12" s="282"/>
      <c r="ACB12" s="282"/>
      <c r="ACC12" s="282"/>
      <c r="ACD12" s="282"/>
      <c r="ACE12" s="282"/>
      <c r="ACF12" s="282"/>
      <c r="ACG12" s="282"/>
      <c r="ACH12" s="282"/>
      <c r="ACI12" s="282"/>
      <c r="ACJ12" s="282"/>
      <c r="ACK12" s="282"/>
      <c r="ACL12" s="282"/>
      <c r="ACM12" s="282"/>
      <c r="ACN12" s="282"/>
      <c r="ACO12" s="282"/>
      <c r="ACP12" s="282"/>
      <c r="ACQ12" s="282"/>
      <c r="ACR12" s="282"/>
      <c r="ACS12" s="282"/>
      <c r="ACT12" s="282"/>
      <c r="ACU12" s="282"/>
      <c r="ACV12" s="282"/>
      <c r="ACW12" s="282"/>
      <c r="ACX12" s="282"/>
      <c r="ACY12" s="282"/>
      <c r="ACZ12" s="282"/>
      <c r="ADA12" s="282"/>
      <c r="ADB12" s="282"/>
      <c r="ADC12" s="282"/>
      <c r="ADD12" s="282"/>
      <c r="ADE12" s="282"/>
      <c r="ADF12" s="282"/>
      <c r="ADG12" s="282"/>
      <c r="ADH12" s="282"/>
      <c r="ADI12" s="282"/>
      <c r="ADJ12" s="282"/>
      <c r="ADK12" s="282"/>
      <c r="ADL12" s="282"/>
      <c r="ADM12" s="282"/>
      <c r="ADN12" s="282"/>
      <c r="ADO12" s="282"/>
      <c r="ADP12" s="282"/>
      <c r="ADQ12" s="282"/>
      <c r="ADR12" s="282"/>
      <c r="ADS12" s="282"/>
      <c r="ADT12" s="282"/>
      <c r="ADU12" s="282"/>
      <c r="ADV12" s="282"/>
      <c r="ADW12" s="282"/>
      <c r="ADX12" s="282"/>
      <c r="ADY12" s="282"/>
      <c r="ADZ12" s="282"/>
      <c r="AEA12" s="282"/>
      <c r="AEB12" s="282"/>
      <c r="AEC12" s="282"/>
      <c r="AED12" s="282"/>
      <c r="AEE12" s="282"/>
      <c r="AEF12" s="282"/>
      <c r="AEG12" s="282"/>
      <c r="AEH12" s="282"/>
      <c r="AEI12" s="282"/>
      <c r="AEJ12" s="282"/>
      <c r="AEK12" s="282"/>
      <c r="AEL12" s="282"/>
      <c r="AEM12" s="282"/>
      <c r="AEN12" s="282"/>
      <c r="AEO12" s="282"/>
      <c r="AEP12" s="282"/>
      <c r="AEQ12" s="282"/>
      <c r="AER12" s="282"/>
      <c r="AES12" s="282"/>
      <c r="AET12" s="282"/>
      <c r="AEU12" s="282"/>
      <c r="AEV12" s="282"/>
      <c r="AEW12" s="282"/>
      <c r="AEX12" s="282"/>
      <c r="AEY12" s="282"/>
      <c r="AEZ12" s="282"/>
      <c r="AFA12" s="282"/>
      <c r="AFB12" s="282"/>
      <c r="AFC12" s="282"/>
      <c r="AFD12" s="282"/>
      <c r="AFE12" s="282"/>
      <c r="AFF12" s="282"/>
      <c r="AFG12" s="282"/>
      <c r="AFH12" s="282"/>
      <c r="AFI12" s="282"/>
      <c r="AFJ12" s="282"/>
      <c r="AFK12" s="282"/>
      <c r="AFL12" s="282"/>
      <c r="AFM12" s="282"/>
      <c r="AFN12" s="282"/>
      <c r="AFO12" s="282"/>
      <c r="AFP12" s="282"/>
      <c r="AFQ12" s="282"/>
      <c r="AFR12" s="282"/>
      <c r="AFS12" s="282"/>
      <c r="AFT12" s="282"/>
      <c r="AFU12" s="282"/>
      <c r="AFV12" s="282"/>
      <c r="AFW12" s="282"/>
      <c r="AFX12" s="282"/>
      <c r="AFY12" s="282"/>
      <c r="AFZ12" s="282"/>
      <c r="AGA12" s="282"/>
      <c r="AGB12" s="282"/>
      <c r="AGC12" s="282"/>
      <c r="AGD12" s="282"/>
      <c r="AGE12" s="282"/>
      <c r="AGF12" s="282"/>
      <c r="AGG12" s="282"/>
      <c r="AGH12" s="282"/>
      <c r="AGI12" s="282"/>
      <c r="AGJ12" s="282"/>
      <c r="AGK12" s="282"/>
      <c r="AGL12" s="282"/>
      <c r="AGM12" s="282"/>
      <c r="AGN12" s="282"/>
      <c r="AGO12" s="282"/>
      <c r="AGP12" s="282"/>
      <c r="AGQ12" s="282"/>
      <c r="AGR12" s="282"/>
      <c r="AGS12" s="282"/>
      <c r="AGT12" s="282"/>
      <c r="AGU12" s="282"/>
      <c r="AGV12" s="282"/>
      <c r="AGW12" s="282"/>
      <c r="AGX12" s="282"/>
      <c r="AGY12" s="282"/>
      <c r="AGZ12" s="282"/>
      <c r="AHA12" s="282"/>
      <c r="AHB12" s="282"/>
      <c r="AHC12" s="282"/>
      <c r="AHD12" s="282"/>
      <c r="AHE12" s="282"/>
      <c r="AHF12" s="282"/>
      <c r="AHG12" s="282"/>
      <c r="AHH12" s="282"/>
      <c r="AHI12" s="282"/>
      <c r="AHJ12" s="282"/>
      <c r="AHK12" s="282"/>
      <c r="AHL12" s="282"/>
      <c r="AHM12" s="282"/>
      <c r="AHN12" s="282"/>
      <c r="AHO12" s="282"/>
      <c r="AHP12" s="282"/>
      <c r="AHQ12" s="282"/>
      <c r="AHR12" s="282"/>
      <c r="AHS12" s="282"/>
      <c r="AHT12" s="282"/>
      <c r="AHU12" s="282"/>
      <c r="AHV12" s="282"/>
      <c r="AHW12" s="282"/>
      <c r="AHX12" s="282"/>
      <c r="AHY12" s="282"/>
      <c r="AHZ12" s="282"/>
      <c r="AIA12" s="282"/>
      <c r="AIB12" s="282"/>
      <c r="AIC12" s="282"/>
      <c r="AID12" s="282"/>
      <c r="AIE12" s="282"/>
      <c r="AIF12" s="282"/>
      <c r="AIG12" s="282"/>
      <c r="AIH12" s="282"/>
      <c r="AII12" s="282"/>
      <c r="AIJ12" s="282"/>
      <c r="AIK12" s="282"/>
      <c r="AIL12" s="282"/>
      <c r="AIM12" s="282"/>
      <c r="AIN12" s="282"/>
      <c r="AIO12" s="282"/>
      <c r="AIP12" s="282"/>
      <c r="AIQ12" s="282"/>
      <c r="AIR12" s="282"/>
      <c r="AIS12" s="282"/>
      <c r="AIT12" s="282"/>
      <c r="AIU12" s="282"/>
      <c r="AIV12" s="282"/>
      <c r="AIW12" s="282"/>
      <c r="AIX12" s="282"/>
      <c r="AIY12" s="282"/>
      <c r="AIZ12" s="282"/>
      <c r="AJA12" s="282"/>
      <c r="AJB12" s="282"/>
      <c r="AJC12" s="282"/>
      <c r="AJD12" s="282"/>
      <c r="AJE12" s="282"/>
      <c r="AJF12" s="282"/>
      <c r="AJG12" s="282"/>
      <c r="AJH12" s="282"/>
      <c r="AJI12" s="282"/>
      <c r="AJJ12" s="282"/>
      <c r="AJK12" s="282"/>
      <c r="AJL12" s="282"/>
      <c r="AJM12" s="282"/>
      <c r="AJN12" s="282"/>
      <c r="AJO12" s="282"/>
      <c r="AJP12" s="282"/>
      <c r="AJQ12" s="282"/>
      <c r="AJR12" s="282"/>
      <c r="AJS12" s="282"/>
      <c r="AJT12" s="282"/>
      <c r="AJU12" s="282"/>
      <c r="AJV12" s="282"/>
      <c r="AJW12" s="282"/>
      <c r="AJX12" s="282"/>
      <c r="AJY12" s="282"/>
      <c r="AJZ12" s="282"/>
      <c r="AKA12" s="282"/>
      <c r="AKB12" s="282"/>
      <c r="AKC12" s="282"/>
      <c r="AKD12" s="282"/>
      <c r="AKE12" s="282"/>
      <c r="AKF12" s="282"/>
      <c r="AKG12" s="282"/>
      <c r="AKH12" s="282"/>
      <c r="AKI12" s="282"/>
      <c r="AKJ12" s="282"/>
      <c r="AKK12" s="282"/>
      <c r="AKL12" s="282"/>
      <c r="AKM12" s="282"/>
      <c r="AKN12" s="282"/>
      <c r="AKO12" s="282"/>
      <c r="AKP12" s="282"/>
      <c r="AKQ12" s="282"/>
      <c r="AKR12" s="282"/>
      <c r="AKS12" s="282"/>
      <c r="AKT12" s="282"/>
      <c r="AKU12" s="282"/>
      <c r="AKV12" s="282"/>
      <c r="AKW12" s="282"/>
      <c r="AKX12" s="282"/>
      <c r="AKY12" s="282"/>
      <c r="AKZ12" s="282"/>
      <c r="ALA12" s="282"/>
      <c r="ALB12" s="282"/>
      <c r="ALC12" s="282"/>
      <c r="ALD12" s="282"/>
      <c r="ALE12" s="282"/>
      <c r="ALF12" s="282"/>
      <c r="ALG12" s="282"/>
      <c r="ALH12" s="282"/>
      <c r="ALI12" s="282"/>
      <c r="ALJ12" s="282"/>
      <c r="ALK12" s="282"/>
      <c r="ALL12" s="282"/>
      <c r="ALM12" s="282"/>
      <c r="ALN12" s="282"/>
      <c r="ALO12" s="282"/>
      <c r="ALP12" s="282"/>
      <c r="ALQ12" s="282"/>
      <c r="ALR12" s="282"/>
      <c r="ALS12" s="282"/>
      <c r="ALT12" s="282"/>
      <c r="ALU12" s="282"/>
      <c r="ALV12" s="282"/>
      <c r="ALW12" s="282"/>
      <c r="ALX12" s="282"/>
      <c r="ALY12" s="282"/>
      <c r="ALZ12" s="282"/>
      <c r="AMA12" s="282"/>
      <c r="AMB12" s="282"/>
      <c r="AMC12" s="282"/>
      <c r="AMD12" s="282"/>
      <c r="AME12" s="282"/>
      <c r="AMF12" s="282"/>
      <c r="AMG12" s="282"/>
      <c r="AMH12" s="282"/>
      <c r="AMI12" s="282"/>
      <c r="AMJ12" s="282"/>
      <c r="AMK12" s="282"/>
      <c r="AML12" s="282"/>
      <c r="AMM12" s="282"/>
      <c r="AMN12" s="282"/>
      <c r="AMO12" s="282"/>
      <c r="AMP12" s="282"/>
      <c r="AMQ12" s="282"/>
      <c r="AMR12" s="282"/>
      <c r="AMS12" s="282"/>
      <c r="AMT12" s="282"/>
      <c r="AMU12" s="282"/>
      <c r="AMV12" s="282"/>
      <c r="AMW12" s="282"/>
      <c r="AMX12" s="282"/>
      <c r="AMY12" s="282"/>
      <c r="AMZ12" s="282"/>
      <c r="ANA12" s="282"/>
      <c r="ANB12" s="282"/>
      <c r="ANC12" s="282"/>
      <c r="AND12" s="282"/>
      <c r="ANE12" s="282"/>
      <c r="ANF12" s="282"/>
      <c r="ANG12" s="282"/>
      <c r="ANH12" s="282"/>
      <c r="ANI12" s="282"/>
      <c r="ANJ12" s="282"/>
      <c r="ANK12" s="282"/>
      <c r="ANL12" s="282"/>
      <c r="ANM12" s="282"/>
      <c r="ANN12" s="282"/>
      <c r="ANO12" s="282"/>
      <c r="ANP12" s="282"/>
      <c r="ANQ12" s="282"/>
      <c r="ANR12" s="282"/>
      <c r="ANS12" s="282"/>
      <c r="ANT12" s="282"/>
      <c r="ANU12" s="282"/>
      <c r="ANV12" s="282"/>
      <c r="ANW12" s="282"/>
      <c r="ANX12" s="282"/>
      <c r="ANY12" s="282"/>
      <c r="ANZ12" s="282"/>
      <c r="AOA12" s="282"/>
      <c r="AOB12" s="282"/>
      <c r="AOC12" s="282"/>
      <c r="AOD12" s="282"/>
      <c r="AOE12" s="282"/>
      <c r="AOF12" s="282"/>
      <c r="AOG12" s="282"/>
      <c r="AOH12" s="282"/>
      <c r="AOI12" s="282"/>
      <c r="AOJ12" s="282"/>
      <c r="AOK12" s="282"/>
      <c r="AOL12" s="282"/>
      <c r="AOM12" s="282"/>
      <c r="AON12" s="282"/>
      <c r="AOO12" s="282"/>
      <c r="AOP12" s="282"/>
      <c r="AOQ12" s="282"/>
      <c r="AOR12" s="282"/>
      <c r="AOS12" s="282"/>
      <c r="AOT12" s="282"/>
      <c r="AOU12" s="282"/>
      <c r="AOV12" s="282"/>
      <c r="AOW12" s="282"/>
      <c r="AOX12" s="282"/>
      <c r="AOY12" s="282"/>
      <c r="AOZ12" s="282"/>
      <c r="APA12" s="282"/>
      <c r="APB12" s="282"/>
      <c r="APC12" s="282"/>
      <c r="APD12" s="282"/>
      <c r="APE12" s="282"/>
      <c r="APF12" s="282"/>
      <c r="APG12" s="282"/>
      <c r="APH12" s="282"/>
      <c r="API12" s="282"/>
      <c r="APJ12" s="282"/>
      <c r="APK12" s="282"/>
      <c r="APL12" s="282"/>
      <c r="APM12" s="282"/>
      <c r="APN12" s="282"/>
      <c r="APO12" s="282"/>
      <c r="APP12" s="282"/>
      <c r="APQ12" s="282"/>
      <c r="APR12" s="282"/>
      <c r="APS12" s="282"/>
      <c r="APT12" s="282"/>
      <c r="APU12" s="282"/>
      <c r="APV12" s="282"/>
      <c r="APW12" s="282"/>
      <c r="APX12" s="282"/>
      <c r="APY12" s="282"/>
      <c r="APZ12" s="282"/>
      <c r="AQA12" s="282"/>
      <c r="AQB12" s="282"/>
      <c r="AQC12" s="282"/>
      <c r="AQD12" s="282"/>
      <c r="AQE12" s="282"/>
      <c r="AQF12" s="282"/>
      <c r="AQG12" s="282"/>
      <c r="AQH12" s="282"/>
      <c r="AQI12" s="282"/>
      <c r="AQJ12" s="282"/>
      <c r="AQK12" s="282"/>
      <c r="AQL12" s="282"/>
      <c r="AQM12" s="282"/>
      <c r="AQN12" s="282"/>
      <c r="AQO12" s="282"/>
      <c r="AQP12" s="282"/>
      <c r="AQQ12" s="282"/>
      <c r="AQR12" s="282"/>
      <c r="AQS12" s="282"/>
      <c r="AQT12" s="282"/>
      <c r="AQU12" s="282"/>
      <c r="AQV12" s="282"/>
      <c r="AQW12" s="282"/>
      <c r="AQX12" s="282"/>
      <c r="AQY12" s="282"/>
      <c r="AQZ12" s="282"/>
      <c r="ARA12" s="282"/>
      <c r="ARB12" s="282"/>
      <c r="ARC12" s="282"/>
      <c r="ARD12" s="282"/>
      <c r="ARE12" s="282"/>
      <c r="ARF12" s="282"/>
      <c r="ARG12" s="282"/>
      <c r="ARH12" s="282"/>
      <c r="ARI12" s="282"/>
      <c r="ARJ12" s="282"/>
      <c r="ARK12" s="282"/>
      <c r="ARL12" s="282"/>
      <c r="ARM12" s="282"/>
      <c r="ARN12" s="282"/>
      <c r="ARO12" s="282"/>
      <c r="ARP12" s="282"/>
      <c r="ARQ12" s="282"/>
      <c r="ARR12" s="282"/>
      <c r="ARS12" s="282"/>
      <c r="ART12" s="282"/>
      <c r="ARU12" s="282"/>
      <c r="ARV12" s="282"/>
      <c r="ARW12" s="282"/>
      <c r="ARX12" s="282"/>
      <c r="ARY12" s="282"/>
      <c r="ARZ12" s="282"/>
      <c r="ASA12" s="282"/>
      <c r="ASB12" s="282"/>
      <c r="ASC12" s="282"/>
      <c r="ASD12" s="282"/>
      <c r="ASE12" s="282"/>
      <c r="ASF12" s="282"/>
      <c r="ASG12" s="282"/>
      <c r="ASH12" s="282"/>
      <c r="ASI12" s="282"/>
      <c r="ASJ12" s="282"/>
      <c r="ASK12" s="282"/>
      <c r="ASL12" s="282"/>
      <c r="ASM12" s="282"/>
      <c r="ASN12" s="282"/>
      <c r="ASO12" s="282"/>
      <c r="ASP12" s="282"/>
      <c r="ASQ12" s="282"/>
      <c r="ASR12" s="282"/>
      <c r="ASS12" s="282"/>
      <c r="AST12" s="282"/>
      <c r="ASU12" s="282"/>
      <c r="ASV12" s="282"/>
      <c r="ASW12" s="282"/>
      <c r="ASX12" s="282"/>
      <c r="ASY12" s="282"/>
      <c r="ASZ12" s="282"/>
      <c r="ATA12" s="282"/>
      <c r="ATB12" s="282"/>
      <c r="ATC12" s="282"/>
      <c r="ATD12" s="282"/>
      <c r="ATE12" s="282"/>
      <c r="ATF12" s="282"/>
      <c r="ATG12" s="282"/>
      <c r="ATH12" s="282"/>
      <c r="ATI12" s="282"/>
      <c r="ATJ12" s="282"/>
      <c r="ATK12" s="282"/>
      <c r="ATL12" s="282"/>
      <c r="ATM12" s="282"/>
      <c r="ATN12" s="282"/>
      <c r="ATO12" s="282"/>
      <c r="ATP12" s="282"/>
      <c r="ATQ12" s="282"/>
      <c r="ATR12" s="282"/>
      <c r="ATS12" s="282"/>
      <c r="ATT12" s="282"/>
      <c r="ATU12" s="282"/>
      <c r="ATV12" s="282"/>
      <c r="ATW12" s="282"/>
      <c r="ATX12" s="282"/>
      <c r="ATY12" s="282"/>
      <c r="ATZ12" s="282"/>
      <c r="AUA12" s="282"/>
      <c r="AUB12" s="282"/>
      <c r="AUC12" s="282"/>
      <c r="AUD12" s="282"/>
      <c r="AUE12" s="282"/>
      <c r="AUF12" s="282"/>
      <c r="AUG12" s="282"/>
      <c r="AUH12" s="282"/>
      <c r="AUI12" s="282"/>
      <c r="AUJ12" s="282"/>
      <c r="AUK12" s="282"/>
      <c r="AUL12" s="282"/>
      <c r="AUM12" s="282"/>
      <c r="AUN12" s="282"/>
      <c r="AUO12" s="282"/>
      <c r="AUP12" s="282"/>
      <c r="AUQ12" s="282"/>
      <c r="AUR12" s="282"/>
      <c r="AUS12" s="282"/>
      <c r="AUT12" s="282"/>
      <c r="AUU12" s="282"/>
      <c r="AUV12" s="282"/>
      <c r="AUW12" s="282"/>
      <c r="AUX12" s="282"/>
      <c r="AUY12" s="282"/>
      <c r="AUZ12" s="282"/>
      <c r="AVA12" s="282"/>
      <c r="AVB12" s="282"/>
      <c r="AVC12" s="282"/>
      <c r="AVD12" s="282"/>
      <c r="AVE12" s="282"/>
      <c r="AVF12" s="282"/>
      <c r="AVG12" s="282"/>
      <c r="AVH12" s="282"/>
      <c r="AVI12" s="282"/>
      <c r="AVJ12" s="282"/>
      <c r="AVK12" s="282"/>
      <c r="AVL12" s="282"/>
      <c r="AVM12" s="282"/>
      <c r="AVN12" s="282"/>
      <c r="AVO12" s="282"/>
      <c r="AVP12" s="282"/>
      <c r="AVQ12" s="282"/>
      <c r="AVR12" s="282"/>
      <c r="AVS12" s="282"/>
      <c r="AVT12" s="282"/>
      <c r="AVU12" s="282"/>
      <c r="AVV12" s="282"/>
      <c r="AVW12" s="282"/>
      <c r="AVX12" s="282"/>
      <c r="AVY12" s="282"/>
      <c r="AVZ12" s="282"/>
      <c r="AWA12" s="282"/>
      <c r="AWB12" s="282"/>
      <c r="AWC12" s="282"/>
      <c r="AWD12" s="282"/>
      <c r="AWE12" s="282"/>
      <c r="AWF12" s="282"/>
      <c r="AWG12" s="282"/>
      <c r="AWH12" s="282"/>
      <c r="AWI12" s="282"/>
      <c r="AWJ12" s="282"/>
      <c r="AWK12" s="282"/>
      <c r="AWL12" s="282"/>
      <c r="AWM12" s="282"/>
      <c r="AWN12" s="282"/>
      <c r="AWO12" s="282"/>
      <c r="AWP12" s="282"/>
      <c r="AWQ12" s="282"/>
      <c r="AWR12" s="282"/>
      <c r="AWS12" s="282"/>
      <c r="AWT12" s="282"/>
      <c r="AWU12" s="282"/>
      <c r="AWV12" s="282"/>
      <c r="AWW12" s="282"/>
      <c r="AWX12" s="282"/>
      <c r="AWY12" s="282"/>
      <c r="AWZ12" s="282"/>
      <c r="AXA12" s="282"/>
      <c r="AXB12" s="282"/>
      <c r="AXC12" s="282"/>
      <c r="AXD12" s="282"/>
      <c r="AXE12" s="282"/>
      <c r="AXF12" s="282"/>
      <c r="AXG12" s="282"/>
      <c r="AXH12" s="282"/>
      <c r="AXI12" s="282"/>
      <c r="AXJ12" s="282"/>
      <c r="AXK12" s="282"/>
      <c r="AXL12" s="282"/>
      <c r="AXM12" s="282"/>
      <c r="AXN12" s="282"/>
      <c r="AXO12" s="282"/>
      <c r="AXP12" s="282"/>
      <c r="AXQ12" s="282"/>
      <c r="AXR12" s="282"/>
      <c r="AXS12" s="282"/>
      <c r="AXT12" s="282"/>
      <c r="AXU12" s="282"/>
      <c r="AXV12" s="282"/>
      <c r="AXW12" s="282"/>
      <c r="AXX12" s="282"/>
      <c r="AXY12" s="282"/>
      <c r="AXZ12" s="282"/>
      <c r="AYA12" s="282"/>
      <c r="AYB12" s="282"/>
      <c r="AYC12" s="282"/>
      <c r="AYD12" s="282"/>
      <c r="AYE12" s="282"/>
      <c r="AYF12" s="282"/>
      <c r="AYG12" s="282"/>
      <c r="AYH12" s="282"/>
      <c r="AYI12" s="282"/>
      <c r="AYJ12" s="282"/>
      <c r="AYK12" s="282"/>
      <c r="AYL12" s="282"/>
      <c r="AYM12" s="282"/>
      <c r="AYN12" s="282"/>
      <c r="AYO12" s="282"/>
      <c r="AYP12" s="282"/>
      <c r="AYQ12" s="282"/>
      <c r="AYR12" s="282"/>
      <c r="AYS12" s="282"/>
      <c r="AYT12" s="282"/>
      <c r="AYU12" s="282"/>
      <c r="AYV12" s="282"/>
      <c r="AYW12" s="282"/>
      <c r="AYX12" s="282"/>
      <c r="AYY12" s="282"/>
      <c r="AYZ12" s="282"/>
      <c r="AZA12" s="282"/>
      <c r="AZB12" s="282"/>
      <c r="AZC12" s="282"/>
      <c r="AZD12" s="282"/>
      <c r="AZE12" s="282"/>
      <c r="AZF12" s="282"/>
      <c r="AZG12" s="282"/>
      <c r="AZH12" s="282"/>
      <c r="AZI12" s="282"/>
      <c r="AZJ12" s="282"/>
      <c r="AZK12" s="282"/>
      <c r="AZL12" s="282"/>
      <c r="AZM12" s="282"/>
      <c r="AZN12" s="282"/>
      <c r="AZO12" s="282"/>
      <c r="AZP12" s="282"/>
      <c r="AZQ12" s="282"/>
      <c r="AZR12" s="282"/>
      <c r="AZS12" s="282"/>
      <c r="AZT12" s="282"/>
      <c r="AZU12" s="282"/>
      <c r="AZV12" s="282"/>
      <c r="AZW12" s="282"/>
      <c r="AZX12" s="282"/>
      <c r="AZY12" s="282"/>
      <c r="AZZ12" s="282"/>
      <c r="BAA12" s="282"/>
      <c r="BAB12" s="282"/>
      <c r="BAC12" s="282"/>
      <c r="BAD12" s="282"/>
      <c r="BAE12" s="282"/>
      <c r="BAF12" s="282"/>
      <c r="BAG12" s="282"/>
      <c r="BAH12" s="282"/>
      <c r="BAI12" s="282"/>
      <c r="BAJ12" s="282"/>
      <c r="BAK12" s="282"/>
      <c r="BAL12" s="282"/>
      <c r="BAM12" s="282"/>
      <c r="BAN12" s="282"/>
      <c r="BAO12" s="282"/>
      <c r="BAP12" s="282"/>
      <c r="BAQ12" s="282"/>
      <c r="BAR12" s="282"/>
      <c r="BAS12" s="282"/>
      <c r="BAT12" s="282"/>
      <c r="BAU12" s="282"/>
      <c r="BAV12" s="282"/>
      <c r="BAW12" s="282"/>
      <c r="BAX12" s="282"/>
      <c r="BAY12" s="282"/>
      <c r="BAZ12" s="282"/>
      <c r="BBA12" s="282"/>
      <c r="BBB12" s="282"/>
      <c r="BBC12" s="282"/>
      <c r="BBD12" s="282"/>
      <c r="BBE12" s="282"/>
      <c r="BBF12" s="282"/>
      <c r="BBG12" s="282"/>
      <c r="BBH12" s="282"/>
      <c r="BBI12" s="282"/>
      <c r="BBJ12" s="282"/>
      <c r="BBK12" s="282"/>
      <c r="BBL12" s="282"/>
      <c r="BBM12" s="282"/>
      <c r="BBN12" s="282"/>
      <c r="BBO12" s="282"/>
      <c r="BBP12" s="282"/>
      <c r="BBQ12" s="282"/>
      <c r="BBR12" s="282"/>
      <c r="BBS12" s="282"/>
      <c r="BBT12" s="282"/>
      <c r="BBU12" s="282"/>
      <c r="BBV12" s="282"/>
      <c r="BBW12" s="282"/>
      <c r="BBX12" s="282"/>
      <c r="BBY12" s="282"/>
      <c r="BBZ12" s="282"/>
      <c r="BCA12" s="282"/>
      <c r="BCB12" s="282"/>
      <c r="BCC12" s="282"/>
      <c r="BCD12" s="282"/>
      <c r="BCE12" s="282"/>
      <c r="BCF12" s="282"/>
      <c r="BCG12" s="282"/>
      <c r="BCH12" s="282"/>
      <c r="BCI12" s="282"/>
      <c r="BCJ12" s="282"/>
      <c r="BCK12" s="282"/>
      <c r="BCL12" s="282"/>
      <c r="BCM12" s="282"/>
      <c r="BCN12" s="282"/>
      <c r="BCO12" s="282"/>
      <c r="BCP12" s="282"/>
      <c r="BCQ12" s="282"/>
      <c r="BCR12" s="282"/>
      <c r="BCS12" s="282"/>
      <c r="BCT12" s="282"/>
      <c r="BCU12" s="282"/>
      <c r="BCV12" s="282"/>
      <c r="BCW12" s="282"/>
      <c r="BCX12" s="282"/>
      <c r="BCY12" s="282"/>
      <c r="BCZ12" s="282"/>
      <c r="BDA12" s="282"/>
      <c r="BDB12" s="282"/>
      <c r="BDC12" s="282"/>
      <c r="BDD12" s="282"/>
      <c r="BDE12" s="282"/>
      <c r="BDF12" s="282"/>
      <c r="BDG12" s="282"/>
      <c r="BDH12" s="282"/>
      <c r="BDI12" s="282"/>
      <c r="BDJ12" s="282"/>
      <c r="BDK12" s="282"/>
      <c r="BDL12" s="282"/>
      <c r="BDM12" s="282"/>
      <c r="BDN12" s="282"/>
      <c r="BDO12" s="282"/>
      <c r="BDP12" s="282"/>
      <c r="BDQ12" s="282"/>
      <c r="BDR12" s="282"/>
      <c r="BDS12" s="282"/>
      <c r="BDT12" s="282"/>
      <c r="BDU12" s="282"/>
      <c r="BDV12" s="282"/>
      <c r="BDW12" s="282"/>
      <c r="BDX12" s="282"/>
      <c r="BDY12" s="282"/>
      <c r="BDZ12" s="282"/>
      <c r="BEA12" s="282"/>
      <c r="BEB12" s="282"/>
      <c r="BEC12" s="282"/>
      <c r="BED12" s="282"/>
      <c r="BEE12" s="282"/>
      <c r="BEF12" s="282"/>
      <c r="BEG12" s="282"/>
      <c r="BEH12" s="282"/>
      <c r="BEI12" s="282"/>
      <c r="BEJ12" s="282"/>
      <c r="BEK12" s="282"/>
      <c r="BEL12" s="282"/>
      <c r="BEM12" s="282"/>
      <c r="BEN12" s="282"/>
      <c r="BEO12" s="282"/>
      <c r="BEP12" s="282"/>
      <c r="BEQ12" s="282"/>
      <c r="BER12" s="282"/>
      <c r="BES12" s="282"/>
      <c r="BET12" s="282"/>
      <c r="BEU12" s="282"/>
      <c r="BEV12" s="282"/>
      <c r="BEW12" s="282"/>
      <c r="BEX12" s="282"/>
      <c r="BEY12" s="282"/>
      <c r="BEZ12" s="282"/>
      <c r="BFA12" s="282"/>
      <c r="BFB12" s="282"/>
      <c r="BFC12" s="282"/>
      <c r="BFD12" s="282"/>
      <c r="BFE12" s="282"/>
      <c r="BFF12" s="282"/>
      <c r="BFG12" s="282"/>
      <c r="BFH12" s="282"/>
      <c r="BFI12" s="282"/>
      <c r="BFJ12" s="282"/>
      <c r="BFK12" s="282"/>
      <c r="BFL12" s="282"/>
      <c r="BFM12" s="282"/>
      <c r="BFN12" s="282"/>
      <c r="BFO12" s="282"/>
      <c r="BFP12" s="282"/>
      <c r="BFQ12" s="282"/>
      <c r="BFR12" s="282"/>
      <c r="BFS12" s="282"/>
      <c r="BFT12" s="282"/>
      <c r="BFU12" s="282"/>
      <c r="BFV12" s="282"/>
      <c r="BFW12" s="282"/>
      <c r="BFX12" s="282"/>
      <c r="BFY12" s="282"/>
      <c r="BFZ12" s="282"/>
      <c r="BGA12" s="282"/>
      <c r="BGB12" s="282"/>
      <c r="BGC12" s="282"/>
      <c r="BGD12" s="282"/>
      <c r="BGE12" s="282"/>
      <c r="BGF12" s="282"/>
      <c r="BGG12" s="282"/>
      <c r="BGH12" s="282"/>
      <c r="BGI12" s="282"/>
      <c r="BGJ12" s="282"/>
      <c r="BGK12" s="282"/>
      <c r="BGL12" s="282"/>
      <c r="BGM12" s="282"/>
      <c r="BGN12" s="282"/>
      <c r="BGO12" s="282"/>
      <c r="BGP12" s="282"/>
      <c r="BGQ12" s="282"/>
      <c r="BGR12" s="282"/>
      <c r="BGS12" s="282"/>
      <c r="BGT12" s="282"/>
      <c r="BGU12" s="282"/>
      <c r="BGV12" s="282"/>
      <c r="BGW12" s="282"/>
      <c r="BGX12" s="282"/>
      <c r="BGY12" s="282"/>
      <c r="BGZ12" s="282"/>
      <c r="BHA12" s="282"/>
      <c r="BHB12" s="282"/>
      <c r="BHC12" s="282"/>
      <c r="BHD12" s="282"/>
      <c r="BHE12" s="282"/>
      <c r="BHF12" s="282"/>
      <c r="BHG12" s="282"/>
      <c r="BHH12" s="282"/>
      <c r="BHI12" s="282"/>
      <c r="BHJ12" s="282"/>
      <c r="BHK12" s="282"/>
      <c r="BHL12" s="282"/>
      <c r="BHM12" s="282"/>
      <c r="BHN12" s="282"/>
      <c r="BHO12" s="282"/>
      <c r="BHP12" s="282"/>
      <c r="BHQ12" s="282"/>
      <c r="BHR12" s="282"/>
      <c r="BHS12" s="282"/>
      <c r="BHT12" s="282"/>
      <c r="BHU12" s="282"/>
      <c r="BHV12" s="282"/>
      <c r="BHW12" s="282"/>
      <c r="BHX12" s="282"/>
      <c r="BHY12" s="282"/>
      <c r="BHZ12" s="282"/>
      <c r="BIA12" s="282"/>
      <c r="BIB12" s="282"/>
      <c r="BIC12" s="282"/>
      <c r="BID12" s="282"/>
      <c r="BIE12" s="282"/>
      <c r="BIF12" s="282"/>
      <c r="BIG12" s="282"/>
      <c r="BIH12" s="282"/>
      <c r="BII12" s="282"/>
      <c r="BIJ12" s="282"/>
      <c r="BIK12" s="282"/>
      <c r="BIL12" s="282"/>
      <c r="BIM12" s="282"/>
      <c r="BIN12" s="282"/>
      <c r="BIO12" s="282"/>
      <c r="BIP12" s="282"/>
      <c r="BIQ12" s="282"/>
      <c r="BIR12" s="282"/>
      <c r="BIS12" s="282"/>
      <c r="BIT12" s="282"/>
      <c r="BIU12" s="282"/>
      <c r="BIV12" s="282"/>
      <c r="BIW12" s="282"/>
      <c r="BIX12" s="282"/>
      <c r="BIY12" s="282"/>
      <c r="BIZ12" s="282"/>
      <c r="BJA12" s="282"/>
      <c r="BJB12" s="282"/>
      <c r="BJC12" s="282"/>
      <c r="BJD12" s="282"/>
      <c r="BJE12" s="282"/>
      <c r="BJF12" s="282"/>
      <c r="BJG12" s="282"/>
      <c r="BJH12" s="282"/>
      <c r="BJI12" s="282"/>
      <c r="BJJ12" s="282"/>
      <c r="BJK12" s="282"/>
      <c r="BJL12" s="282"/>
      <c r="BJM12" s="282"/>
      <c r="BJN12" s="282"/>
      <c r="BJO12" s="282"/>
      <c r="BJP12" s="282"/>
      <c r="BJQ12" s="282"/>
      <c r="BJR12" s="282"/>
      <c r="BJS12" s="282"/>
      <c r="BJT12" s="282"/>
      <c r="BJU12" s="282"/>
      <c r="BJV12" s="282"/>
      <c r="BJW12" s="282"/>
      <c r="BJX12" s="282"/>
      <c r="BJY12" s="282"/>
      <c r="BJZ12" s="282"/>
      <c r="BKA12" s="282"/>
      <c r="BKB12" s="282"/>
      <c r="BKC12" s="282"/>
      <c r="BKD12" s="282"/>
      <c r="BKE12" s="282"/>
      <c r="BKF12" s="282"/>
      <c r="BKG12" s="282"/>
      <c r="BKH12" s="282"/>
      <c r="BKI12" s="282"/>
      <c r="BKJ12" s="282"/>
      <c r="BKK12" s="282"/>
      <c r="BKL12" s="282"/>
      <c r="BKM12" s="282"/>
      <c r="BKN12" s="282"/>
      <c r="BKO12" s="282"/>
      <c r="BKP12" s="282"/>
      <c r="BKQ12" s="282"/>
      <c r="BKR12" s="282"/>
      <c r="BKS12" s="282"/>
      <c r="BKT12" s="282"/>
      <c r="BKU12" s="282"/>
      <c r="BKV12" s="282"/>
      <c r="BKW12" s="282"/>
      <c r="BKX12" s="282"/>
      <c r="BKY12" s="282"/>
      <c r="BKZ12" s="282"/>
      <c r="BLA12" s="282"/>
      <c r="BLB12" s="282"/>
      <c r="BLC12" s="282"/>
      <c r="BLD12" s="282"/>
      <c r="BLE12" s="282"/>
      <c r="BLF12" s="282"/>
      <c r="BLG12" s="282"/>
      <c r="BLH12" s="282"/>
      <c r="BLI12" s="282"/>
      <c r="BLJ12" s="282"/>
      <c r="BLK12" s="282"/>
      <c r="BLL12" s="282"/>
      <c r="BLM12" s="282"/>
      <c r="BLN12" s="282"/>
      <c r="BLO12" s="282"/>
      <c r="BLP12" s="282"/>
      <c r="BLQ12" s="282"/>
      <c r="BLR12" s="282"/>
      <c r="BLS12" s="282"/>
      <c r="BLT12" s="282"/>
      <c r="BLU12" s="282"/>
      <c r="BLV12" s="282"/>
      <c r="BLW12" s="282"/>
      <c r="BLX12" s="282"/>
      <c r="BLY12" s="282"/>
      <c r="BLZ12" s="282"/>
      <c r="BMA12" s="282"/>
      <c r="BMB12" s="282"/>
      <c r="BMC12" s="282"/>
      <c r="BMD12" s="282"/>
      <c r="BME12" s="282"/>
      <c r="BMF12" s="282"/>
      <c r="BMG12" s="282"/>
      <c r="BMH12" s="282"/>
      <c r="BMI12" s="282"/>
      <c r="BMJ12" s="282"/>
      <c r="BMK12" s="282"/>
      <c r="BML12" s="282"/>
      <c r="BMM12" s="282"/>
      <c r="BMN12" s="282"/>
      <c r="BMO12" s="282"/>
      <c r="BMP12" s="282"/>
      <c r="BMQ12" s="282"/>
      <c r="BMR12" s="282"/>
      <c r="BMS12" s="282"/>
      <c r="BMT12" s="282"/>
      <c r="BMU12" s="282"/>
      <c r="BMV12" s="282"/>
      <c r="BMW12" s="282"/>
      <c r="BMX12" s="282"/>
      <c r="BMY12" s="282"/>
      <c r="BMZ12" s="282"/>
      <c r="BNA12" s="282"/>
      <c r="BNB12" s="282"/>
      <c r="BNC12" s="282"/>
      <c r="BND12" s="282"/>
      <c r="BNE12" s="282"/>
      <c r="BNF12" s="282"/>
      <c r="BNG12" s="282"/>
      <c r="BNH12" s="282"/>
      <c r="BNI12" s="282"/>
      <c r="BNJ12" s="282"/>
      <c r="BNK12" s="282"/>
      <c r="BNL12" s="282"/>
      <c r="BNM12" s="282"/>
      <c r="BNN12" s="282"/>
      <c r="BNO12" s="282"/>
      <c r="BNP12" s="282"/>
      <c r="BNQ12" s="282"/>
      <c r="BNR12" s="282"/>
      <c r="BNS12" s="282"/>
      <c r="BNT12" s="282"/>
      <c r="BNU12" s="282"/>
      <c r="BNV12" s="282"/>
      <c r="BNW12" s="282"/>
      <c r="BNX12" s="282"/>
      <c r="BNY12" s="282"/>
      <c r="BNZ12" s="282"/>
      <c r="BOA12" s="282"/>
      <c r="BOB12" s="282"/>
      <c r="BOC12" s="282"/>
      <c r="BOD12" s="282"/>
      <c r="BOE12" s="282"/>
      <c r="BOF12" s="282"/>
      <c r="BOG12" s="282"/>
      <c r="BOH12" s="282"/>
      <c r="BOI12" s="282"/>
      <c r="BOJ12" s="282"/>
      <c r="BOK12" s="282"/>
      <c r="BOL12" s="282"/>
      <c r="BOM12" s="282"/>
      <c r="BON12" s="282"/>
      <c r="BOO12" s="282"/>
      <c r="BOP12" s="282"/>
      <c r="BOQ12" s="282"/>
      <c r="BOR12" s="282"/>
      <c r="BOS12" s="282"/>
      <c r="BOT12" s="282"/>
      <c r="BOU12" s="282"/>
      <c r="BOV12" s="282"/>
      <c r="BOW12" s="282"/>
      <c r="BOX12" s="282"/>
      <c r="BOY12" s="282"/>
      <c r="BOZ12" s="282"/>
      <c r="BPA12" s="282"/>
      <c r="BPB12" s="282"/>
      <c r="BPC12" s="282"/>
      <c r="BPD12" s="282"/>
      <c r="BPE12" s="282"/>
      <c r="BPF12" s="282"/>
      <c r="BPG12" s="282"/>
      <c r="BPH12" s="282"/>
      <c r="BPI12" s="282"/>
      <c r="BPJ12" s="282"/>
      <c r="BPK12" s="282"/>
      <c r="BPL12" s="282"/>
      <c r="BPM12" s="282"/>
      <c r="BPN12" s="282"/>
      <c r="BPO12" s="282"/>
      <c r="BPP12" s="282"/>
      <c r="BPQ12" s="282"/>
      <c r="BPR12" s="282"/>
      <c r="BPS12" s="282"/>
      <c r="BPT12" s="282"/>
      <c r="BPU12" s="282"/>
      <c r="BPV12" s="282"/>
      <c r="BPW12" s="282"/>
      <c r="BPX12" s="282"/>
      <c r="BPY12" s="282"/>
      <c r="BPZ12" s="282"/>
      <c r="BQA12" s="282"/>
      <c r="BQB12" s="282"/>
      <c r="BQC12" s="282"/>
      <c r="BQD12" s="282"/>
      <c r="BQE12" s="282"/>
      <c r="BQF12" s="282"/>
      <c r="BQG12" s="282"/>
      <c r="BQH12" s="282"/>
      <c r="BQI12" s="282"/>
      <c r="BQJ12" s="282"/>
      <c r="BQK12" s="282"/>
      <c r="BQL12" s="282"/>
      <c r="BQM12" s="282"/>
      <c r="BQN12" s="282"/>
      <c r="BQO12" s="282"/>
      <c r="BQP12" s="282"/>
      <c r="BQQ12" s="282"/>
      <c r="BQR12" s="282"/>
      <c r="BQS12" s="282"/>
      <c r="BQT12" s="282"/>
      <c r="BQU12" s="282"/>
      <c r="BQV12" s="282"/>
      <c r="BQW12" s="282"/>
      <c r="BQX12" s="282"/>
      <c r="BQY12" s="282"/>
      <c r="BQZ12" s="282"/>
      <c r="BRA12" s="282"/>
      <c r="BRB12" s="282"/>
      <c r="BRC12" s="282"/>
      <c r="BRD12" s="282"/>
      <c r="BRE12" s="282"/>
      <c r="BRF12" s="282"/>
      <c r="BRG12" s="282"/>
      <c r="BRH12" s="282"/>
      <c r="BRI12" s="282"/>
      <c r="BRJ12" s="282"/>
      <c r="BRK12" s="282"/>
      <c r="BRL12" s="282"/>
      <c r="BRM12" s="282"/>
      <c r="BRN12" s="282"/>
      <c r="BRO12" s="282"/>
      <c r="BRP12" s="282"/>
      <c r="BRQ12" s="282"/>
      <c r="BRR12" s="282"/>
      <c r="BRS12" s="282"/>
      <c r="BRT12" s="282"/>
      <c r="BRU12" s="282"/>
      <c r="BRV12" s="282"/>
      <c r="BRW12" s="282"/>
      <c r="BRX12" s="282"/>
      <c r="BRY12" s="282"/>
      <c r="BRZ12" s="282"/>
      <c r="BSA12" s="282"/>
      <c r="BSB12" s="282"/>
      <c r="BSC12" s="282"/>
      <c r="BSD12" s="282"/>
      <c r="BSE12" s="282"/>
      <c r="BSF12" s="282"/>
      <c r="BSG12" s="282"/>
      <c r="BSH12" s="282"/>
      <c r="BSI12" s="282"/>
      <c r="BSJ12" s="282"/>
      <c r="BSK12" s="282"/>
      <c r="BSL12" s="282"/>
      <c r="BSM12" s="282"/>
      <c r="BSN12" s="282"/>
      <c r="BSO12" s="282"/>
      <c r="BSP12" s="282"/>
      <c r="BSQ12" s="282"/>
      <c r="BSR12" s="282"/>
      <c r="BSS12" s="282"/>
      <c r="BST12" s="282"/>
      <c r="BSU12" s="282"/>
      <c r="BSV12" s="282"/>
      <c r="BSW12" s="282"/>
      <c r="BSX12" s="282"/>
      <c r="BSY12" s="282"/>
      <c r="BSZ12" s="282"/>
      <c r="BTA12" s="282"/>
      <c r="BTB12" s="282"/>
      <c r="BTC12" s="282"/>
      <c r="BTD12" s="282"/>
      <c r="BTE12" s="282"/>
      <c r="BTF12" s="282"/>
      <c r="BTG12" s="282"/>
      <c r="BTH12" s="282"/>
      <c r="BTI12" s="282"/>
      <c r="BTJ12" s="282"/>
      <c r="BTK12" s="282"/>
      <c r="BTL12" s="282"/>
      <c r="BTM12" s="282"/>
      <c r="BTN12" s="282"/>
      <c r="BTO12" s="282"/>
      <c r="BTP12" s="282"/>
      <c r="BTQ12" s="282"/>
      <c r="BTR12" s="282"/>
      <c r="BTS12" s="282"/>
      <c r="BTT12" s="282"/>
      <c r="BTU12" s="282"/>
      <c r="BTV12" s="282"/>
      <c r="BTW12" s="282"/>
      <c r="BTX12" s="282"/>
      <c r="BTY12" s="282"/>
      <c r="BTZ12" s="282"/>
      <c r="BUA12" s="282"/>
      <c r="BUB12" s="282"/>
      <c r="BUC12" s="282"/>
      <c r="BUD12" s="282"/>
      <c r="BUE12" s="282"/>
      <c r="BUF12" s="282"/>
      <c r="BUG12" s="282"/>
      <c r="BUH12" s="282"/>
      <c r="BUI12" s="282"/>
      <c r="BUJ12" s="282"/>
      <c r="BUK12" s="282"/>
      <c r="BUL12" s="282"/>
      <c r="BUM12" s="282"/>
      <c r="BUN12" s="282"/>
      <c r="BUO12" s="282"/>
      <c r="BUP12" s="282"/>
      <c r="BUQ12" s="282"/>
      <c r="BUR12" s="282"/>
      <c r="BUS12" s="282"/>
      <c r="BUT12" s="282"/>
      <c r="BUU12" s="282"/>
      <c r="BUV12" s="282"/>
      <c r="BUW12" s="282"/>
      <c r="BUX12" s="282"/>
      <c r="BUY12" s="282"/>
      <c r="BUZ12" s="282"/>
      <c r="BVA12" s="282"/>
      <c r="BVB12" s="282"/>
      <c r="BVC12" s="282"/>
      <c r="BVD12" s="282"/>
      <c r="BVE12" s="282"/>
      <c r="BVF12" s="282"/>
      <c r="BVG12" s="282"/>
      <c r="BVH12" s="282"/>
      <c r="BVI12" s="282"/>
      <c r="BVJ12" s="282"/>
      <c r="BVK12" s="282"/>
      <c r="BVL12" s="282"/>
      <c r="BVM12" s="282"/>
      <c r="BVN12" s="282"/>
      <c r="BVO12" s="282"/>
      <c r="BVP12" s="282"/>
      <c r="BVQ12" s="282"/>
      <c r="BVR12" s="282"/>
      <c r="BVS12" s="282"/>
      <c r="BVT12" s="282"/>
      <c r="BVU12" s="282"/>
      <c r="BVV12" s="282"/>
      <c r="BVW12" s="282"/>
      <c r="BVX12" s="282"/>
      <c r="BVY12" s="282"/>
      <c r="BVZ12" s="282"/>
      <c r="BWA12" s="282"/>
      <c r="BWB12" s="282"/>
      <c r="BWC12" s="282"/>
      <c r="BWD12" s="282"/>
      <c r="BWE12" s="282"/>
      <c r="BWF12" s="282"/>
      <c r="BWG12" s="282"/>
      <c r="BWH12" s="282"/>
      <c r="BWI12" s="282"/>
      <c r="BWJ12" s="282"/>
      <c r="BWK12" s="282"/>
      <c r="BWL12" s="282"/>
      <c r="BWM12" s="282"/>
      <c r="BWN12" s="282"/>
      <c r="BWO12" s="282"/>
      <c r="BWP12" s="282"/>
      <c r="BWQ12" s="282"/>
      <c r="BWR12" s="282"/>
      <c r="BWS12" s="282"/>
      <c r="BWT12" s="282"/>
      <c r="BWU12" s="282"/>
      <c r="BWV12" s="282"/>
      <c r="BWW12" s="282"/>
      <c r="BWX12" s="282"/>
      <c r="BWY12" s="282"/>
      <c r="BWZ12" s="282"/>
      <c r="BXA12" s="282"/>
      <c r="BXB12" s="282"/>
      <c r="BXC12" s="282"/>
      <c r="BXD12" s="282"/>
      <c r="BXE12" s="282"/>
      <c r="BXF12" s="282"/>
      <c r="BXG12" s="282"/>
      <c r="BXH12" s="282"/>
      <c r="BXI12" s="282"/>
      <c r="BXJ12" s="282"/>
      <c r="BXK12" s="282"/>
      <c r="BXL12" s="282"/>
      <c r="BXM12" s="282"/>
      <c r="BXN12" s="282"/>
      <c r="BXO12" s="282"/>
      <c r="BXP12" s="282"/>
      <c r="BXQ12" s="282"/>
      <c r="BXR12" s="282"/>
      <c r="BXS12" s="282"/>
      <c r="BXT12" s="282"/>
      <c r="BXU12" s="282"/>
      <c r="BXV12" s="282"/>
      <c r="BXW12" s="282"/>
      <c r="BXX12" s="282"/>
      <c r="BXY12" s="282"/>
      <c r="BXZ12" s="282"/>
      <c r="BYA12" s="282"/>
      <c r="BYB12" s="282"/>
      <c r="BYC12" s="282"/>
      <c r="BYD12" s="282"/>
      <c r="BYE12" s="282"/>
      <c r="BYF12" s="282"/>
      <c r="BYG12" s="282"/>
      <c r="BYH12" s="282"/>
      <c r="BYI12" s="282"/>
      <c r="BYJ12" s="282"/>
      <c r="BYK12" s="282"/>
      <c r="BYL12" s="282"/>
      <c r="BYM12" s="282"/>
      <c r="BYN12" s="282"/>
      <c r="BYO12" s="282"/>
      <c r="BYP12" s="282"/>
      <c r="BYQ12" s="282"/>
      <c r="BYR12" s="282"/>
      <c r="BYS12" s="282"/>
      <c r="BYT12" s="282"/>
      <c r="BYU12" s="282"/>
      <c r="BYV12" s="282"/>
      <c r="BYW12" s="282"/>
      <c r="BYX12" s="282"/>
      <c r="BYY12" s="282"/>
      <c r="BYZ12" s="282"/>
      <c r="BZA12" s="282"/>
      <c r="BZB12" s="282"/>
      <c r="BZC12" s="282"/>
      <c r="BZD12" s="282"/>
      <c r="BZE12" s="282"/>
      <c r="BZF12" s="282"/>
      <c r="BZG12" s="282"/>
      <c r="BZH12" s="282"/>
      <c r="BZI12" s="282"/>
      <c r="BZJ12" s="282"/>
      <c r="BZK12" s="282"/>
      <c r="BZL12" s="282"/>
      <c r="BZM12" s="282"/>
      <c r="BZN12" s="282"/>
      <c r="BZO12" s="282"/>
      <c r="BZP12" s="282"/>
      <c r="BZQ12" s="282"/>
      <c r="BZR12" s="282"/>
      <c r="BZS12" s="282"/>
      <c r="BZT12" s="282"/>
      <c r="BZU12" s="282"/>
      <c r="BZV12" s="282"/>
      <c r="BZW12" s="282"/>
      <c r="BZX12" s="282"/>
      <c r="BZY12" s="282"/>
      <c r="BZZ12" s="282"/>
      <c r="CAA12" s="282"/>
      <c r="CAB12" s="282"/>
      <c r="CAC12" s="282"/>
      <c r="CAD12" s="282"/>
      <c r="CAE12" s="282"/>
      <c r="CAF12" s="282"/>
      <c r="CAG12" s="282"/>
      <c r="CAH12" s="282"/>
      <c r="CAI12" s="282"/>
      <c r="CAJ12" s="282"/>
      <c r="CAK12" s="282"/>
      <c r="CAL12" s="282"/>
      <c r="CAM12" s="282"/>
      <c r="CAN12" s="282"/>
      <c r="CAO12" s="282"/>
      <c r="CAP12" s="282"/>
      <c r="CAQ12" s="282"/>
      <c r="CAR12" s="282"/>
      <c r="CAS12" s="282"/>
      <c r="CAT12" s="282"/>
      <c r="CAU12" s="282"/>
      <c r="CAV12" s="282"/>
      <c r="CAW12" s="282"/>
      <c r="CAX12" s="282"/>
      <c r="CAY12" s="282"/>
      <c r="CAZ12" s="282"/>
      <c r="CBA12" s="282"/>
      <c r="CBB12" s="282"/>
      <c r="CBC12" s="282"/>
      <c r="CBD12" s="282"/>
      <c r="CBE12" s="282"/>
      <c r="CBF12" s="282"/>
      <c r="CBG12" s="282"/>
      <c r="CBH12" s="282"/>
      <c r="CBI12" s="282"/>
      <c r="CBJ12" s="282"/>
      <c r="CBK12" s="282"/>
      <c r="CBL12" s="282"/>
      <c r="CBM12" s="282"/>
      <c r="CBN12" s="282"/>
      <c r="CBO12" s="282"/>
      <c r="CBP12" s="282"/>
      <c r="CBQ12" s="282"/>
      <c r="CBR12" s="282"/>
      <c r="CBS12" s="282"/>
      <c r="CBT12" s="282"/>
      <c r="CBU12" s="282"/>
      <c r="CBV12" s="282"/>
      <c r="CBW12" s="282"/>
      <c r="CBX12" s="282"/>
      <c r="CBY12" s="282"/>
      <c r="CBZ12" s="282"/>
      <c r="CCA12" s="282"/>
      <c r="CCB12" s="282"/>
      <c r="CCC12" s="282"/>
      <c r="CCD12" s="282"/>
      <c r="CCE12" s="282"/>
      <c r="CCF12" s="282"/>
      <c r="CCG12" s="282"/>
      <c r="CCH12" s="282"/>
      <c r="CCI12" s="282"/>
      <c r="CCJ12" s="282"/>
      <c r="CCK12" s="282"/>
      <c r="CCL12" s="282"/>
      <c r="CCM12" s="282"/>
      <c r="CCN12" s="282"/>
      <c r="CCO12" s="282"/>
      <c r="CCP12" s="282"/>
      <c r="CCQ12" s="282"/>
      <c r="CCR12" s="282"/>
      <c r="CCS12" s="282"/>
      <c r="CCT12" s="282"/>
      <c r="CCU12" s="282"/>
      <c r="CCV12" s="282"/>
      <c r="CCW12" s="282"/>
      <c r="CCX12" s="282"/>
      <c r="CCY12" s="282"/>
      <c r="CCZ12" s="282"/>
      <c r="CDA12" s="282"/>
      <c r="CDB12" s="282"/>
      <c r="CDC12" s="282"/>
      <c r="CDD12" s="282"/>
      <c r="CDE12" s="282"/>
      <c r="CDF12" s="282"/>
      <c r="CDG12" s="282"/>
      <c r="CDH12" s="282"/>
      <c r="CDI12" s="282"/>
      <c r="CDJ12" s="282"/>
      <c r="CDK12" s="282"/>
      <c r="CDL12" s="282"/>
      <c r="CDM12" s="282"/>
      <c r="CDN12" s="282"/>
      <c r="CDO12" s="282"/>
      <c r="CDP12" s="282"/>
      <c r="CDQ12" s="282"/>
      <c r="CDR12" s="282"/>
      <c r="CDS12" s="282"/>
      <c r="CDT12" s="282"/>
      <c r="CDU12" s="282"/>
      <c r="CDV12" s="282"/>
      <c r="CDW12" s="282"/>
      <c r="CDX12" s="282"/>
      <c r="CDY12" s="282"/>
      <c r="CDZ12" s="282"/>
      <c r="CEA12" s="282"/>
      <c r="CEB12" s="282"/>
      <c r="CEC12" s="282"/>
      <c r="CED12" s="282"/>
      <c r="CEE12" s="282"/>
      <c r="CEF12" s="282"/>
      <c r="CEG12" s="282"/>
      <c r="CEH12" s="282"/>
      <c r="CEI12" s="282"/>
      <c r="CEJ12" s="282"/>
      <c r="CEK12" s="282"/>
      <c r="CEL12" s="282"/>
      <c r="CEM12" s="282"/>
      <c r="CEN12" s="282"/>
      <c r="CEO12" s="282"/>
      <c r="CEP12" s="282"/>
      <c r="CEQ12" s="282"/>
      <c r="CER12" s="282"/>
      <c r="CES12" s="282"/>
      <c r="CET12" s="282"/>
      <c r="CEU12" s="282"/>
      <c r="CEV12" s="282"/>
      <c r="CEW12" s="282"/>
      <c r="CEX12" s="282"/>
      <c r="CEY12" s="282"/>
      <c r="CEZ12" s="282"/>
      <c r="CFA12" s="282"/>
      <c r="CFB12" s="282"/>
      <c r="CFC12" s="282"/>
      <c r="CFD12" s="282"/>
      <c r="CFE12" s="282"/>
      <c r="CFF12" s="282"/>
      <c r="CFG12" s="282"/>
      <c r="CFH12" s="282"/>
      <c r="CFI12" s="282"/>
      <c r="CFJ12" s="282"/>
      <c r="CFK12" s="282"/>
      <c r="CFL12" s="282"/>
      <c r="CFM12" s="282"/>
      <c r="CFN12" s="282"/>
      <c r="CFO12" s="282"/>
      <c r="CFP12" s="282"/>
      <c r="CFQ12" s="282"/>
      <c r="CFR12" s="282"/>
      <c r="CFS12" s="282"/>
      <c r="CFT12" s="282"/>
      <c r="CFU12" s="282"/>
      <c r="CFV12" s="282"/>
      <c r="CFW12" s="282"/>
      <c r="CFX12" s="282"/>
      <c r="CFY12" s="282"/>
      <c r="CFZ12" s="282"/>
      <c r="CGA12" s="282"/>
      <c r="CGB12" s="282"/>
      <c r="CGC12" s="282"/>
      <c r="CGD12" s="282"/>
      <c r="CGE12" s="282"/>
      <c r="CGF12" s="282"/>
      <c r="CGG12" s="282"/>
      <c r="CGH12" s="282"/>
      <c r="CGI12" s="282"/>
      <c r="CGJ12" s="282"/>
      <c r="CGK12" s="282"/>
      <c r="CGL12" s="282"/>
      <c r="CGM12" s="282"/>
      <c r="CGN12" s="282"/>
      <c r="CGO12" s="282"/>
      <c r="CGP12" s="282"/>
      <c r="CGQ12" s="282"/>
      <c r="CGR12" s="282"/>
      <c r="CGS12" s="282"/>
      <c r="CGT12" s="282"/>
      <c r="CGU12" s="282"/>
      <c r="CGV12" s="282"/>
      <c r="CGW12" s="282"/>
      <c r="CGX12" s="282"/>
      <c r="CGY12" s="282"/>
      <c r="CGZ12" s="282"/>
      <c r="CHA12" s="282"/>
      <c r="CHB12" s="282"/>
      <c r="CHC12" s="282"/>
      <c r="CHD12" s="282"/>
      <c r="CHE12" s="282"/>
      <c r="CHF12" s="282"/>
      <c r="CHG12" s="282"/>
      <c r="CHH12" s="282"/>
      <c r="CHI12" s="282"/>
      <c r="CHJ12" s="282"/>
      <c r="CHK12" s="282"/>
      <c r="CHL12" s="282"/>
      <c r="CHM12" s="282"/>
      <c r="CHN12" s="282"/>
      <c r="CHO12" s="282"/>
      <c r="CHP12" s="282"/>
      <c r="CHQ12" s="282"/>
      <c r="CHR12" s="282"/>
      <c r="CHS12" s="282"/>
      <c r="CHT12" s="282"/>
      <c r="CHU12" s="282"/>
      <c r="CHV12" s="282"/>
      <c r="CHW12" s="282"/>
      <c r="CHX12" s="282"/>
      <c r="CHY12" s="282"/>
      <c r="CHZ12" s="282"/>
      <c r="CIA12" s="282"/>
      <c r="CIB12" s="282"/>
      <c r="CIC12" s="282"/>
      <c r="CID12" s="282"/>
      <c r="CIE12" s="282"/>
      <c r="CIF12" s="282"/>
      <c r="CIG12" s="282"/>
      <c r="CIH12" s="282"/>
      <c r="CII12" s="282"/>
      <c r="CIJ12" s="282"/>
      <c r="CIK12" s="282"/>
      <c r="CIL12" s="282"/>
      <c r="CIM12" s="282"/>
      <c r="CIN12" s="282"/>
      <c r="CIO12" s="282"/>
      <c r="CIP12" s="282"/>
      <c r="CIQ12" s="282"/>
      <c r="CIR12" s="282"/>
      <c r="CIS12" s="282"/>
      <c r="CIT12" s="282"/>
      <c r="CIU12" s="282"/>
      <c r="CIV12" s="282"/>
      <c r="CIW12" s="282"/>
      <c r="CIX12" s="282"/>
      <c r="CIY12" s="282"/>
      <c r="CIZ12" s="282"/>
      <c r="CJA12" s="282"/>
      <c r="CJB12" s="282"/>
      <c r="CJC12" s="282"/>
      <c r="CJD12" s="282"/>
      <c r="CJE12" s="282"/>
      <c r="CJF12" s="282"/>
      <c r="CJG12" s="282"/>
      <c r="CJH12" s="282"/>
      <c r="CJI12" s="282"/>
      <c r="CJJ12" s="282"/>
      <c r="CJK12" s="282"/>
      <c r="CJL12" s="282"/>
      <c r="CJM12" s="282"/>
      <c r="CJN12" s="282"/>
      <c r="CJO12" s="282"/>
      <c r="CJP12" s="282"/>
      <c r="CJQ12" s="282"/>
      <c r="CJR12" s="282"/>
      <c r="CJS12" s="282"/>
      <c r="CJT12" s="282"/>
      <c r="CJU12" s="282"/>
      <c r="CJV12" s="282"/>
      <c r="CJW12" s="282"/>
      <c r="CJX12" s="282"/>
      <c r="CJY12" s="282"/>
      <c r="CJZ12" s="282"/>
      <c r="CKA12" s="282"/>
      <c r="CKB12" s="282"/>
      <c r="CKC12" s="282"/>
      <c r="CKD12" s="282"/>
      <c r="CKE12" s="282"/>
      <c r="CKF12" s="282"/>
      <c r="CKG12" s="282"/>
      <c r="CKH12" s="282"/>
      <c r="CKI12" s="282"/>
      <c r="CKJ12" s="282"/>
      <c r="CKK12" s="282"/>
      <c r="CKL12" s="282"/>
      <c r="CKM12" s="282"/>
      <c r="CKN12" s="282"/>
      <c r="CKO12" s="282"/>
      <c r="CKP12" s="282"/>
      <c r="CKQ12" s="282"/>
      <c r="CKR12" s="282"/>
      <c r="CKS12" s="282"/>
      <c r="CKT12" s="282"/>
      <c r="CKU12" s="282"/>
      <c r="CKV12" s="282"/>
      <c r="CKW12" s="282"/>
      <c r="CKX12" s="282"/>
      <c r="CKY12" s="282"/>
      <c r="CKZ12" s="282"/>
      <c r="CLA12" s="282"/>
      <c r="CLB12" s="282"/>
      <c r="CLC12" s="282"/>
      <c r="CLD12" s="282"/>
      <c r="CLE12" s="282"/>
      <c r="CLF12" s="282"/>
      <c r="CLG12" s="282"/>
      <c r="CLH12" s="282"/>
      <c r="CLI12" s="282"/>
      <c r="CLJ12" s="282"/>
      <c r="CLK12" s="282"/>
      <c r="CLL12" s="282"/>
      <c r="CLM12" s="282"/>
      <c r="CLN12" s="282"/>
      <c r="CLO12" s="282"/>
      <c r="CLP12" s="282"/>
      <c r="CLQ12" s="282"/>
      <c r="CLR12" s="282"/>
      <c r="CLS12" s="282"/>
      <c r="CLT12" s="282"/>
      <c r="CLU12" s="282"/>
      <c r="CLV12" s="282"/>
      <c r="CLW12" s="282"/>
      <c r="CLX12" s="282"/>
      <c r="CLY12" s="282"/>
      <c r="CLZ12" s="282"/>
      <c r="CMA12" s="282"/>
      <c r="CMB12" s="282"/>
      <c r="CMC12" s="282"/>
      <c r="CMD12" s="282"/>
      <c r="CME12" s="282"/>
      <c r="CMF12" s="282"/>
      <c r="CMG12" s="282"/>
      <c r="CMH12" s="282"/>
      <c r="CMI12" s="282"/>
      <c r="CMJ12" s="282"/>
      <c r="CMK12" s="282"/>
      <c r="CML12" s="282"/>
      <c r="CMM12" s="282"/>
      <c r="CMN12" s="282"/>
      <c r="CMO12" s="282"/>
      <c r="CMP12" s="282"/>
      <c r="CMQ12" s="282"/>
      <c r="CMR12" s="282"/>
      <c r="CMS12" s="282"/>
      <c r="CMT12" s="282"/>
      <c r="CMU12" s="282"/>
      <c r="CMV12" s="282"/>
      <c r="CMW12" s="282"/>
      <c r="CMX12" s="282"/>
      <c r="CMY12" s="282"/>
      <c r="CMZ12" s="282"/>
      <c r="CNA12" s="282"/>
      <c r="CNB12" s="282"/>
      <c r="CNC12" s="282"/>
      <c r="CND12" s="282"/>
      <c r="CNE12" s="282"/>
      <c r="CNF12" s="282"/>
      <c r="CNG12" s="282"/>
      <c r="CNH12" s="282"/>
      <c r="CNI12" s="282"/>
      <c r="CNJ12" s="282"/>
      <c r="CNK12" s="282"/>
      <c r="CNL12" s="282"/>
      <c r="CNM12" s="282"/>
      <c r="CNN12" s="282"/>
      <c r="CNO12" s="282"/>
      <c r="CNP12" s="282"/>
      <c r="CNQ12" s="282"/>
      <c r="CNR12" s="282"/>
      <c r="CNS12" s="282"/>
      <c r="CNT12" s="282"/>
      <c r="CNU12" s="282"/>
      <c r="CNV12" s="282"/>
      <c r="CNW12" s="282"/>
      <c r="CNX12" s="282"/>
      <c r="CNY12" s="282"/>
      <c r="CNZ12" s="282"/>
      <c r="COA12" s="282"/>
      <c r="COB12" s="282"/>
      <c r="COC12" s="282"/>
      <c r="COD12" s="282"/>
      <c r="COE12" s="282"/>
      <c r="COF12" s="282"/>
      <c r="COG12" s="282"/>
      <c r="COH12" s="282"/>
      <c r="COI12" s="282"/>
      <c r="COJ12" s="282"/>
      <c r="COK12" s="282"/>
      <c r="COL12" s="282"/>
      <c r="COM12" s="282"/>
      <c r="CON12" s="282"/>
      <c r="COO12" s="282"/>
      <c r="COP12" s="282"/>
      <c r="COQ12" s="282"/>
      <c r="COR12" s="282"/>
      <c r="COS12" s="282"/>
      <c r="COT12" s="282"/>
      <c r="COU12" s="282"/>
      <c r="COV12" s="282"/>
      <c r="COW12" s="282"/>
      <c r="COX12" s="282"/>
      <c r="COY12" s="282"/>
      <c r="COZ12" s="282"/>
      <c r="CPA12" s="282"/>
      <c r="CPB12" s="282"/>
      <c r="CPC12" s="282"/>
      <c r="CPD12" s="282"/>
      <c r="CPE12" s="282"/>
      <c r="CPF12" s="282"/>
      <c r="CPG12" s="282"/>
      <c r="CPH12" s="282"/>
      <c r="CPI12" s="282"/>
      <c r="CPJ12" s="282"/>
      <c r="CPK12" s="282"/>
      <c r="CPL12" s="282"/>
      <c r="CPM12" s="282"/>
      <c r="CPN12" s="282"/>
      <c r="CPO12" s="282"/>
      <c r="CPP12" s="282"/>
      <c r="CPQ12" s="282"/>
      <c r="CPR12" s="282"/>
      <c r="CPS12" s="282"/>
      <c r="CPT12" s="282"/>
      <c r="CPU12" s="282"/>
      <c r="CPV12" s="282"/>
      <c r="CPW12" s="282"/>
      <c r="CPX12" s="282"/>
      <c r="CPY12" s="282"/>
      <c r="CPZ12" s="282"/>
      <c r="CQA12" s="282"/>
      <c r="CQB12" s="282"/>
      <c r="CQC12" s="282"/>
      <c r="CQD12" s="282"/>
      <c r="CQE12" s="282"/>
      <c r="CQF12" s="282"/>
      <c r="CQG12" s="282"/>
      <c r="CQH12" s="282"/>
      <c r="CQI12" s="282"/>
      <c r="CQJ12" s="282"/>
      <c r="CQK12" s="282"/>
      <c r="CQL12" s="282"/>
      <c r="CQM12" s="282"/>
      <c r="CQN12" s="282"/>
      <c r="CQO12" s="282"/>
      <c r="CQP12" s="282"/>
      <c r="CQQ12" s="282"/>
      <c r="CQR12" s="282"/>
      <c r="CQS12" s="282"/>
      <c r="CQT12" s="282"/>
      <c r="CQU12" s="282"/>
      <c r="CQV12" s="282"/>
      <c r="CQW12" s="282"/>
      <c r="CQX12" s="282"/>
      <c r="CQY12" s="282"/>
      <c r="CQZ12" s="282"/>
      <c r="CRA12" s="282"/>
      <c r="CRB12" s="282"/>
      <c r="CRC12" s="282"/>
      <c r="CRD12" s="282"/>
      <c r="CRE12" s="282"/>
      <c r="CRF12" s="282"/>
      <c r="CRG12" s="282"/>
      <c r="CRH12" s="282"/>
      <c r="CRI12" s="282"/>
      <c r="CRJ12" s="282"/>
      <c r="CRK12" s="282"/>
      <c r="CRL12" s="282"/>
      <c r="CRM12" s="282"/>
      <c r="CRN12" s="282"/>
      <c r="CRO12" s="282"/>
      <c r="CRP12" s="282"/>
      <c r="CRQ12" s="282"/>
      <c r="CRR12" s="282"/>
      <c r="CRS12" s="282"/>
      <c r="CRT12" s="282"/>
      <c r="CRU12" s="282"/>
      <c r="CRV12" s="282"/>
      <c r="CRW12" s="282"/>
      <c r="CRX12" s="282"/>
      <c r="CRY12" s="282"/>
      <c r="CRZ12" s="282"/>
      <c r="CSA12" s="282"/>
      <c r="CSB12" s="282"/>
      <c r="CSC12" s="282"/>
      <c r="CSD12" s="282"/>
      <c r="CSE12" s="282"/>
      <c r="CSF12" s="282"/>
      <c r="CSG12" s="282"/>
      <c r="CSH12" s="282"/>
      <c r="CSI12" s="282"/>
      <c r="CSJ12" s="282"/>
      <c r="CSK12" s="282"/>
      <c r="CSL12" s="282"/>
      <c r="CSM12" s="282"/>
      <c r="CSN12" s="282"/>
      <c r="CSO12" s="282"/>
      <c r="CSP12" s="282"/>
      <c r="CSQ12" s="282"/>
      <c r="CSR12" s="282"/>
      <c r="CSS12" s="282"/>
      <c r="CST12" s="282"/>
      <c r="CSU12" s="282"/>
      <c r="CSV12" s="282"/>
      <c r="CSW12" s="282"/>
      <c r="CSX12" s="282"/>
      <c r="CSY12" s="282"/>
      <c r="CSZ12" s="282"/>
      <c r="CTA12" s="282"/>
      <c r="CTB12" s="282"/>
      <c r="CTC12" s="282"/>
      <c r="CTD12" s="282"/>
      <c r="CTE12" s="282"/>
      <c r="CTF12" s="282"/>
      <c r="CTG12" s="282"/>
      <c r="CTH12" s="282"/>
      <c r="CTI12" s="282"/>
      <c r="CTJ12" s="282"/>
      <c r="CTK12" s="282"/>
      <c r="CTL12" s="282"/>
      <c r="CTM12" s="282"/>
      <c r="CTN12" s="282"/>
      <c r="CTO12" s="282"/>
      <c r="CTP12" s="282"/>
      <c r="CTQ12" s="282"/>
      <c r="CTR12" s="282"/>
      <c r="CTS12" s="282"/>
      <c r="CTT12" s="282"/>
      <c r="CTU12" s="282"/>
      <c r="CTV12" s="282"/>
      <c r="CTW12" s="282"/>
      <c r="CTX12" s="282"/>
      <c r="CTY12" s="282"/>
      <c r="CTZ12" s="282"/>
      <c r="CUA12" s="282"/>
      <c r="CUB12" s="282"/>
      <c r="CUC12" s="282"/>
      <c r="CUD12" s="282"/>
      <c r="CUE12" s="282"/>
      <c r="CUF12" s="282"/>
      <c r="CUG12" s="282"/>
      <c r="CUH12" s="282"/>
      <c r="CUI12" s="282"/>
      <c r="CUJ12" s="282"/>
      <c r="CUK12" s="282"/>
      <c r="CUL12" s="282"/>
      <c r="CUM12" s="282"/>
      <c r="CUN12" s="282"/>
      <c r="CUO12" s="282"/>
      <c r="CUP12" s="282"/>
      <c r="CUQ12" s="282"/>
      <c r="CUR12" s="282"/>
      <c r="CUS12" s="282"/>
      <c r="CUT12" s="282"/>
      <c r="CUU12" s="282"/>
      <c r="CUV12" s="282"/>
      <c r="CUW12" s="282"/>
      <c r="CUX12" s="282"/>
      <c r="CUY12" s="282"/>
      <c r="CUZ12" s="282"/>
      <c r="CVA12" s="282"/>
      <c r="CVB12" s="282"/>
      <c r="CVC12" s="282"/>
      <c r="CVD12" s="282"/>
      <c r="CVE12" s="282"/>
      <c r="CVF12" s="282"/>
      <c r="CVG12" s="282"/>
      <c r="CVH12" s="282"/>
      <c r="CVI12" s="282"/>
      <c r="CVJ12" s="282"/>
      <c r="CVK12" s="282"/>
      <c r="CVL12" s="282"/>
      <c r="CVM12" s="282"/>
      <c r="CVN12" s="282"/>
      <c r="CVO12" s="282"/>
      <c r="CVP12" s="282"/>
      <c r="CVQ12" s="282"/>
      <c r="CVR12" s="282"/>
      <c r="CVS12" s="282"/>
      <c r="CVT12" s="282"/>
      <c r="CVU12" s="282"/>
      <c r="CVV12" s="282"/>
      <c r="CVW12" s="282"/>
      <c r="CVX12" s="282"/>
      <c r="CVY12" s="282"/>
      <c r="CVZ12" s="282"/>
      <c r="CWA12" s="282"/>
      <c r="CWB12" s="282"/>
      <c r="CWC12" s="282"/>
      <c r="CWD12" s="282"/>
      <c r="CWE12" s="282"/>
      <c r="CWF12" s="282"/>
      <c r="CWG12" s="282"/>
      <c r="CWH12" s="282"/>
      <c r="CWI12" s="282"/>
      <c r="CWJ12" s="282"/>
      <c r="CWK12" s="282"/>
      <c r="CWL12" s="282"/>
      <c r="CWM12" s="282"/>
      <c r="CWN12" s="282"/>
      <c r="CWO12" s="282"/>
      <c r="CWP12" s="282"/>
      <c r="CWQ12" s="282"/>
      <c r="CWR12" s="282"/>
      <c r="CWS12" s="282"/>
      <c r="CWT12" s="282"/>
      <c r="CWU12" s="282"/>
      <c r="CWV12" s="282"/>
      <c r="CWW12" s="282"/>
      <c r="CWX12" s="282"/>
      <c r="CWY12" s="282"/>
      <c r="CWZ12" s="282"/>
      <c r="CXA12" s="282"/>
      <c r="CXB12" s="282"/>
      <c r="CXC12" s="282"/>
      <c r="CXD12" s="282"/>
      <c r="CXE12" s="282"/>
      <c r="CXF12" s="282"/>
      <c r="CXG12" s="282"/>
      <c r="CXH12" s="282"/>
      <c r="CXI12" s="282"/>
      <c r="CXJ12" s="282"/>
      <c r="CXK12" s="282"/>
      <c r="CXL12" s="282"/>
      <c r="CXM12" s="282"/>
      <c r="CXN12" s="282"/>
      <c r="CXO12" s="282"/>
      <c r="CXP12" s="282"/>
      <c r="CXQ12" s="282"/>
      <c r="CXR12" s="282"/>
      <c r="CXS12" s="282"/>
      <c r="CXT12" s="282"/>
      <c r="CXU12" s="282"/>
      <c r="CXV12" s="282"/>
      <c r="CXW12" s="282"/>
      <c r="CXX12" s="282"/>
      <c r="CXY12" s="282"/>
      <c r="CXZ12" s="282"/>
      <c r="CYA12" s="282"/>
      <c r="CYB12" s="282"/>
      <c r="CYC12" s="282"/>
      <c r="CYD12" s="282"/>
      <c r="CYE12" s="282"/>
      <c r="CYF12" s="282"/>
      <c r="CYG12" s="282"/>
      <c r="CYH12" s="282"/>
      <c r="CYI12" s="282"/>
      <c r="CYJ12" s="282"/>
      <c r="CYK12" s="282"/>
      <c r="CYL12" s="282"/>
      <c r="CYM12" s="282"/>
      <c r="CYN12" s="282"/>
      <c r="CYO12" s="282"/>
      <c r="CYP12" s="282"/>
      <c r="CYQ12" s="282"/>
      <c r="CYR12" s="282"/>
      <c r="CYS12" s="282"/>
      <c r="CYT12" s="282"/>
      <c r="CYU12" s="282"/>
      <c r="CYV12" s="282"/>
      <c r="CYW12" s="282"/>
      <c r="CYX12" s="282"/>
      <c r="CYY12" s="282"/>
      <c r="CYZ12" s="282"/>
      <c r="CZA12" s="282"/>
      <c r="CZB12" s="282"/>
      <c r="CZC12" s="282"/>
      <c r="CZD12" s="282"/>
      <c r="CZE12" s="282"/>
      <c r="CZF12" s="282"/>
      <c r="CZG12" s="282"/>
      <c r="CZH12" s="282"/>
      <c r="CZI12" s="282"/>
      <c r="CZJ12" s="282"/>
      <c r="CZK12" s="282"/>
      <c r="CZL12" s="282"/>
      <c r="CZM12" s="282"/>
      <c r="CZN12" s="282"/>
      <c r="CZO12" s="282"/>
      <c r="CZP12" s="282"/>
      <c r="CZQ12" s="282"/>
      <c r="CZR12" s="282"/>
      <c r="CZS12" s="282"/>
      <c r="CZT12" s="282"/>
      <c r="CZU12" s="282"/>
      <c r="CZV12" s="282"/>
      <c r="CZW12" s="282"/>
      <c r="CZX12" s="282"/>
      <c r="CZY12" s="282"/>
      <c r="CZZ12" s="282"/>
      <c r="DAA12" s="282"/>
      <c r="DAB12" s="282"/>
      <c r="DAC12" s="282"/>
      <c r="DAD12" s="282"/>
      <c r="DAE12" s="282"/>
      <c r="DAF12" s="282"/>
      <c r="DAG12" s="282"/>
      <c r="DAH12" s="282"/>
      <c r="DAI12" s="282"/>
      <c r="DAJ12" s="282"/>
      <c r="DAK12" s="282"/>
      <c r="DAL12" s="282"/>
      <c r="DAM12" s="282"/>
      <c r="DAN12" s="282"/>
      <c r="DAO12" s="282"/>
      <c r="DAP12" s="282"/>
      <c r="DAQ12" s="282"/>
      <c r="DAR12" s="282"/>
      <c r="DAS12" s="282"/>
      <c r="DAT12" s="282"/>
      <c r="DAU12" s="282"/>
      <c r="DAV12" s="282"/>
      <c r="DAW12" s="282"/>
      <c r="DAX12" s="282"/>
      <c r="DAY12" s="282"/>
      <c r="DAZ12" s="282"/>
      <c r="DBA12" s="282"/>
      <c r="DBB12" s="282"/>
      <c r="DBC12" s="282"/>
      <c r="DBD12" s="282"/>
      <c r="DBE12" s="282"/>
      <c r="DBF12" s="282"/>
      <c r="DBG12" s="282"/>
      <c r="DBH12" s="282"/>
      <c r="DBI12" s="282"/>
      <c r="DBJ12" s="282"/>
      <c r="DBK12" s="282"/>
      <c r="DBL12" s="282"/>
      <c r="DBM12" s="282"/>
      <c r="DBN12" s="282"/>
      <c r="DBO12" s="282"/>
      <c r="DBP12" s="282"/>
      <c r="DBQ12" s="282"/>
      <c r="DBR12" s="282"/>
      <c r="DBS12" s="282"/>
      <c r="DBT12" s="282"/>
      <c r="DBU12" s="282"/>
      <c r="DBV12" s="282"/>
      <c r="DBW12" s="282"/>
      <c r="DBX12" s="282"/>
      <c r="DBY12" s="282"/>
      <c r="DBZ12" s="282"/>
      <c r="DCA12" s="282"/>
      <c r="DCB12" s="282"/>
      <c r="DCC12" s="282"/>
      <c r="DCD12" s="282"/>
      <c r="DCE12" s="282"/>
      <c r="DCF12" s="282"/>
      <c r="DCG12" s="282"/>
      <c r="DCH12" s="282"/>
      <c r="DCI12" s="282"/>
      <c r="DCJ12" s="282"/>
      <c r="DCK12" s="282"/>
      <c r="DCL12" s="282"/>
      <c r="DCM12" s="282"/>
      <c r="DCN12" s="282"/>
      <c r="DCO12" s="282"/>
      <c r="DCP12" s="282"/>
      <c r="DCQ12" s="282"/>
      <c r="DCR12" s="282"/>
      <c r="DCS12" s="282"/>
      <c r="DCT12" s="282"/>
      <c r="DCU12" s="282"/>
      <c r="DCV12" s="282"/>
      <c r="DCW12" s="282"/>
      <c r="DCX12" s="282"/>
      <c r="DCY12" s="282"/>
      <c r="DCZ12" s="282"/>
      <c r="DDA12" s="282"/>
      <c r="DDB12" s="282"/>
      <c r="DDC12" s="282"/>
      <c r="DDD12" s="282"/>
      <c r="DDE12" s="282"/>
      <c r="DDF12" s="282"/>
      <c r="DDG12" s="282"/>
      <c r="DDH12" s="282"/>
      <c r="DDI12" s="282"/>
      <c r="DDJ12" s="282"/>
      <c r="DDK12" s="282"/>
      <c r="DDL12" s="282"/>
      <c r="DDM12" s="282"/>
      <c r="DDN12" s="282"/>
      <c r="DDO12" s="282"/>
      <c r="DDP12" s="282"/>
      <c r="DDQ12" s="282"/>
      <c r="DDR12" s="282"/>
      <c r="DDS12" s="282"/>
      <c r="DDT12" s="282"/>
      <c r="DDU12" s="282"/>
      <c r="DDV12" s="282"/>
      <c r="DDW12" s="282"/>
      <c r="DDX12" s="282"/>
      <c r="DDY12" s="282"/>
      <c r="DDZ12" s="282"/>
      <c r="DEA12" s="282"/>
      <c r="DEB12" s="282"/>
      <c r="DEC12" s="282"/>
      <c r="DED12" s="282"/>
      <c r="DEE12" s="282"/>
      <c r="DEF12" s="282"/>
      <c r="DEG12" s="282"/>
      <c r="DEH12" s="282"/>
      <c r="DEI12" s="282"/>
      <c r="DEJ12" s="282"/>
      <c r="DEK12" s="282"/>
      <c r="DEL12" s="282"/>
      <c r="DEM12" s="282"/>
      <c r="DEN12" s="282"/>
      <c r="DEO12" s="282"/>
      <c r="DEP12" s="282"/>
      <c r="DEQ12" s="282"/>
      <c r="DER12" s="282"/>
      <c r="DES12" s="282"/>
      <c r="DET12" s="282"/>
      <c r="DEU12" s="282"/>
      <c r="DEV12" s="282"/>
      <c r="DEW12" s="282"/>
      <c r="DEX12" s="282"/>
      <c r="DEY12" s="282"/>
      <c r="DEZ12" s="282"/>
      <c r="DFA12" s="282"/>
      <c r="DFB12" s="282"/>
      <c r="DFC12" s="282"/>
      <c r="DFD12" s="282"/>
      <c r="DFE12" s="282"/>
      <c r="DFF12" s="282"/>
      <c r="DFG12" s="282"/>
      <c r="DFH12" s="282"/>
      <c r="DFI12" s="282"/>
      <c r="DFJ12" s="282"/>
      <c r="DFK12" s="282"/>
      <c r="DFL12" s="282"/>
      <c r="DFM12" s="282"/>
      <c r="DFN12" s="282"/>
      <c r="DFO12" s="282"/>
      <c r="DFP12" s="282"/>
      <c r="DFQ12" s="282"/>
      <c r="DFR12" s="282"/>
      <c r="DFS12" s="282"/>
      <c r="DFT12" s="282"/>
      <c r="DFU12" s="282"/>
      <c r="DFV12" s="282"/>
      <c r="DFW12" s="282"/>
      <c r="DFX12" s="282"/>
      <c r="DFY12" s="282"/>
      <c r="DFZ12" s="282"/>
      <c r="DGA12" s="282"/>
      <c r="DGB12" s="282"/>
      <c r="DGC12" s="282"/>
      <c r="DGD12" s="282"/>
      <c r="DGE12" s="282"/>
      <c r="DGF12" s="282"/>
      <c r="DGG12" s="282"/>
      <c r="DGH12" s="282"/>
      <c r="DGI12" s="282"/>
      <c r="DGJ12" s="282"/>
      <c r="DGK12" s="282"/>
      <c r="DGL12" s="282"/>
      <c r="DGM12" s="282"/>
      <c r="DGN12" s="282"/>
      <c r="DGO12" s="282"/>
      <c r="DGP12" s="282"/>
      <c r="DGQ12" s="282"/>
      <c r="DGR12" s="282"/>
      <c r="DGS12" s="282"/>
      <c r="DGT12" s="282"/>
      <c r="DGU12" s="282"/>
      <c r="DGV12" s="282"/>
      <c r="DGW12" s="282"/>
      <c r="DGX12" s="282"/>
      <c r="DGY12" s="282"/>
      <c r="DGZ12" s="282"/>
      <c r="DHA12" s="282"/>
      <c r="DHB12" s="282"/>
      <c r="DHC12" s="282"/>
      <c r="DHD12" s="282"/>
      <c r="DHE12" s="282"/>
      <c r="DHF12" s="282"/>
      <c r="DHG12" s="282"/>
      <c r="DHH12" s="282"/>
      <c r="DHI12" s="282"/>
      <c r="DHJ12" s="282"/>
      <c r="DHK12" s="282"/>
      <c r="DHL12" s="282"/>
      <c r="DHM12" s="282"/>
      <c r="DHN12" s="282"/>
      <c r="DHO12" s="282"/>
      <c r="DHP12" s="282"/>
      <c r="DHQ12" s="282"/>
      <c r="DHR12" s="282"/>
      <c r="DHS12" s="282"/>
      <c r="DHT12" s="282"/>
      <c r="DHU12" s="282"/>
      <c r="DHV12" s="282"/>
      <c r="DHW12" s="282"/>
      <c r="DHX12" s="282"/>
      <c r="DHY12" s="282"/>
      <c r="DHZ12" s="282"/>
      <c r="DIA12" s="282"/>
      <c r="DIB12" s="282"/>
      <c r="DIC12" s="282"/>
      <c r="DID12" s="282"/>
      <c r="DIE12" s="282"/>
      <c r="DIF12" s="282"/>
      <c r="DIG12" s="282"/>
      <c r="DIH12" s="282"/>
      <c r="DII12" s="282"/>
      <c r="DIJ12" s="282"/>
      <c r="DIK12" s="282"/>
      <c r="DIL12" s="282"/>
      <c r="DIM12" s="282"/>
      <c r="DIN12" s="282"/>
      <c r="DIO12" s="282"/>
      <c r="DIP12" s="282"/>
      <c r="DIQ12" s="282"/>
      <c r="DIR12" s="282"/>
      <c r="DIS12" s="282"/>
      <c r="DIT12" s="282"/>
      <c r="DIU12" s="282"/>
      <c r="DIV12" s="282"/>
      <c r="DIW12" s="282"/>
      <c r="DIX12" s="282"/>
      <c r="DIY12" s="282"/>
      <c r="DIZ12" s="282"/>
      <c r="DJA12" s="282"/>
      <c r="DJB12" s="282"/>
      <c r="DJC12" s="282"/>
      <c r="DJD12" s="282"/>
      <c r="DJE12" s="282"/>
      <c r="DJF12" s="282"/>
      <c r="DJG12" s="282"/>
      <c r="DJH12" s="282"/>
      <c r="DJI12" s="282"/>
      <c r="DJJ12" s="282"/>
      <c r="DJK12" s="282"/>
      <c r="DJL12" s="282"/>
      <c r="DJM12" s="282"/>
      <c r="DJN12" s="282"/>
      <c r="DJO12" s="282"/>
      <c r="DJP12" s="282"/>
      <c r="DJQ12" s="282"/>
      <c r="DJR12" s="282"/>
      <c r="DJS12" s="282"/>
      <c r="DJT12" s="282"/>
      <c r="DJU12" s="282"/>
      <c r="DJV12" s="282"/>
      <c r="DJW12" s="282"/>
      <c r="DJX12" s="282"/>
      <c r="DJY12" s="282"/>
      <c r="DJZ12" s="282"/>
      <c r="DKA12" s="282"/>
      <c r="DKB12" s="282"/>
      <c r="DKC12" s="282"/>
      <c r="DKD12" s="282"/>
      <c r="DKE12" s="282"/>
      <c r="DKF12" s="282"/>
      <c r="DKG12" s="282"/>
      <c r="DKH12" s="282"/>
      <c r="DKI12" s="282"/>
      <c r="DKJ12" s="282"/>
      <c r="DKK12" s="282"/>
      <c r="DKL12" s="282"/>
      <c r="DKM12" s="282"/>
      <c r="DKN12" s="282"/>
      <c r="DKO12" s="282"/>
      <c r="DKP12" s="282"/>
      <c r="DKQ12" s="282"/>
      <c r="DKR12" s="282"/>
      <c r="DKS12" s="282"/>
      <c r="DKT12" s="282"/>
      <c r="DKU12" s="282"/>
      <c r="DKV12" s="282"/>
      <c r="DKW12" s="282"/>
      <c r="DKX12" s="282"/>
      <c r="DKY12" s="282"/>
      <c r="DKZ12" s="282"/>
      <c r="DLA12" s="282"/>
      <c r="DLB12" s="282"/>
      <c r="DLC12" s="282"/>
      <c r="DLD12" s="282"/>
      <c r="DLE12" s="282"/>
      <c r="DLF12" s="282"/>
      <c r="DLG12" s="282"/>
      <c r="DLH12" s="282"/>
      <c r="DLI12" s="282"/>
      <c r="DLJ12" s="282"/>
      <c r="DLK12" s="282"/>
      <c r="DLL12" s="282"/>
      <c r="DLM12" s="282"/>
      <c r="DLN12" s="282"/>
      <c r="DLO12" s="282"/>
      <c r="DLP12" s="282"/>
      <c r="DLQ12" s="282"/>
      <c r="DLR12" s="282"/>
      <c r="DLS12" s="282"/>
      <c r="DLT12" s="282"/>
      <c r="DLU12" s="282"/>
      <c r="DLV12" s="282"/>
      <c r="DLW12" s="282"/>
      <c r="DLX12" s="282"/>
      <c r="DLY12" s="282"/>
      <c r="DLZ12" s="282"/>
      <c r="DMA12" s="282"/>
      <c r="DMB12" s="282"/>
      <c r="DMC12" s="282"/>
      <c r="DMD12" s="282"/>
      <c r="DME12" s="282"/>
      <c r="DMF12" s="282"/>
      <c r="DMG12" s="282"/>
      <c r="DMH12" s="282"/>
      <c r="DMI12" s="282"/>
      <c r="DMJ12" s="282"/>
      <c r="DMK12" s="282"/>
      <c r="DML12" s="282"/>
      <c r="DMM12" s="282"/>
      <c r="DMN12" s="282"/>
      <c r="DMO12" s="282"/>
      <c r="DMP12" s="282"/>
      <c r="DMQ12" s="282"/>
      <c r="DMR12" s="282"/>
      <c r="DMS12" s="282"/>
      <c r="DMT12" s="282"/>
      <c r="DMU12" s="282"/>
      <c r="DMV12" s="282"/>
      <c r="DMW12" s="282"/>
      <c r="DMX12" s="282"/>
      <c r="DMY12" s="282"/>
      <c r="DMZ12" s="282"/>
      <c r="DNA12" s="282"/>
      <c r="DNB12" s="282"/>
      <c r="DNC12" s="282"/>
      <c r="DND12" s="282"/>
      <c r="DNE12" s="282"/>
      <c r="DNF12" s="282"/>
      <c r="DNG12" s="282"/>
      <c r="DNH12" s="282"/>
      <c r="DNI12" s="282"/>
      <c r="DNJ12" s="282"/>
      <c r="DNK12" s="282"/>
      <c r="DNL12" s="282"/>
      <c r="DNM12" s="282"/>
      <c r="DNN12" s="282"/>
      <c r="DNO12" s="282"/>
      <c r="DNP12" s="282"/>
      <c r="DNQ12" s="282"/>
      <c r="DNR12" s="282"/>
      <c r="DNS12" s="282"/>
      <c r="DNT12" s="282"/>
      <c r="DNU12" s="282"/>
      <c r="DNV12" s="282"/>
      <c r="DNW12" s="282"/>
      <c r="DNX12" s="282"/>
      <c r="DNY12" s="282"/>
      <c r="DNZ12" s="282"/>
      <c r="DOA12" s="282"/>
      <c r="DOB12" s="282"/>
      <c r="DOC12" s="282"/>
      <c r="DOD12" s="282"/>
      <c r="DOE12" s="282"/>
      <c r="DOF12" s="282"/>
      <c r="DOG12" s="282"/>
      <c r="DOH12" s="282"/>
      <c r="DOI12" s="282"/>
      <c r="DOJ12" s="282"/>
      <c r="DOK12" s="282"/>
      <c r="DOL12" s="282"/>
      <c r="DOM12" s="282"/>
      <c r="DON12" s="282"/>
      <c r="DOO12" s="282"/>
      <c r="DOP12" s="282"/>
      <c r="DOQ12" s="282"/>
      <c r="DOR12" s="282"/>
      <c r="DOS12" s="282"/>
      <c r="DOT12" s="282"/>
      <c r="DOU12" s="282"/>
      <c r="DOV12" s="282"/>
      <c r="DOW12" s="282"/>
      <c r="DOX12" s="282"/>
      <c r="DOY12" s="282"/>
      <c r="DOZ12" s="282"/>
      <c r="DPA12" s="282"/>
      <c r="DPB12" s="282"/>
      <c r="DPC12" s="282"/>
      <c r="DPD12" s="282"/>
      <c r="DPE12" s="282"/>
      <c r="DPF12" s="282"/>
      <c r="DPG12" s="282"/>
      <c r="DPH12" s="282"/>
      <c r="DPI12" s="282"/>
      <c r="DPJ12" s="282"/>
      <c r="DPK12" s="282"/>
      <c r="DPL12" s="282"/>
      <c r="DPM12" s="282"/>
      <c r="DPN12" s="282"/>
      <c r="DPO12" s="282"/>
      <c r="DPP12" s="282"/>
      <c r="DPQ12" s="282"/>
      <c r="DPR12" s="282"/>
      <c r="DPS12" s="282"/>
      <c r="DPT12" s="282"/>
      <c r="DPU12" s="282"/>
      <c r="DPV12" s="282"/>
      <c r="DPW12" s="282"/>
      <c r="DPX12" s="282"/>
      <c r="DPY12" s="282"/>
      <c r="DPZ12" s="282"/>
      <c r="DQA12" s="282"/>
      <c r="DQB12" s="282"/>
      <c r="DQC12" s="282"/>
      <c r="DQD12" s="282"/>
      <c r="DQE12" s="282"/>
      <c r="DQF12" s="282"/>
      <c r="DQG12" s="282"/>
      <c r="DQH12" s="282"/>
      <c r="DQI12" s="282"/>
      <c r="DQJ12" s="282"/>
      <c r="DQK12" s="282"/>
      <c r="DQL12" s="282"/>
      <c r="DQM12" s="282"/>
      <c r="DQN12" s="282"/>
      <c r="DQO12" s="282"/>
      <c r="DQP12" s="282"/>
      <c r="DQQ12" s="282"/>
      <c r="DQR12" s="282"/>
      <c r="DQS12" s="282"/>
      <c r="DQT12" s="282"/>
      <c r="DQU12" s="282"/>
      <c r="DQV12" s="282"/>
      <c r="DQW12" s="282"/>
      <c r="DQX12" s="282"/>
      <c r="DQY12" s="282"/>
      <c r="DQZ12" s="282"/>
      <c r="DRA12" s="282"/>
      <c r="DRB12" s="282"/>
      <c r="DRC12" s="282"/>
      <c r="DRD12" s="282"/>
      <c r="DRE12" s="282"/>
      <c r="DRF12" s="282"/>
      <c r="DRG12" s="282"/>
      <c r="DRH12" s="282"/>
      <c r="DRI12" s="282"/>
      <c r="DRJ12" s="282"/>
      <c r="DRK12" s="282"/>
      <c r="DRL12" s="282"/>
      <c r="DRM12" s="282"/>
      <c r="DRN12" s="282"/>
      <c r="DRO12" s="282"/>
      <c r="DRP12" s="282"/>
      <c r="DRQ12" s="282"/>
      <c r="DRR12" s="282"/>
      <c r="DRS12" s="282"/>
      <c r="DRT12" s="282"/>
      <c r="DRU12" s="282"/>
      <c r="DRV12" s="282"/>
      <c r="DRW12" s="282"/>
      <c r="DRX12" s="282"/>
      <c r="DRY12" s="282"/>
      <c r="DRZ12" s="282"/>
      <c r="DSA12" s="282"/>
      <c r="DSB12" s="282"/>
      <c r="DSC12" s="282"/>
      <c r="DSD12" s="282"/>
      <c r="DSE12" s="282"/>
      <c r="DSF12" s="282"/>
      <c r="DSG12" s="282"/>
      <c r="DSH12" s="282"/>
      <c r="DSI12" s="282"/>
      <c r="DSJ12" s="282"/>
      <c r="DSK12" s="282"/>
      <c r="DSL12" s="282"/>
      <c r="DSM12" s="282"/>
      <c r="DSN12" s="282"/>
      <c r="DSO12" s="282"/>
      <c r="DSP12" s="282"/>
      <c r="DSQ12" s="282"/>
      <c r="DSR12" s="282"/>
      <c r="DSS12" s="282"/>
      <c r="DST12" s="282"/>
      <c r="DSU12" s="282"/>
      <c r="DSV12" s="282"/>
      <c r="DSW12" s="282"/>
      <c r="DSX12" s="282"/>
      <c r="DSY12" s="282"/>
      <c r="DSZ12" s="282"/>
      <c r="DTA12" s="282"/>
      <c r="DTB12" s="282"/>
      <c r="DTC12" s="282"/>
      <c r="DTD12" s="282"/>
      <c r="DTE12" s="282"/>
      <c r="DTF12" s="282"/>
      <c r="DTG12" s="282"/>
      <c r="DTH12" s="282"/>
      <c r="DTI12" s="282"/>
      <c r="DTJ12" s="282"/>
      <c r="DTK12" s="282"/>
      <c r="DTL12" s="282"/>
      <c r="DTM12" s="282"/>
      <c r="DTN12" s="282"/>
      <c r="DTO12" s="282"/>
      <c r="DTP12" s="282"/>
      <c r="DTQ12" s="282"/>
      <c r="DTR12" s="282"/>
      <c r="DTS12" s="282"/>
      <c r="DTT12" s="282"/>
      <c r="DTU12" s="282"/>
      <c r="DTV12" s="282"/>
      <c r="DTW12" s="282"/>
      <c r="DTX12" s="282"/>
      <c r="DTY12" s="282"/>
      <c r="DTZ12" s="282"/>
      <c r="DUA12" s="282"/>
      <c r="DUB12" s="282"/>
      <c r="DUC12" s="282"/>
      <c r="DUD12" s="282"/>
      <c r="DUE12" s="282"/>
      <c r="DUF12" s="282"/>
      <c r="DUG12" s="282"/>
      <c r="DUH12" s="282"/>
      <c r="DUI12" s="282"/>
      <c r="DUJ12" s="282"/>
      <c r="DUK12" s="282"/>
      <c r="DUL12" s="282"/>
      <c r="DUM12" s="282"/>
      <c r="DUN12" s="282"/>
      <c r="DUO12" s="282"/>
      <c r="DUP12" s="282"/>
      <c r="DUQ12" s="282"/>
      <c r="DUR12" s="282"/>
      <c r="DUS12" s="282"/>
      <c r="DUT12" s="282"/>
      <c r="DUU12" s="282"/>
      <c r="DUV12" s="282"/>
      <c r="DUW12" s="282"/>
      <c r="DUX12" s="282"/>
      <c r="DUY12" s="282"/>
      <c r="DUZ12" s="282"/>
      <c r="DVA12" s="282"/>
      <c r="DVB12" s="282"/>
      <c r="DVC12" s="282"/>
      <c r="DVD12" s="282"/>
      <c r="DVE12" s="282"/>
      <c r="DVF12" s="282"/>
      <c r="DVG12" s="282"/>
      <c r="DVH12" s="282"/>
      <c r="DVI12" s="282"/>
      <c r="DVJ12" s="282"/>
      <c r="DVK12" s="282"/>
      <c r="DVL12" s="282"/>
      <c r="DVM12" s="282"/>
      <c r="DVN12" s="282"/>
      <c r="DVO12" s="282"/>
      <c r="DVP12" s="282"/>
      <c r="DVQ12" s="282"/>
      <c r="DVR12" s="282"/>
      <c r="DVS12" s="282"/>
      <c r="DVT12" s="282"/>
      <c r="DVU12" s="282"/>
      <c r="DVV12" s="282"/>
      <c r="DVW12" s="282"/>
      <c r="DVX12" s="282"/>
      <c r="DVY12" s="282"/>
      <c r="DVZ12" s="282"/>
      <c r="DWA12" s="282"/>
      <c r="DWB12" s="282"/>
      <c r="DWC12" s="282"/>
      <c r="DWD12" s="282"/>
      <c r="DWE12" s="282"/>
      <c r="DWF12" s="282"/>
      <c r="DWG12" s="282"/>
      <c r="DWH12" s="282"/>
      <c r="DWI12" s="282"/>
      <c r="DWJ12" s="282"/>
      <c r="DWK12" s="282"/>
      <c r="DWL12" s="282"/>
      <c r="DWM12" s="282"/>
      <c r="DWN12" s="282"/>
      <c r="DWO12" s="282"/>
      <c r="DWP12" s="282"/>
      <c r="DWQ12" s="282"/>
      <c r="DWR12" s="282"/>
      <c r="DWS12" s="282"/>
      <c r="DWT12" s="282"/>
      <c r="DWU12" s="282"/>
      <c r="DWV12" s="282"/>
      <c r="DWW12" s="282"/>
      <c r="DWX12" s="282"/>
      <c r="DWY12" s="282"/>
      <c r="DWZ12" s="282"/>
      <c r="DXA12" s="282"/>
      <c r="DXB12" s="282"/>
      <c r="DXC12" s="282"/>
      <c r="DXD12" s="282"/>
      <c r="DXE12" s="282"/>
      <c r="DXF12" s="282"/>
      <c r="DXG12" s="282"/>
      <c r="DXH12" s="282"/>
      <c r="DXI12" s="282"/>
      <c r="DXJ12" s="282"/>
      <c r="DXK12" s="282"/>
      <c r="DXL12" s="282"/>
      <c r="DXM12" s="282"/>
      <c r="DXN12" s="282"/>
      <c r="DXO12" s="282"/>
      <c r="DXP12" s="282"/>
      <c r="DXQ12" s="282"/>
      <c r="DXR12" s="282"/>
      <c r="DXS12" s="282"/>
      <c r="DXT12" s="282"/>
      <c r="DXU12" s="282"/>
      <c r="DXV12" s="282"/>
      <c r="DXW12" s="282"/>
      <c r="DXX12" s="282"/>
      <c r="DXY12" s="282"/>
      <c r="DXZ12" s="282"/>
      <c r="DYA12" s="282"/>
      <c r="DYB12" s="282"/>
      <c r="DYC12" s="282"/>
      <c r="DYD12" s="282"/>
      <c r="DYE12" s="282"/>
      <c r="DYF12" s="282"/>
      <c r="DYG12" s="282"/>
      <c r="DYH12" s="282"/>
      <c r="DYI12" s="282"/>
      <c r="DYJ12" s="282"/>
      <c r="DYK12" s="282"/>
      <c r="DYL12" s="282"/>
      <c r="DYM12" s="282"/>
      <c r="DYN12" s="282"/>
      <c r="DYO12" s="282"/>
      <c r="DYP12" s="282"/>
      <c r="DYQ12" s="282"/>
      <c r="DYR12" s="282"/>
      <c r="DYS12" s="282"/>
      <c r="DYT12" s="282"/>
      <c r="DYU12" s="282"/>
      <c r="DYV12" s="282"/>
      <c r="DYW12" s="282"/>
      <c r="DYX12" s="282"/>
      <c r="DYY12" s="282"/>
      <c r="DYZ12" s="282"/>
      <c r="DZA12" s="282"/>
      <c r="DZB12" s="282"/>
      <c r="DZC12" s="282"/>
      <c r="DZD12" s="282"/>
      <c r="DZE12" s="282"/>
      <c r="DZF12" s="282"/>
      <c r="DZG12" s="282"/>
      <c r="DZH12" s="282"/>
      <c r="DZI12" s="282"/>
      <c r="DZJ12" s="282"/>
      <c r="DZK12" s="282"/>
      <c r="DZL12" s="282"/>
      <c r="DZM12" s="282"/>
      <c r="DZN12" s="282"/>
      <c r="DZO12" s="282"/>
      <c r="DZP12" s="282"/>
      <c r="DZQ12" s="282"/>
      <c r="DZR12" s="282"/>
      <c r="DZS12" s="282"/>
      <c r="DZT12" s="282"/>
      <c r="DZU12" s="282"/>
      <c r="DZV12" s="282"/>
      <c r="DZW12" s="282"/>
      <c r="DZX12" s="282"/>
      <c r="DZY12" s="282"/>
      <c r="DZZ12" s="282"/>
      <c r="EAA12" s="282"/>
      <c r="EAB12" s="282"/>
      <c r="EAC12" s="282"/>
      <c r="EAD12" s="282"/>
      <c r="EAE12" s="282"/>
      <c r="EAF12" s="282"/>
      <c r="EAG12" s="282"/>
      <c r="EAH12" s="282"/>
      <c r="EAI12" s="282"/>
      <c r="EAJ12" s="282"/>
      <c r="EAK12" s="282"/>
      <c r="EAL12" s="282"/>
      <c r="EAM12" s="282"/>
      <c r="EAN12" s="282"/>
      <c r="EAO12" s="282"/>
      <c r="EAP12" s="282"/>
      <c r="EAQ12" s="282"/>
      <c r="EAR12" s="282"/>
      <c r="EAS12" s="282"/>
      <c r="EAT12" s="282"/>
      <c r="EAU12" s="282"/>
      <c r="EAV12" s="282"/>
      <c r="EAW12" s="282"/>
      <c r="EAX12" s="282"/>
      <c r="EAY12" s="282"/>
      <c r="EAZ12" s="282"/>
      <c r="EBA12" s="282"/>
      <c r="EBB12" s="282"/>
      <c r="EBC12" s="282"/>
      <c r="EBD12" s="282"/>
      <c r="EBE12" s="282"/>
      <c r="EBF12" s="282"/>
      <c r="EBG12" s="282"/>
      <c r="EBH12" s="282"/>
      <c r="EBI12" s="282"/>
      <c r="EBJ12" s="282"/>
      <c r="EBK12" s="282"/>
      <c r="EBL12" s="282"/>
      <c r="EBM12" s="282"/>
      <c r="EBN12" s="282"/>
      <c r="EBO12" s="282"/>
      <c r="EBP12" s="282"/>
      <c r="EBQ12" s="282"/>
      <c r="EBR12" s="282"/>
      <c r="EBS12" s="282"/>
      <c r="EBT12" s="282"/>
      <c r="EBU12" s="282"/>
      <c r="EBV12" s="282"/>
      <c r="EBW12" s="282"/>
      <c r="EBX12" s="282"/>
      <c r="EBY12" s="282"/>
      <c r="EBZ12" s="282"/>
      <c r="ECA12" s="282"/>
      <c r="ECB12" s="282"/>
      <c r="ECC12" s="282"/>
      <c r="ECD12" s="282"/>
      <c r="ECE12" s="282"/>
      <c r="ECF12" s="282"/>
      <c r="ECG12" s="282"/>
      <c r="ECH12" s="282"/>
      <c r="ECI12" s="282"/>
      <c r="ECJ12" s="282"/>
      <c r="ECK12" s="282"/>
      <c r="ECL12" s="282"/>
      <c r="ECM12" s="282"/>
      <c r="ECN12" s="282"/>
      <c r="ECO12" s="282"/>
      <c r="ECP12" s="282"/>
      <c r="ECQ12" s="282"/>
      <c r="ECR12" s="282"/>
      <c r="ECS12" s="282"/>
      <c r="ECT12" s="282"/>
      <c r="ECU12" s="282"/>
      <c r="ECV12" s="282"/>
      <c r="ECW12" s="282"/>
      <c r="ECX12" s="282"/>
      <c r="ECY12" s="282"/>
      <c r="ECZ12" s="282"/>
      <c r="EDA12" s="282"/>
      <c r="EDB12" s="282"/>
      <c r="EDC12" s="282"/>
      <c r="EDD12" s="282"/>
      <c r="EDE12" s="282"/>
      <c r="EDF12" s="282"/>
      <c r="EDG12" s="282"/>
      <c r="EDH12" s="282"/>
      <c r="EDI12" s="282"/>
      <c r="EDJ12" s="282"/>
      <c r="EDK12" s="282"/>
      <c r="EDL12" s="282"/>
      <c r="EDM12" s="282"/>
      <c r="EDN12" s="282"/>
      <c r="EDO12" s="282"/>
      <c r="EDP12" s="282"/>
      <c r="EDQ12" s="282"/>
    </row>
    <row r="13" spans="1:3501" s="91" customFormat="1" ht="20.100000000000001" customHeight="1" thickBot="1" x14ac:dyDescent="0.3">
      <c r="C13" s="263"/>
      <c r="D13" s="264"/>
      <c r="E13" s="284" t="s">
        <v>401</v>
      </c>
      <c r="F13" s="238">
        <f>SUM(F8:F12)</f>
        <v>164796.6</v>
      </c>
      <c r="G13" s="238">
        <f t="shared" ref="G13:N13" si="8">SUM(G8:G12)</f>
        <v>4729.6624199999997</v>
      </c>
      <c r="H13" s="238">
        <f t="shared" si="8"/>
        <v>5009.8166399999991</v>
      </c>
      <c r="I13" s="238">
        <f t="shared" si="8"/>
        <v>1715.46</v>
      </c>
      <c r="J13" s="238">
        <f t="shared" si="8"/>
        <v>11454.939060000001</v>
      </c>
      <c r="K13" s="238">
        <f t="shared" si="8"/>
        <v>1898.2</v>
      </c>
      <c r="L13" s="238">
        <f t="shared" si="8"/>
        <v>18081.34</v>
      </c>
      <c r="M13" s="238">
        <f t="shared" si="8"/>
        <v>31434.479060000001</v>
      </c>
      <c r="N13" s="238">
        <f t="shared" si="8"/>
        <v>133362.12093999999</v>
      </c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</row>
    <row r="14" spans="1:3501" ht="15.75" x14ac:dyDescent="0.25">
      <c r="D14" s="18"/>
      <c r="E14"/>
      <c r="F14" s="20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</row>
    <row r="15" spans="1:3501" ht="15.75" x14ac:dyDescent="0.25">
      <c r="D15" s="18"/>
      <c r="E15"/>
      <c r="F15" s="20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</row>
    <row r="16" spans="1:3501" ht="15.75" x14ac:dyDescent="0.25">
      <c r="B16" s="19"/>
      <c r="C16" s="135"/>
      <c r="D16" s="20"/>
      <c r="E16" s="19"/>
      <c r="F16"/>
      <c r="H16"/>
      <c r="I16"/>
      <c r="J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</row>
    <row r="17" spans="2:3501" ht="15.75" x14ac:dyDescent="0.25">
      <c r="B17" s="21"/>
      <c r="C17" s="136"/>
      <c r="D17" s="20"/>
      <c r="E17" s="21" t="s">
        <v>474</v>
      </c>
      <c r="F17" s="20"/>
      <c r="H17" s="21"/>
      <c r="I17" s="21"/>
      <c r="J17" s="21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</row>
    <row r="18" spans="2:3501" ht="15.75" x14ac:dyDescent="0.25">
      <c r="B18" s="21" t="s">
        <v>475</v>
      </c>
      <c r="C18" s="136"/>
      <c r="D18" s="20"/>
      <c r="E18" s="21" t="s">
        <v>476</v>
      </c>
      <c r="F18" s="20"/>
      <c r="H18" s="21"/>
      <c r="I18" s="21"/>
      <c r="J18" s="21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</row>
    <row r="19" spans="2:3501" x14ac:dyDescent="0.2"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</row>
    <row r="20" spans="2:3501" x14ac:dyDescent="0.2"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</row>
    <row r="21" spans="2:3501" x14ac:dyDescent="0.2"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</row>
    <row r="22" spans="2:3501" hidden="1" x14ac:dyDescent="0.2"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</row>
    <row r="23" spans="2:3501" x14ac:dyDescent="0.2"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</row>
    <row r="27" spans="2:3501" x14ac:dyDescent="0.2">
      <c r="B27" s="1" t="s">
        <v>705</v>
      </c>
    </row>
    <row r="877140" spans="13:13" x14ac:dyDescent="0.2">
      <c r="M877140" s="11" t="e">
        <f>SUM(#REF!)</f>
        <v>#REF!</v>
      </c>
    </row>
  </sheetData>
  <sortState xmlns:xlrd2="http://schemas.microsoft.com/office/spreadsheetml/2017/richdata2" ref="A8:N13">
    <sortCondition descending="1" ref="F8:F13"/>
  </sortState>
  <mergeCells count="4">
    <mergeCell ref="G6:H6"/>
    <mergeCell ref="A2:N2"/>
    <mergeCell ref="A3:N3"/>
    <mergeCell ref="A4:N4"/>
  </mergeCells>
  <pageMargins left="0.17" right="0.17" top="0.62" bottom="0.17" header="0.31496062992125984" footer="0.17"/>
  <pageSetup paperSize="5" scale="53" fitToHeight="0" orientation="landscape" r:id="rId1"/>
  <rowBreaks count="2" manualBreakCount="2">
    <brk id="21" max="10" man="1"/>
    <brk id="44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88621a009b7b61aa6b20a63b7691a559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f803bb66573d0a2204e1f817fcb85a0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bb6b0d22-0a16-4c1a-9b76-95dfb845d415"/>
    <ds:schemaRef ds:uri="http://purl.org/dc/elements/1.1/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d39205a1-5442-419a-b1e5-b39410ee312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69D109C2-0019-4C5C-A28C-8096522D2E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Emily Rosely Montero Ogando</cp:lastModifiedBy>
  <cp:lastPrinted>2024-03-27T13:30:38Z</cp:lastPrinted>
  <dcterms:created xsi:type="dcterms:W3CDTF">2019-01-11T19:06:47Z</dcterms:created>
  <dcterms:modified xsi:type="dcterms:W3CDTF">2024-03-27T13:30:52Z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