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EF6620E1-440E-427F-A35F-ADC62D73A845}" xr6:coauthVersionLast="47" xr6:coauthVersionMax="47" xr10:uidLastSave="{00000000-0000-0000-0000-000000000000}"/>
  <bookViews>
    <workbookView xWindow="-120" yWindow="-120" windowWidth="29040" windowHeight="1572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'!$A$1:$P$388</definedName>
    <definedName name="_xlnm.Print_Area" localSheetId="1">'PERSONAL TEMPORAL'!$A$1:$R$270</definedName>
    <definedName name="_xlnm.Print_Area" localSheetId="2">'SUPLENCIA FIJOS'!$B$1:$L$138</definedName>
    <definedName name="_xlnm.Print_Area" localSheetId="3">'TRAMITE PENSION '!$A$1:$O$21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7" i="16" l="1"/>
  <c r="L127" i="16"/>
  <c r="K123" i="16"/>
  <c r="L123" i="16"/>
  <c r="K119" i="16"/>
  <c r="L119" i="16"/>
  <c r="K114" i="16"/>
  <c r="L114" i="16"/>
  <c r="K110" i="16"/>
  <c r="L110" i="16"/>
  <c r="K106" i="16"/>
  <c r="L106" i="16"/>
  <c r="K102" i="16"/>
  <c r="L102" i="16"/>
  <c r="K98" i="16"/>
  <c r="L98" i="16"/>
  <c r="K92" i="16"/>
  <c r="L92" i="16"/>
  <c r="K88" i="16"/>
  <c r="L88" i="16"/>
  <c r="K83" i="16"/>
  <c r="L83" i="16"/>
  <c r="K78" i="16"/>
  <c r="L78" i="16"/>
  <c r="K73" i="16"/>
  <c r="L73" i="16"/>
  <c r="K69" i="16"/>
  <c r="L69" i="16"/>
  <c r="K65" i="16"/>
  <c r="L65" i="16"/>
  <c r="K61" i="16"/>
  <c r="L61" i="16"/>
  <c r="K58" i="16"/>
  <c r="L58" i="16"/>
  <c r="K53" i="16"/>
  <c r="L53" i="16"/>
  <c r="K50" i="16"/>
  <c r="L50" i="16"/>
  <c r="K45" i="16"/>
  <c r="L45" i="16"/>
  <c r="K41" i="16"/>
  <c r="L41" i="16"/>
  <c r="K36" i="16"/>
  <c r="L36" i="16"/>
  <c r="K32" i="16"/>
  <c r="L32" i="16"/>
  <c r="K28" i="16"/>
  <c r="L28" i="16"/>
  <c r="K25" i="16"/>
  <c r="L25" i="16"/>
  <c r="K21" i="16"/>
  <c r="L21" i="16"/>
  <c r="K17" i="16"/>
  <c r="L17" i="16"/>
  <c r="K13" i="16"/>
  <c r="L13" i="16"/>
  <c r="K9" i="16"/>
  <c r="L9" i="16"/>
  <c r="A211" i="13"/>
  <c r="A210" i="13"/>
  <c r="A209" i="13"/>
  <c r="Q264" i="13"/>
  <c r="R264" i="13"/>
  <c r="Q260" i="13"/>
  <c r="R260" i="13"/>
  <c r="Q255" i="13"/>
  <c r="R255" i="13"/>
  <c r="Q251" i="13"/>
  <c r="R251" i="13"/>
  <c r="Q246" i="13"/>
  <c r="R246" i="13"/>
  <c r="Q241" i="13"/>
  <c r="R241" i="13"/>
  <c r="Q235" i="13"/>
  <c r="R235" i="13"/>
  <c r="Q231" i="13"/>
  <c r="R231" i="13"/>
  <c r="Q227" i="13"/>
  <c r="R227" i="13"/>
  <c r="Q223" i="13"/>
  <c r="R223" i="13"/>
  <c r="Q216" i="13"/>
  <c r="R216" i="13"/>
  <c r="Q212" i="13"/>
  <c r="R212" i="13"/>
  <c r="Q203" i="13"/>
  <c r="R203" i="13"/>
  <c r="Q194" i="13"/>
  <c r="R194" i="13"/>
  <c r="Q190" i="13"/>
  <c r="R190" i="13"/>
  <c r="Q185" i="13"/>
  <c r="R185" i="13"/>
  <c r="R179" i="13"/>
  <c r="Q179" i="13"/>
  <c r="Q175" i="13"/>
  <c r="R175" i="13"/>
  <c r="Q167" i="13"/>
  <c r="R167" i="13"/>
  <c r="Q161" i="13"/>
  <c r="R161" i="13"/>
  <c r="Q156" i="13"/>
  <c r="R156" i="13"/>
  <c r="Q151" i="13"/>
  <c r="R151" i="13"/>
  <c r="R146" i="13"/>
  <c r="Q146" i="13"/>
  <c r="Q138" i="13"/>
  <c r="R138" i="13"/>
  <c r="Q133" i="13"/>
  <c r="R133" i="13"/>
  <c r="Q128" i="13"/>
  <c r="R128" i="13"/>
  <c r="Q124" i="13"/>
  <c r="R124" i="13"/>
  <c r="Q119" i="13"/>
  <c r="R119" i="13"/>
  <c r="Q112" i="13"/>
  <c r="R112" i="13"/>
  <c r="Q107" i="13"/>
  <c r="R107" i="13"/>
  <c r="Q102" i="13"/>
  <c r="R102" i="13"/>
  <c r="Q99" i="13"/>
  <c r="R99" i="13"/>
  <c r="Q92" i="13"/>
  <c r="R92" i="13"/>
  <c r="Q87" i="13"/>
  <c r="R87" i="13"/>
  <c r="Q84" i="13"/>
  <c r="R84" i="13"/>
  <c r="Q79" i="13"/>
  <c r="R79" i="13"/>
  <c r="Q74" i="13"/>
  <c r="R74" i="13"/>
  <c r="Q66" i="13"/>
  <c r="R66" i="13"/>
  <c r="Q62" i="13"/>
  <c r="R62" i="13"/>
  <c r="Q56" i="13"/>
  <c r="R56" i="13"/>
  <c r="Q51" i="13"/>
  <c r="R51" i="13"/>
  <c r="Q45" i="13"/>
  <c r="R45" i="13"/>
  <c r="Q40" i="13"/>
  <c r="R40" i="13"/>
  <c r="Q32" i="13"/>
  <c r="R32" i="13"/>
  <c r="Q26" i="13"/>
  <c r="R26" i="13"/>
  <c r="Q22" i="13"/>
  <c r="R22" i="13"/>
  <c r="Q17" i="13"/>
  <c r="R17" i="13"/>
  <c r="Q12" i="13"/>
  <c r="R12" i="13"/>
  <c r="N19" i="4" l="1"/>
  <c r="O19" i="4"/>
  <c r="P19" i="4"/>
  <c r="O24" i="4"/>
  <c r="P24" i="4"/>
  <c r="O28" i="4"/>
  <c r="P28" i="4"/>
  <c r="O34" i="4"/>
  <c r="P34" i="4"/>
  <c r="O41" i="4"/>
  <c r="P41" i="4"/>
  <c r="O48" i="4"/>
  <c r="P48" i="4"/>
  <c r="O52" i="4"/>
  <c r="P52" i="4"/>
  <c r="O59" i="4"/>
  <c r="P59" i="4"/>
  <c r="O65" i="4"/>
  <c r="P65" i="4"/>
  <c r="O74" i="4"/>
  <c r="P74" i="4"/>
  <c r="O78" i="4"/>
  <c r="P78" i="4"/>
  <c r="O84" i="4"/>
  <c r="P84" i="4"/>
  <c r="O90" i="4"/>
  <c r="P90" i="4"/>
  <c r="O97" i="4"/>
  <c r="P97" i="4"/>
  <c r="O101" i="4"/>
  <c r="P101" i="4"/>
  <c r="O105" i="4"/>
  <c r="P105" i="4"/>
  <c r="O113" i="4"/>
  <c r="P113" i="4"/>
  <c r="O119" i="4"/>
  <c r="P119" i="4"/>
  <c r="O126" i="4"/>
  <c r="P126" i="4"/>
  <c r="O131" i="4"/>
  <c r="P131" i="4"/>
  <c r="O140" i="4"/>
  <c r="P140" i="4"/>
  <c r="O145" i="4"/>
  <c r="P145" i="4"/>
  <c r="O153" i="4"/>
  <c r="P153" i="4"/>
  <c r="O158" i="4"/>
  <c r="P158" i="4"/>
  <c r="O162" i="4"/>
  <c r="P162" i="4"/>
  <c r="O169" i="4"/>
  <c r="P169" i="4"/>
  <c r="O174" i="4"/>
  <c r="P174" i="4"/>
  <c r="O178" i="4"/>
  <c r="P178" i="4"/>
  <c r="O183" i="4"/>
  <c r="P183" i="4"/>
  <c r="O190" i="4"/>
  <c r="P190" i="4"/>
  <c r="O199" i="4"/>
  <c r="P199" i="4"/>
  <c r="O203" i="4"/>
  <c r="P203" i="4"/>
  <c r="O208" i="4"/>
  <c r="P208" i="4"/>
  <c r="O213" i="4"/>
  <c r="P213" i="4"/>
  <c r="O220" i="4"/>
  <c r="P220" i="4"/>
  <c r="O224" i="4"/>
  <c r="P224" i="4"/>
  <c r="O229" i="4"/>
  <c r="P229" i="4"/>
  <c r="O233" i="4"/>
  <c r="P233" i="4"/>
  <c r="O238" i="4"/>
  <c r="P238" i="4"/>
  <c r="O244" i="4"/>
  <c r="P244" i="4"/>
  <c r="O250" i="4"/>
  <c r="P250" i="4"/>
  <c r="O255" i="4"/>
  <c r="P255" i="4"/>
  <c r="O261" i="4"/>
  <c r="P261" i="4"/>
  <c r="O265" i="4"/>
  <c r="P265" i="4"/>
  <c r="O270" i="4"/>
  <c r="P270" i="4"/>
  <c r="O309" i="4"/>
  <c r="P309" i="4"/>
  <c r="O331" i="4"/>
  <c r="P331" i="4"/>
  <c r="O336" i="4"/>
  <c r="P336" i="4"/>
  <c r="O340" i="4"/>
  <c r="P340" i="4"/>
  <c r="O344" i="4"/>
  <c r="P344" i="4"/>
  <c r="O348" i="4"/>
  <c r="P348" i="4"/>
  <c r="O355" i="4"/>
  <c r="P355" i="4"/>
  <c r="O360" i="4"/>
  <c r="P360" i="4"/>
  <c r="O381" i="4"/>
  <c r="P381" i="4"/>
  <c r="A354" i="4" l="1"/>
  <c r="A353" i="4"/>
  <c r="A351" i="4"/>
  <c r="A304" i="4"/>
  <c r="H156" i="13"/>
  <c r="H151" i="13"/>
  <c r="H56" i="13"/>
  <c r="H51" i="13"/>
  <c r="G301" i="4"/>
  <c r="H301" i="4"/>
  <c r="I301" i="4"/>
  <c r="J301" i="4"/>
  <c r="K301" i="4"/>
  <c r="L301" i="4"/>
  <c r="M301" i="4"/>
  <c r="N301" i="4"/>
  <c r="O301" i="4"/>
  <c r="P301" i="4"/>
  <c r="F301" i="4"/>
  <c r="F34" i="4"/>
  <c r="F355" i="4"/>
  <c r="A274" i="4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F126" i="4"/>
  <c r="F14" i="14" l="1"/>
  <c r="J119" i="16"/>
  <c r="G58" i="16"/>
  <c r="G50" i="16"/>
  <c r="H41" i="16"/>
  <c r="I41" i="16"/>
  <c r="J41" i="16"/>
  <c r="G41" i="16"/>
  <c r="K138" i="13" l="1"/>
  <c r="O138" i="13"/>
  <c r="P138" i="13"/>
  <c r="H138" i="13"/>
  <c r="I137" i="13"/>
  <c r="J137" i="13"/>
  <c r="L137" i="13" s="1"/>
  <c r="M137" i="13" s="1"/>
  <c r="N137" i="13" s="1"/>
  <c r="K112" i="13"/>
  <c r="O112" i="13"/>
  <c r="P112" i="13"/>
  <c r="H112" i="13"/>
  <c r="I111" i="13"/>
  <c r="J111" i="13"/>
  <c r="K99" i="13"/>
  <c r="O99" i="13"/>
  <c r="H99" i="13"/>
  <c r="I98" i="13"/>
  <c r="J98" i="13"/>
  <c r="K74" i="13"/>
  <c r="O74" i="13"/>
  <c r="P74" i="13"/>
  <c r="H74" i="13"/>
  <c r="I73" i="13"/>
  <c r="J73" i="13"/>
  <c r="N66" i="13"/>
  <c r="I61" i="13"/>
  <c r="J61" i="13"/>
  <c r="K62" i="13"/>
  <c r="O62" i="13"/>
  <c r="P62" i="13"/>
  <c r="H62" i="13"/>
  <c r="I355" i="4"/>
  <c r="M355" i="4"/>
  <c r="N355" i="4"/>
  <c r="G354" i="4"/>
  <c r="H354" i="4"/>
  <c r="G273" i="4"/>
  <c r="H273" i="4"/>
  <c r="F145" i="4"/>
  <c r="J12" i="14"/>
  <c r="K12" i="14" s="1"/>
  <c r="L12" i="14" s="1"/>
  <c r="N12" i="14" s="1"/>
  <c r="O12" i="14" s="1"/>
  <c r="G12" i="14"/>
  <c r="H12" i="14"/>
  <c r="H144" i="4"/>
  <c r="G144" i="4"/>
  <c r="H123" i="4"/>
  <c r="G123" i="4"/>
  <c r="J354" i="4" l="1"/>
  <c r="K354" i="4" s="1"/>
  <c r="Q137" i="13"/>
  <c r="L98" i="13"/>
  <c r="M98" i="13" s="1"/>
  <c r="N98" i="13" s="1"/>
  <c r="Q98" i="13" s="1"/>
  <c r="L73" i="13"/>
  <c r="M73" i="13" s="1"/>
  <c r="N73" i="13" s="1"/>
  <c r="Q73" i="13" s="1"/>
  <c r="L111" i="13"/>
  <c r="M111" i="13" s="1"/>
  <c r="N111" i="13" s="1"/>
  <c r="Q111" i="13" s="1"/>
  <c r="R111" i="13" s="1"/>
  <c r="L61" i="13"/>
  <c r="M61" i="13" s="1"/>
  <c r="O354" i="4"/>
  <c r="J273" i="4"/>
  <c r="K273" i="4" s="1"/>
  <c r="L273" i="4" s="1"/>
  <c r="O273" i="4" s="1"/>
  <c r="P273" i="4" s="1"/>
  <c r="J144" i="4"/>
  <c r="K144" i="4" s="1"/>
  <c r="L144" i="4" s="1"/>
  <c r="O144" i="4" s="1"/>
  <c r="P144" i="4" s="1"/>
  <c r="J123" i="4"/>
  <c r="K123" i="4" s="1"/>
  <c r="L123" i="4" s="1"/>
  <c r="O123" i="4" s="1"/>
  <c r="P123" i="4" s="1"/>
  <c r="R137" i="13" l="1"/>
  <c r="R98" i="13"/>
  <c r="R73" i="13"/>
  <c r="P354" i="4"/>
  <c r="I14" i="14" l="1"/>
  <c r="M14" i="14"/>
  <c r="H146" i="13"/>
  <c r="H129" i="16"/>
  <c r="I129" i="16"/>
  <c r="G129" i="16"/>
  <c r="K97" i="16"/>
  <c r="K91" i="16"/>
  <c r="B97" i="16"/>
  <c r="H17" i="13" l="1"/>
  <c r="M383" i="4"/>
  <c r="K13" i="14" l="1"/>
  <c r="L13" i="14" s="1"/>
  <c r="N13" i="14" s="1"/>
  <c r="O13" i="14" s="1"/>
  <c r="K117" i="16" l="1"/>
  <c r="L117" i="16" s="1"/>
  <c r="K246" i="13" l="1"/>
  <c r="K255" i="13"/>
  <c r="B101" i="16" l="1"/>
  <c r="H127" i="16" l="1"/>
  <c r="I127" i="16"/>
  <c r="J127" i="16"/>
  <c r="G127" i="16"/>
  <c r="J58" i="16"/>
  <c r="H50" i="16"/>
  <c r="I50" i="16"/>
  <c r="J50" i="16"/>
  <c r="K49" i="16"/>
  <c r="L49" i="16" s="1"/>
  <c r="K40" i="16"/>
  <c r="L40" i="16" l="1"/>
  <c r="A215" i="13"/>
  <c r="H264" i="13"/>
  <c r="K264" i="13"/>
  <c r="O264" i="13"/>
  <c r="P264" i="13"/>
  <c r="K146" i="13"/>
  <c r="O146" i="13"/>
  <c r="P146" i="13"/>
  <c r="J142" i="13"/>
  <c r="I142" i="13"/>
  <c r="K32" i="13"/>
  <c r="O32" i="13"/>
  <c r="P32" i="13"/>
  <c r="H32" i="13"/>
  <c r="J31" i="13"/>
  <c r="I31" i="13"/>
  <c r="L31" i="13" l="1"/>
  <c r="M31" i="13" s="1"/>
  <c r="N31" i="13" s="1"/>
  <c r="Q31" i="13" s="1"/>
  <c r="R31" i="13" s="1"/>
  <c r="L142" i="13"/>
  <c r="M142" i="13" s="1"/>
  <c r="N142" i="13" s="1"/>
  <c r="Q142" i="13" s="1"/>
  <c r="R142" i="13" s="1"/>
  <c r="H212" i="13"/>
  <c r="K48" i="16" l="1"/>
  <c r="H203" i="13"/>
  <c r="K51" i="13" l="1"/>
  <c r="O51" i="13"/>
  <c r="P51" i="13"/>
  <c r="J48" i="13"/>
  <c r="I48" i="13"/>
  <c r="K45" i="13"/>
  <c r="O45" i="13"/>
  <c r="P45" i="13"/>
  <c r="H45" i="13"/>
  <c r="F244" i="4"/>
  <c r="N381" i="4"/>
  <c r="I381" i="4"/>
  <c r="I244" i="4"/>
  <c r="N244" i="4"/>
  <c r="H243" i="4"/>
  <c r="G243" i="4"/>
  <c r="J243" i="4" l="1"/>
  <c r="K243" i="4" s="1"/>
  <c r="L243" i="4" s="1"/>
  <c r="O243" i="4" s="1"/>
  <c r="P243" i="4" s="1"/>
  <c r="L48" i="13"/>
  <c r="M48" i="13" s="1"/>
  <c r="N48" i="13" l="1"/>
  <c r="Q48" i="13" s="1"/>
  <c r="R48" i="13" s="1"/>
  <c r="I74" i="4"/>
  <c r="N65" i="4"/>
  <c r="I34" i="4"/>
  <c r="N34" i="4"/>
  <c r="K126" i="16"/>
  <c r="G119" i="16"/>
  <c r="L126" i="16" l="1"/>
  <c r="K241" i="13"/>
  <c r="O241" i="13"/>
  <c r="P241" i="13"/>
  <c r="H241" i="13"/>
  <c r="I221" i="13"/>
  <c r="J221" i="13"/>
  <c r="L221" i="13" s="1"/>
  <c r="M221" i="13" s="1"/>
  <c r="I211" i="13"/>
  <c r="J211" i="13"/>
  <c r="H175" i="13"/>
  <c r="K167" i="13"/>
  <c r="O167" i="13"/>
  <c r="H167" i="13"/>
  <c r="A22" i="4"/>
  <c r="K161" i="13"/>
  <c r="O161" i="13"/>
  <c r="P161" i="13"/>
  <c r="H161" i="13"/>
  <c r="J143" i="13"/>
  <c r="I143" i="13"/>
  <c r="K133" i="13"/>
  <c r="O133" i="13"/>
  <c r="P133" i="13"/>
  <c r="H133" i="13"/>
  <c r="J210" i="13"/>
  <c r="I210" i="13"/>
  <c r="N221" i="13" l="1"/>
  <c r="Q221" i="13" s="1"/>
  <c r="R221" i="13" s="1"/>
  <c r="L211" i="13"/>
  <c r="M211" i="13" s="1"/>
  <c r="L210" i="13"/>
  <c r="L143" i="13"/>
  <c r="M143" i="13" s="1"/>
  <c r="N143" i="13" s="1"/>
  <c r="Q143" i="13" s="1"/>
  <c r="R143" i="13" s="1"/>
  <c r="F381" i="4"/>
  <c r="F19" i="4"/>
  <c r="N211" i="13" l="1"/>
  <c r="Q211" i="13" s="1"/>
  <c r="R211" i="13" s="1"/>
  <c r="M210" i="13"/>
  <c r="Q210" i="13" s="1"/>
  <c r="R210" i="13" s="1"/>
  <c r="I270" i="4"/>
  <c r="N270" i="4"/>
  <c r="F270" i="4"/>
  <c r="I265" i="4"/>
  <c r="L265" i="4"/>
  <c r="N265" i="4"/>
  <c r="F265" i="4"/>
  <c r="I261" i="4"/>
  <c r="N261" i="4"/>
  <c r="F261" i="4"/>
  <c r="I255" i="4"/>
  <c r="N255" i="4"/>
  <c r="F255" i="4"/>
  <c r="I250" i="4"/>
  <c r="F250" i="4"/>
  <c r="I233" i="4"/>
  <c r="N233" i="4"/>
  <c r="F233" i="4"/>
  <c r="I229" i="4"/>
  <c r="N229" i="4"/>
  <c r="F229" i="4"/>
  <c r="I224" i="4"/>
  <c r="N224" i="4"/>
  <c r="F224" i="4"/>
  <c r="I220" i="4"/>
  <c r="N220" i="4"/>
  <c r="F220" i="4"/>
  <c r="I213" i="4"/>
  <c r="F213" i="4"/>
  <c r="I208" i="4"/>
  <c r="N208" i="4"/>
  <c r="F208" i="4"/>
  <c r="I203" i="4"/>
  <c r="N203" i="4"/>
  <c r="F203" i="4"/>
  <c r="I199" i="4"/>
  <c r="F199" i="4"/>
  <c r="I183" i="4"/>
  <c r="N183" i="4"/>
  <c r="F183" i="4"/>
  <c r="I178" i="4"/>
  <c r="N178" i="4"/>
  <c r="F178" i="4"/>
  <c r="I174" i="4"/>
  <c r="N174" i="4"/>
  <c r="F174" i="4"/>
  <c r="I169" i="4"/>
  <c r="N169" i="4"/>
  <c r="F169" i="4"/>
  <c r="I162" i="4"/>
  <c r="N162" i="4"/>
  <c r="F162" i="4"/>
  <c r="F158" i="4"/>
  <c r="I158" i="4"/>
  <c r="N158" i="4"/>
  <c r="I153" i="4"/>
  <c r="N153" i="4"/>
  <c r="F153" i="4"/>
  <c r="I145" i="4"/>
  <c r="N145" i="4"/>
  <c r="I140" i="4"/>
  <c r="N140" i="4"/>
  <c r="F140" i="4"/>
  <c r="I126" i="4"/>
  <c r="N126" i="4"/>
  <c r="I119" i="4"/>
  <c r="N119" i="4"/>
  <c r="F119" i="4"/>
  <c r="I113" i="4"/>
  <c r="N113" i="4"/>
  <c r="F113" i="4"/>
  <c r="I105" i="4"/>
  <c r="N105" i="4"/>
  <c r="F105" i="4"/>
  <c r="I101" i="4"/>
  <c r="N101" i="4"/>
  <c r="F101" i="4"/>
  <c r="I97" i="4"/>
  <c r="F97" i="4"/>
  <c r="I90" i="4"/>
  <c r="N90" i="4"/>
  <c r="F90" i="4"/>
  <c r="I84" i="4"/>
  <c r="N84" i="4"/>
  <c r="F84" i="4"/>
  <c r="I78" i="4"/>
  <c r="N78" i="4"/>
  <c r="F78" i="4"/>
  <c r="N74" i="4"/>
  <c r="F74" i="4"/>
  <c r="I65" i="4"/>
  <c r="F65" i="4"/>
  <c r="I59" i="4"/>
  <c r="N59" i="4"/>
  <c r="F59" i="4"/>
  <c r="G52" i="4"/>
  <c r="H52" i="4"/>
  <c r="I52" i="4"/>
  <c r="N52" i="4"/>
  <c r="F52" i="4"/>
  <c r="I48" i="4"/>
  <c r="F48" i="4"/>
  <c r="I41" i="4"/>
  <c r="N41" i="4"/>
  <c r="F41" i="4"/>
  <c r="I28" i="4"/>
  <c r="N28" i="4"/>
  <c r="F28" i="4"/>
  <c r="I24" i="4"/>
  <c r="N24" i="4"/>
  <c r="F24" i="4"/>
  <c r="I19" i="4"/>
  <c r="H216" i="13"/>
  <c r="K212" i="13"/>
  <c r="O212" i="13"/>
  <c r="P212" i="13"/>
  <c r="K203" i="13"/>
  <c r="O203" i="13"/>
  <c r="P203" i="13"/>
  <c r="K175" i="13"/>
  <c r="O175" i="13"/>
  <c r="P175" i="13"/>
  <c r="K156" i="13"/>
  <c r="O156" i="13"/>
  <c r="P156" i="13"/>
  <c r="A15" i="13"/>
  <c r="K12" i="13"/>
  <c r="O12" i="13"/>
  <c r="P12" i="13"/>
  <c r="H12" i="13"/>
  <c r="K17" i="13"/>
  <c r="O17" i="13"/>
  <c r="P17" i="13"/>
  <c r="I331" i="4"/>
  <c r="N331" i="4"/>
  <c r="F331" i="4"/>
  <c r="I238" i="4"/>
  <c r="N238" i="4"/>
  <c r="F238" i="4"/>
  <c r="I190" i="4"/>
  <c r="N190" i="4"/>
  <c r="F190" i="4"/>
  <c r="H167" i="4"/>
  <c r="I131" i="4"/>
  <c r="N131" i="4"/>
  <c r="F131" i="4"/>
  <c r="A16" i="13" l="1"/>
  <c r="A20" i="13" s="1"/>
  <c r="I105" i="16"/>
  <c r="H105" i="16"/>
  <c r="K105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H39" i="16"/>
  <c r="I27" i="16"/>
  <c r="H27" i="16"/>
  <c r="K27" i="16" s="1"/>
  <c r="J13" i="16"/>
  <c r="G13" i="16"/>
  <c r="I12" i="16"/>
  <c r="I13" i="16" s="1"/>
  <c r="H12" i="16"/>
  <c r="H13" i="16" s="1"/>
  <c r="K79" i="13"/>
  <c r="O79" i="13"/>
  <c r="P79" i="13"/>
  <c r="H79" i="13"/>
  <c r="H66" i="13"/>
  <c r="K56" i="13"/>
  <c r="O56" i="13"/>
  <c r="P56" i="13"/>
  <c r="K40" i="13"/>
  <c r="O40" i="13"/>
  <c r="P40" i="13"/>
  <c r="H40" i="13"/>
  <c r="K26" i="13"/>
  <c r="O26" i="13"/>
  <c r="P26" i="13"/>
  <c r="H26" i="13"/>
  <c r="K22" i="13"/>
  <c r="O22" i="13"/>
  <c r="P22" i="13"/>
  <c r="H22" i="13"/>
  <c r="I71" i="13"/>
  <c r="J71" i="13"/>
  <c r="I15" i="13"/>
  <c r="I16" i="13"/>
  <c r="L71" i="13" l="1"/>
  <c r="M71" i="13" s="1"/>
  <c r="N71" i="13" s="1"/>
  <c r="Q71" i="13" s="1"/>
  <c r="R71" i="13" s="1"/>
  <c r="G210" i="4" l="1"/>
  <c r="I360" i="4" l="1"/>
  <c r="N360" i="4"/>
  <c r="F360" i="4"/>
  <c r="I348" i="4"/>
  <c r="N348" i="4"/>
  <c r="F348" i="4"/>
  <c r="I344" i="4"/>
  <c r="N344" i="4"/>
  <c r="F344" i="4"/>
  <c r="I340" i="4"/>
  <c r="N340" i="4"/>
  <c r="F340" i="4"/>
  <c r="I336" i="4"/>
  <c r="N336" i="4"/>
  <c r="F336" i="4"/>
  <c r="I309" i="4"/>
  <c r="N309" i="4"/>
  <c r="F309" i="4"/>
  <c r="F383" i="4" s="1"/>
  <c r="G330" i="4"/>
  <c r="H330" i="4"/>
  <c r="H119" i="13"/>
  <c r="H87" i="13"/>
  <c r="H84" i="13"/>
  <c r="H260" i="13"/>
  <c r="K119" i="13"/>
  <c r="O119" i="13"/>
  <c r="P119" i="13"/>
  <c r="K260" i="13"/>
  <c r="J259" i="13"/>
  <c r="I259" i="13"/>
  <c r="I118" i="13"/>
  <c r="J118" i="13"/>
  <c r="I383" i="4" l="1"/>
  <c r="J330" i="4"/>
  <c r="L259" i="13"/>
  <c r="Q259" i="13" s="1"/>
  <c r="R259" i="13" s="1"/>
  <c r="L118" i="13"/>
  <c r="P87" i="13"/>
  <c r="O87" i="13"/>
  <c r="K87" i="13"/>
  <c r="J86" i="13"/>
  <c r="J87" i="13" s="1"/>
  <c r="I86" i="13"/>
  <c r="I87" i="13" s="1"/>
  <c r="J159" i="13"/>
  <c r="I159" i="13"/>
  <c r="K118" i="16"/>
  <c r="B105" i="16"/>
  <c r="H106" i="16"/>
  <c r="I106" i="16"/>
  <c r="J106" i="16"/>
  <c r="G106" i="16"/>
  <c r="K113" i="16"/>
  <c r="L113" i="16" l="1"/>
  <c r="K330" i="4"/>
  <c r="M259" i="13"/>
  <c r="M118" i="13"/>
  <c r="N118" i="13" s="1"/>
  <c r="L86" i="13"/>
  <c r="L159" i="13"/>
  <c r="L87" i="13" l="1"/>
  <c r="M86" i="13"/>
  <c r="M159" i="13"/>
  <c r="Q118" i="13" l="1"/>
  <c r="M87" i="13"/>
  <c r="N161" i="13"/>
  <c r="R118" i="13" l="1"/>
  <c r="N87" i="13"/>
  <c r="Q86" i="13"/>
  <c r="Q159" i="13"/>
  <c r="R159" i="13" l="1"/>
  <c r="R86" i="13"/>
  <c r="H98" i="16" l="1"/>
  <c r="I98" i="16"/>
  <c r="J98" i="16"/>
  <c r="G98" i="16"/>
  <c r="L97" i="16"/>
  <c r="O255" i="13"/>
  <c r="P255" i="13"/>
  <c r="H255" i="13"/>
  <c r="K251" i="13"/>
  <c r="O251" i="13"/>
  <c r="P251" i="13"/>
  <c r="H251" i="13"/>
  <c r="O246" i="13"/>
  <c r="P246" i="13"/>
  <c r="H246" i="13"/>
  <c r="K235" i="13"/>
  <c r="O235" i="13"/>
  <c r="P235" i="13"/>
  <c r="H235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216" i="13"/>
  <c r="O216" i="13"/>
  <c r="P216" i="13"/>
  <c r="K194" i="13"/>
  <c r="O194" i="13"/>
  <c r="P194" i="13"/>
  <c r="H194" i="13"/>
  <c r="K190" i="13"/>
  <c r="O190" i="13"/>
  <c r="P190" i="13"/>
  <c r="H190" i="13"/>
  <c r="K185" i="13"/>
  <c r="O185" i="13"/>
  <c r="P185" i="13"/>
  <c r="H185" i="13"/>
  <c r="K179" i="13"/>
  <c r="O179" i="13"/>
  <c r="P179" i="13"/>
  <c r="H179" i="13"/>
  <c r="K151" i="13"/>
  <c r="O151" i="13"/>
  <c r="P151" i="13"/>
  <c r="K128" i="13"/>
  <c r="O128" i="13"/>
  <c r="P128" i="13"/>
  <c r="H128" i="13"/>
  <c r="K124" i="13"/>
  <c r="O124" i="13"/>
  <c r="P124" i="13"/>
  <c r="H124" i="13"/>
  <c r="K107" i="13"/>
  <c r="O107" i="13"/>
  <c r="P107" i="13"/>
  <c r="H107" i="13"/>
  <c r="K102" i="13"/>
  <c r="O102" i="13"/>
  <c r="P102" i="13"/>
  <c r="H102" i="13"/>
  <c r="K92" i="13"/>
  <c r="O92" i="13"/>
  <c r="H92" i="13"/>
  <c r="K84" i="13"/>
  <c r="O84" i="13"/>
  <c r="P84" i="13"/>
  <c r="K66" i="13"/>
  <c r="O66" i="13"/>
  <c r="P66" i="13"/>
  <c r="J160" i="13"/>
  <c r="J161" i="13" s="1"/>
  <c r="I160" i="13"/>
  <c r="I161" i="13" s="1"/>
  <c r="P97" i="13"/>
  <c r="P99" i="13" s="1"/>
  <c r="H228" i="4"/>
  <c r="G228" i="4"/>
  <c r="H129" i="4"/>
  <c r="G129" i="4"/>
  <c r="J39" i="13"/>
  <c r="I39" i="13"/>
  <c r="K266" i="13" l="1"/>
  <c r="H266" i="13"/>
  <c r="J129" i="4"/>
  <c r="K129" i="4" s="1"/>
  <c r="L129" i="4" s="1"/>
  <c r="O129" i="4" s="1"/>
  <c r="L160" i="13"/>
  <c r="L39" i="13"/>
  <c r="M39" i="13" s="1"/>
  <c r="Q39" i="13" s="1"/>
  <c r="R39" i="13" s="1"/>
  <c r="J228" i="4"/>
  <c r="O228" i="4"/>
  <c r="P228" i="4" s="1"/>
  <c r="P129" i="4" l="1"/>
  <c r="Q160" i="13"/>
  <c r="L161" i="13"/>
  <c r="M160" i="13"/>
  <c r="M161" i="13" s="1"/>
  <c r="K109" i="16"/>
  <c r="R160" i="13" l="1"/>
  <c r="I245" i="13"/>
  <c r="J245" i="13"/>
  <c r="I200" i="13"/>
  <c r="J200" i="13"/>
  <c r="I197" i="13"/>
  <c r="J197" i="13"/>
  <c r="I131" i="13"/>
  <c r="J131" i="13"/>
  <c r="I123" i="13"/>
  <c r="J123" i="13"/>
  <c r="I38" i="13"/>
  <c r="J38" i="13"/>
  <c r="G335" i="4"/>
  <c r="H335" i="4"/>
  <c r="G328" i="4"/>
  <c r="H328" i="4"/>
  <c r="I24" i="16"/>
  <c r="I25" i="16" s="1"/>
  <c r="H24" i="16"/>
  <c r="H25" i="16" s="1"/>
  <c r="J25" i="16"/>
  <c r="G25" i="16"/>
  <c r="J335" i="4" l="1"/>
  <c r="K335" i="4" s="1"/>
  <c r="L335" i="4" s="1"/>
  <c r="O335" i="4" s="1"/>
  <c r="P335" i="4" s="1"/>
  <c r="L245" i="13"/>
  <c r="M245" i="13" s="1"/>
  <c r="Q245" i="13" s="1"/>
  <c r="R245" i="13" s="1"/>
  <c r="L131" i="13"/>
  <c r="L200" i="13"/>
  <c r="M200" i="13" s="1"/>
  <c r="L197" i="13"/>
  <c r="L123" i="13"/>
  <c r="M123" i="13" s="1"/>
  <c r="Q123" i="13" s="1"/>
  <c r="R123" i="13" s="1"/>
  <c r="L38" i="13"/>
  <c r="M38" i="13" s="1"/>
  <c r="J328" i="4"/>
  <c r="K328" i="4" s="1"/>
  <c r="O328" i="4"/>
  <c r="P328" i="4" s="1"/>
  <c r="K24" i="16"/>
  <c r="N38" i="13" l="1"/>
  <c r="Q38" i="13" s="1"/>
  <c r="R38" i="13" s="1"/>
  <c r="Q200" i="13"/>
  <c r="R200" i="13" s="1"/>
  <c r="M131" i="13"/>
  <c r="M197" i="13"/>
  <c r="N197" i="13" s="1"/>
  <c r="L24" i="16"/>
  <c r="J55" i="13" l="1"/>
  <c r="J56" i="13" s="1"/>
  <c r="I55" i="13"/>
  <c r="I56" i="13" s="1"/>
  <c r="Q131" i="13" l="1"/>
  <c r="Q197" i="13"/>
  <c r="L55" i="13"/>
  <c r="L56" i="13" s="1"/>
  <c r="R131" i="13" l="1"/>
  <c r="R197" i="13"/>
  <c r="M55" i="13"/>
  <c r="M56" i="13" s="1"/>
  <c r="N55" i="13" l="1"/>
  <c r="N56" i="13" s="1"/>
  <c r="Q55" i="13" l="1"/>
  <c r="R55" i="13" l="1"/>
  <c r="G116" i="4"/>
  <c r="J116" i="4" l="1"/>
  <c r="K116" i="4" l="1"/>
  <c r="L116" i="4" l="1"/>
  <c r="O116" i="4" l="1"/>
  <c r="P116" i="4" l="1"/>
  <c r="L109" i="16"/>
  <c r="J110" i="16"/>
  <c r="I110" i="16"/>
  <c r="H110" i="16"/>
  <c r="G110" i="16"/>
  <c r="K72" i="16"/>
  <c r="J73" i="16"/>
  <c r="I73" i="16"/>
  <c r="H73" i="16"/>
  <c r="G73" i="16"/>
  <c r="J258" i="13"/>
  <c r="J260" i="13" s="1"/>
  <c r="I258" i="13"/>
  <c r="I260" i="13" s="1"/>
  <c r="J238" i="13"/>
  <c r="I238" i="13"/>
  <c r="I207" i="13"/>
  <c r="J207" i="13"/>
  <c r="I174" i="13"/>
  <c r="J174" i="13"/>
  <c r="J154" i="13"/>
  <c r="I154" i="13"/>
  <c r="J97" i="13"/>
  <c r="I97" i="13"/>
  <c r="L72" i="16" l="1"/>
  <c r="L258" i="13"/>
  <c r="L260" i="13" s="1"/>
  <c r="L238" i="13"/>
  <c r="L207" i="13"/>
  <c r="M207" i="13" s="1"/>
  <c r="L174" i="13"/>
  <c r="M174" i="13" s="1"/>
  <c r="L154" i="13"/>
  <c r="L97" i="13"/>
  <c r="G304" i="4"/>
  <c r="H304" i="4"/>
  <c r="H161" i="4"/>
  <c r="H162" i="4" s="1"/>
  <c r="G161" i="4"/>
  <c r="G162" i="4" s="1"/>
  <c r="H23" i="4"/>
  <c r="H24" i="4" s="1"/>
  <c r="G23" i="4"/>
  <c r="A23" i="4"/>
  <c r="A27" i="4" s="1"/>
  <c r="G18" i="4"/>
  <c r="H18" i="4"/>
  <c r="G13" i="4"/>
  <c r="H13" i="4"/>
  <c r="G11" i="4"/>
  <c r="H11" i="4"/>
  <c r="N207" i="13" l="1"/>
  <c r="Q207" i="13" s="1"/>
  <c r="R207" i="13" s="1"/>
  <c r="M154" i="13"/>
  <c r="N154" i="13" s="1"/>
  <c r="J304" i="4"/>
  <c r="M258" i="13"/>
  <c r="M238" i="13"/>
  <c r="N238" i="13" s="1"/>
  <c r="Q174" i="13"/>
  <c r="R174" i="13" s="1"/>
  <c r="M97" i="13"/>
  <c r="J161" i="4"/>
  <c r="J162" i="4" s="1"/>
  <c r="J23" i="4"/>
  <c r="J18" i="4"/>
  <c r="K18" i="4" s="1"/>
  <c r="L18" i="4" s="1"/>
  <c r="O18" i="4" s="1"/>
  <c r="J13" i="4"/>
  <c r="K13" i="4" s="1"/>
  <c r="O13" i="4" s="1"/>
  <c r="J11" i="4"/>
  <c r="K11" i="4" s="1"/>
  <c r="L11" i="4" s="1"/>
  <c r="M260" i="13" l="1"/>
  <c r="N258" i="13"/>
  <c r="P13" i="4"/>
  <c r="K304" i="4"/>
  <c r="L304" i="4" s="1"/>
  <c r="K23" i="4"/>
  <c r="P18" i="4"/>
  <c r="N260" i="13"/>
  <c r="K161" i="4"/>
  <c r="K162" i="4" s="1"/>
  <c r="O11" i="4"/>
  <c r="P11" i="4" s="1"/>
  <c r="Q154" i="13" l="1"/>
  <c r="L23" i="4"/>
  <c r="Q258" i="13"/>
  <c r="Q238" i="13"/>
  <c r="Q97" i="13"/>
  <c r="R97" i="13" s="1"/>
  <c r="O304" i="4"/>
  <c r="L161" i="4"/>
  <c r="L162" i="4" s="1"/>
  <c r="R154" i="13" l="1"/>
  <c r="O23" i="4"/>
  <c r="R258" i="13"/>
  <c r="R238" i="13"/>
  <c r="P304" i="4"/>
  <c r="O161" i="4"/>
  <c r="P23" i="4" l="1"/>
  <c r="P161" i="4"/>
  <c r="K60" i="16" l="1"/>
  <c r="K8" i="16"/>
  <c r="J226" i="13"/>
  <c r="J227" i="13" s="1"/>
  <c r="J178" i="13"/>
  <c r="J179" i="13" s="1"/>
  <c r="I250" i="13"/>
  <c r="J250" i="13"/>
  <c r="J215" i="13"/>
  <c r="J216" i="13" s="1"/>
  <c r="I215" i="13"/>
  <c r="I216" i="13" s="1"/>
  <c r="J194" i="13"/>
  <c r="J155" i="13"/>
  <c r="J156" i="13" s="1"/>
  <c r="I155" i="13"/>
  <c r="I156" i="13" s="1"/>
  <c r="J144" i="13"/>
  <c r="J145" i="13"/>
  <c r="I144" i="13"/>
  <c r="I145" i="13"/>
  <c r="J110" i="13"/>
  <c r="J112" i="13" s="1"/>
  <c r="I110" i="13"/>
  <c r="I112" i="13" s="1"/>
  <c r="J20" i="13"/>
  <c r="J15" i="13"/>
  <c r="H27" i="4"/>
  <c r="H28" i="4" s="1"/>
  <c r="G380" i="4"/>
  <c r="H380" i="4"/>
  <c r="G326" i="4"/>
  <c r="H326" i="4"/>
  <c r="G296" i="4"/>
  <c r="H296" i="4"/>
  <c r="G297" i="4"/>
  <c r="H297" i="4"/>
  <c r="G298" i="4"/>
  <c r="H298" i="4"/>
  <c r="G299" i="4"/>
  <c r="H299" i="4"/>
  <c r="G295" i="4"/>
  <c r="H295" i="4"/>
  <c r="H264" i="4"/>
  <c r="H265" i="4" s="1"/>
  <c r="G264" i="4"/>
  <c r="G265" i="4" s="1"/>
  <c r="J146" i="13" l="1"/>
  <c r="J298" i="4"/>
  <c r="K298" i="4" s="1"/>
  <c r="L298" i="4" s="1"/>
  <c r="J326" i="4"/>
  <c r="K326" i="4" s="1"/>
  <c r="J380" i="4"/>
  <c r="K380" i="4" s="1"/>
  <c r="L380" i="4" s="1"/>
  <c r="L250" i="13"/>
  <c r="M250" i="13" s="1"/>
  <c r="L215" i="13"/>
  <c r="L216" i="13" s="1"/>
  <c r="L144" i="13"/>
  <c r="M144" i="13" s="1"/>
  <c r="Q144" i="13" s="1"/>
  <c r="R144" i="13" s="1"/>
  <c r="L155" i="13"/>
  <c r="L156" i="13" s="1"/>
  <c r="L145" i="13"/>
  <c r="M145" i="13" s="1"/>
  <c r="L110" i="13"/>
  <c r="L112" i="13" s="1"/>
  <c r="J297" i="4"/>
  <c r="K297" i="4" s="1"/>
  <c r="L297" i="4" s="1"/>
  <c r="O297" i="4" s="1"/>
  <c r="J296" i="4"/>
  <c r="K296" i="4" s="1"/>
  <c r="L296" i="4" s="1"/>
  <c r="O296" i="4" s="1"/>
  <c r="J299" i="4"/>
  <c r="K299" i="4" s="1"/>
  <c r="L299" i="4" s="1"/>
  <c r="J295" i="4"/>
  <c r="K295" i="4" s="1"/>
  <c r="J264" i="4"/>
  <c r="J265" i="4" s="1"/>
  <c r="H180" i="4"/>
  <c r="H103" i="4"/>
  <c r="G17" i="4"/>
  <c r="H17" i="4"/>
  <c r="N145" i="13" l="1"/>
  <c r="Q145" i="13" s="1"/>
  <c r="R145" i="13" s="1"/>
  <c r="M110" i="13"/>
  <c r="M112" i="13" s="1"/>
  <c r="O299" i="4"/>
  <c r="P299" i="4" s="1"/>
  <c r="P296" i="4"/>
  <c r="O298" i="4"/>
  <c r="P298" i="4" s="1"/>
  <c r="P297" i="4"/>
  <c r="M215" i="13"/>
  <c r="M155" i="13"/>
  <c r="M156" i="13" s="1"/>
  <c r="O380" i="4"/>
  <c r="P380" i="4" s="1"/>
  <c r="L326" i="4"/>
  <c r="O326" i="4" s="1"/>
  <c r="L295" i="4"/>
  <c r="O295" i="4" s="1"/>
  <c r="K264" i="4"/>
  <c r="K265" i="4" s="1"/>
  <c r="J17" i="4"/>
  <c r="K17" i="4" s="1"/>
  <c r="O264" i="4" l="1"/>
  <c r="N110" i="13"/>
  <c r="N112" i="13" s="1"/>
  <c r="N215" i="13"/>
  <c r="M216" i="13"/>
  <c r="L17" i="4"/>
  <c r="O17" i="4" s="1"/>
  <c r="P17" i="4" s="1"/>
  <c r="Q250" i="13"/>
  <c r="R250" i="13" s="1"/>
  <c r="N156" i="13"/>
  <c r="P326" i="4"/>
  <c r="P295" i="4"/>
  <c r="Q110" i="13" l="1"/>
  <c r="Q215" i="13"/>
  <c r="N216" i="13"/>
  <c r="Q155" i="13"/>
  <c r="R110" i="13" l="1"/>
  <c r="R215" i="13"/>
  <c r="R155" i="13"/>
  <c r="P264" i="4"/>
  <c r="K101" i="16" l="1"/>
  <c r="K20" i="16"/>
  <c r="P165" i="13"/>
  <c r="P167" i="13" s="1"/>
  <c r="Q13" i="13"/>
  <c r="L15" i="13"/>
  <c r="G375" i="4"/>
  <c r="H375" i="4"/>
  <c r="J43" i="4"/>
  <c r="J51" i="4"/>
  <c r="J52" i="4" s="1"/>
  <c r="J94" i="4"/>
  <c r="K94" i="4" s="1"/>
  <c r="J103" i="4"/>
  <c r="J130" i="4"/>
  <c r="K130" i="4" s="1"/>
  <c r="J148" i="4"/>
  <c r="J156" i="4"/>
  <c r="J180" i="4"/>
  <c r="K180" i="4" s="1"/>
  <c r="L180" i="4" s="1"/>
  <c r="O180" i="4" s="1"/>
  <c r="O1000226" i="4"/>
  <c r="L130" i="4" l="1"/>
  <c r="O130" i="4" s="1"/>
  <c r="P130" i="4" s="1"/>
  <c r="M15" i="13"/>
  <c r="K156" i="4"/>
  <c r="K148" i="4"/>
  <c r="L148" i="4" s="1"/>
  <c r="K103" i="4"/>
  <c r="L103" i="4" s="1"/>
  <c r="K43" i="4"/>
  <c r="L94" i="4"/>
  <c r="O94" i="4" s="1"/>
  <c r="J375" i="4"/>
  <c r="K375" i="4" s="1"/>
  <c r="K51" i="4"/>
  <c r="K52" i="4" s="1"/>
  <c r="O148" i="4" l="1"/>
  <c r="L156" i="4"/>
  <c r="N15" i="13"/>
  <c r="L43" i="4"/>
  <c r="O375" i="4"/>
  <c r="P375" i="4" s="1"/>
  <c r="L51" i="4"/>
  <c r="L52" i="4" s="1"/>
  <c r="O156" i="4" l="1"/>
  <c r="Q15" i="13"/>
  <c r="O43" i="4"/>
  <c r="O103" i="4"/>
  <c r="O51" i="4"/>
  <c r="I226" i="13" l="1"/>
  <c r="I227" i="13" s="1"/>
  <c r="L226" i="13" l="1"/>
  <c r="L227" i="13" s="1"/>
  <c r="H269" i="4"/>
  <c r="N199" i="4"/>
  <c r="M226" i="13" l="1"/>
  <c r="M227" i="13" l="1"/>
  <c r="N226" i="13"/>
  <c r="N227" i="13"/>
  <c r="R15" i="13"/>
  <c r="Q226" i="13" l="1"/>
  <c r="N211" i="4"/>
  <c r="N213" i="4" s="1"/>
  <c r="N97" i="4"/>
  <c r="N48" i="4"/>
  <c r="H81" i="4"/>
  <c r="G81" i="4"/>
  <c r="R226" i="13" l="1"/>
  <c r="J81" i="4"/>
  <c r="P91" i="13"/>
  <c r="K81" i="4" l="1"/>
  <c r="L81" i="4" s="1"/>
  <c r="P92" i="13"/>
  <c r="N278" i="4"/>
  <c r="H117" i="4"/>
  <c r="G117" i="4"/>
  <c r="H157" i="4"/>
  <c r="H158" i="4" s="1"/>
  <c r="G157" i="4"/>
  <c r="G158" i="4" s="1"/>
  <c r="G274" i="4"/>
  <c r="H274" i="4"/>
  <c r="G12" i="4"/>
  <c r="H12" i="4"/>
  <c r="J117" i="4" l="1"/>
  <c r="J157" i="4"/>
  <c r="J158" i="4" s="1"/>
  <c r="J274" i="4"/>
  <c r="J12" i="4"/>
  <c r="K12" i="4" s="1"/>
  <c r="L12" i="4" s="1"/>
  <c r="O81" i="4" l="1"/>
  <c r="K117" i="4"/>
  <c r="K274" i="4"/>
  <c r="L274" i="4" s="1"/>
  <c r="O12" i="4"/>
  <c r="K157" i="4"/>
  <c r="K158" i="4" l="1"/>
  <c r="L157" i="4"/>
  <c r="L158" i="4" s="1"/>
  <c r="L117" i="4"/>
  <c r="P81" i="4"/>
  <c r="O274" i="4"/>
  <c r="P274" i="4" s="1"/>
  <c r="P12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23" i="16"/>
  <c r="I123" i="16"/>
  <c r="H123" i="16"/>
  <c r="G123" i="16"/>
  <c r="K122" i="16"/>
  <c r="K57" i="16"/>
  <c r="O117" i="4" l="1"/>
  <c r="P117" i="4" s="1"/>
  <c r="L87" i="16"/>
  <c r="L82" i="16"/>
  <c r="L122" i="16"/>
  <c r="L57" i="16"/>
  <c r="O157" i="4"/>
  <c r="I20" i="13" l="1"/>
  <c r="J16" i="13"/>
  <c r="N250" i="4" l="1"/>
  <c r="N383" i="4" s="1"/>
  <c r="L20" i="13"/>
  <c r="L16" i="13"/>
  <c r="M16" i="13" s="1"/>
  <c r="N16" i="13" s="1"/>
  <c r="M20" i="13" l="1"/>
  <c r="Q16" i="13"/>
  <c r="G198" i="4"/>
  <c r="H198" i="4"/>
  <c r="R16" i="13" l="1"/>
  <c r="N20" i="13"/>
  <c r="J198" i="4"/>
  <c r="K198" i="4" s="1"/>
  <c r="L198" i="4" s="1"/>
  <c r="Q20" i="13" l="1"/>
  <c r="O198" i="4"/>
  <c r="P198" i="4" s="1"/>
  <c r="J101" i="13"/>
  <c r="J102" i="13" s="1"/>
  <c r="I101" i="13"/>
  <c r="I102" i="13" s="1"/>
  <c r="I201" i="13"/>
  <c r="J201" i="13"/>
  <c r="I184" i="13"/>
  <c r="J184" i="13"/>
  <c r="I117" i="13"/>
  <c r="J117" i="13"/>
  <c r="L117" i="13" l="1"/>
  <c r="L201" i="13"/>
  <c r="M201" i="13" s="1"/>
  <c r="N201" i="13" s="1"/>
  <c r="L184" i="13"/>
  <c r="M184" i="13" s="1"/>
  <c r="N184" i="13" s="1"/>
  <c r="L101" i="13"/>
  <c r="L102" i="13" s="1"/>
  <c r="M117" i="13" l="1"/>
  <c r="N117" i="13" s="1"/>
  <c r="Q117" i="13" s="1"/>
  <c r="R117" i="13" s="1"/>
  <c r="Q201" i="13"/>
  <c r="R201" i="13" s="1"/>
  <c r="Q184" i="13"/>
  <c r="R184" i="13" s="1"/>
  <c r="M101" i="13"/>
  <c r="M102" i="13" l="1"/>
  <c r="N101" i="13"/>
  <c r="N102" i="13" s="1"/>
  <c r="L105" i="16"/>
  <c r="Q101" i="13" l="1"/>
  <c r="J240" i="13"/>
  <c r="I240" i="13"/>
  <c r="J11" i="13"/>
  <c r="I11" i="13"/>
  <c r="I10" i="13"/>
  <c r="R101" i="13" l="1"/>
  <c r="L11" i="13"/>
  <c r="M11" i="13" s="1"/>
  <c r="N11" i="13" s="1"/>
  <c r="L240" i="13"/>
  <c r="M240" i="13" s="1"/>
  <c r="N240" i="13" s="1"/>
  <c r="Q240" i="13" s="1"/>
  <c r="R240" i="13" s="1"/>
  <c r="Q11" i="13" l="1"/>
  <c r="G325" i="4"/>
  <c r="H325" i="4"/>
  <c r="R11" i="13" l="1"/>
  <c r="J325" i="4"/>
  <c r="K325" i="4" s="1"/>
  <c r="H182" i="4"/>
  <c r="G182" i="4"/>
  <c r="H110" i="4"/>
  <c r="G110" i="4"/>
  <c r="H83" i="4"/>
  <c r="G83" i="4"/>
  <c r="G62" i="4"/>
  <c r="H62" i="4"/>
  <c r="G63" i="4"/>
  <c r="H63" i="4"/>
  <c r="P43" i="4"/>
  <c r="P94" i="4"/>
  <c r="L325" i="4" l="1"/>
  <c r="O325" i="4" s="1"/>
  <c r="P325" i="4" s="1"/>
  <c r="J182" i="4"/>
  <c r="K182" i="4" s="1"/>
  <c r="J83" i="4"/>
  <c r="K83" i="4" s="1"/>
  <c r="L83" i="4" s="1"/>
  <c r="J62" i="4"/>
  <c r="J63" i="4"/>
  <c r="K63" i="4" s="1"/>
  <c r="L63" i="4" s="1"/>
  <c r="J110" i="4"/>
  <c r="K110" i="4" s="1"/>
  <c r="L110" i="4" s="1"/>
  <c r="K62" i="4" l="1"/>
  <c r="L182" i="4"/>
  <c r="O182" i="4" s="1"/>
  <c r="P182" i="4" s="1"/>
  <c r="O110" i="4"/>
  <c r="O63" i="4"/>
  <c r="P63" i="4" s="1"/>
  <c r="O83" i="4"/>
  <c r="J77" i="13"/>
  <c r="I77" i="13"/>
  <c r="J29" i="13"/>
  <c r="I29" i="13"/>
  <c r="J114" i="16"/>
  <c r="I114" i="16"/>
  <c r="H114" i="16"/>
  <c r="G114" i="16"/>
  <c r="P110" i="4" l="1"/>
  <c r="P83" i="4"/>
  <c r="L62" i="4"/>
  <c r="L29" i="13"/>
  <c r="L77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88" i="4"/>
  <c r="G188" i="4"/>
  <c r="H186" i="4"/>
  <c r="G186" i="4"/>
  <c r="H134" i="4"/>
  <c r="G134" i="4"/>
  <c r="H89" i="4"/>
  <c r="G89" i="4"/>
  <c r="H40" i="4"/>
  <c r="G40" i="4"/>
  <c r="L64" i="16" l="1"/>
  <c r="O62" i="4"/>
  <c r="M77" i="13"/>
  <c r="J40" i="4"/>
  <c r="K40" i="4" s="1"/>
  <c r="L40" i="4" s="1"/>
  <c r="J188" i="4"/>
  <c r="K188" i="4" s="1"/>
  <c r="M29" i="13"/>
  <c r="J134" i="4"/>
  <c r="J89" i="4"/>
  <c r="K89" i="4" s="1"/>
  <c r="L89" i="4" s="1"/>
  <c r="J186" i="4"/>
  <c r="K186" i="4" s="1"/>
  <c r="L186" i="4" s="1"/>
  <c r="L68" i="16"/>
  <c r="L81" i="16"/>
  <c r="L60" i="16"/>
  <c r="P62" i="4" l="1"/>
  <c r="N29" i="13"/>
  <c r="K134" i="4"/>
  <c r="L134" i="4" s="1"/>
  <c r="N77" i="13"/>
  <c r="O40" i="4"/>
  <c r="L188" i="4"/>
  <c r="O188" i="4" s="1"/>
  <c r="P188" i="4" s="1"/>
  <c r="O89" i="4"/>
  <c r="P89" i="4" l="1"/>
  <c r="P40" i="4"/>
  <c r="O134" i="4"/>
  <c r="Q77" i="13"/>
  <c r="Q29" i="13"/>
  <c r="J150" i="13"/>
  <c r="J151" i="13" s="1"/>
  <c r="I150" i="13"/>
  <c r="I149" i="13"/>
  <c r="R29" i="13" l="1"/>
  <c r="I151" i="13"/>
  <c r="L149" i="13"/>
  <c r="R77" i="13"/>
  <c r="L150" i="13"/>
  <c r="M150" i="13" s="1"/>
  <c r="N150" i="13" s="1"/>
  <c r="O186" i="4"/>
  <c r="P134" i="4"/>
  <c r="L151" i="13" l="1"/>
  <c r="Q150" i="13"/>
  <c r="R150" i="13" s="1"/>
  <c r="M149" i="13"/>
  <c r="P186" i="4"/>
  <c r="G308" i="4"/>
  <c r="H308" i="4"/>
  <c r="N149" i="13" l="1"/>
  <c r="N151" i="13" s="1"/>
  <c r="M151" i="13"/>
  <c r="J308" i="4"/>
  <c r="K308" i="4" s="1"/>
  <c r="L308" i="4" s="1"/>
  <c r="O308" i="4" s="1"/>
  <c r="P308" i="4" s="1"/>
  <c r="K77" i="16"/>
  <c r="Q149" i="13" l="1"/>
  <c r="J17" i="16"/>
  <c r="G17" i="16"/>
  <c r="I16" i="16"/>
  <c r="I17" i="16" s="1"/>
  <c r="H16" i="16"/>
  <c r="H17" i="16" s="1"/>
  <c r="K16" i="16" l="1"/>
  <c r="L16" i="16" l="1"/>
  <c r="J165" i="13" l="1"/>
  <c r="I165" i="13"/>
  <c r="J222" i="13"/>
  <c r="I222" i="13"/>
  <c r="L165" i="13" l="1"/>
  <c r="L222" i="13"/>
  <c r="K52" i="16"/>
  <c r="H78" i="16"/>
  <c r="I78" i="16"/>
  <c r="J78" i="16"/>
  <c r="K56" i="16"/>
  <c r="L56" i="16" l="1"/>
  <c r="M165" i="13"/>
  <c r="N165" i="13" s="1"/>
  <c r="M222" i="13"/>
  <c r="N222" i="13" s="1"/>
  <c r="J122" i="13"/>
  <c r="J124" i="13" s="1"/>
  <c r="I122" i="13"/>
  <c r="I124" i="13" s="1"/>
  <c r="I132" i="13"/>
  <c r="I133" i="13" s="1"/>
  <c r="J132" i="13"/>
  <c r="J133" i="13" s="1"/>
  <c r="I208" i="13"/>
  <c r="J208" i="13"/>
  <c r="G236" i="4"/>
  <c r="H236" i="4"/>
  <c r="Q165" i="13" l="1"/>
  <c r="L208" i="13"/>
  <c r="M208" i="13" s="1"/>
  <c r="L122" i="13"/>
  <c r="L124" i="13" s="1"/>
  <c r="L132" i="13"/>
  <c r="L133" i="13" s="1"/>
  <c r="J236" i="4"/>
  <c r="K236" i="4" l="1"/>
  <c r="L236" i="4" s="1"/>
  <c r="R165" i="13"/>
  <c r="Q222" i="13"/>
  <c r="N208" i="13"/>
  <c r="Q208" i="13" s="1"/>
  <c r="R208" i="13" s="1"/>
  <c r="M132" i="13"/>
  <c r="M122" i="13"/>
  <c r="J50" i="13"/>
  <c r="I50" i="13"/>
  <c r="J83" i="13"/>
  <c r="J84" i="13" s="1"/>
  <c r="I83" i="13"/>
  <c r="I84" i="13" s="1"/>
  <c r="J72" i="13"/>
  <c r="I72" i="13"/>
  <c r="J249" i="13"/>
  <c r="J251" i="13" s="1"/>
  <c r="I249" i="13"/>
  <c r="I251" i="13" s="1"/>
  <c r="I244" i="13"/>
  <c r="I246" i="13" s="1"/>
  <c r="J234" i="13"/>
  <c r="J235" i="13" s="1"/>
  <c r="I234" i="13"/>
  <c r="I235" i="13" s="1"/>
  <c r="H364" i="4"/>
  <c r="H365" i="4"/>
  <c r="H366" i="4"/>
  <c r="H367" i="4"/>
  <c r="H368" i="4"/>
  <c r="H369" i="4"/>
  <c r="H370" i="4"/>
  <c r="H371" i="4"/>
  <c r="H372" i="4"/>
  <c r="H373" i="4"/>
  <c r="H376" i="4"/>
  <c r="H374" i="4"/>
  <c r="H378" i="4"/>
  <c r="H379" i="4"/>
  <c r="H377" i="4"/>
  <c r="H363" i="4"/>
  <c r="G351" i="4"/>
  <c r="H351" i="4"/>
  <c r="G352" i="4"/>
  <c r="H352" i="4"/>
  <c r="I198" i="13"/>
  <c r="J198" i="13"/>
  <c r="L198" i="13" s="1"/>
  <c r="J37" i="13"/>
  <c r="I37" i="13"/>
  <c r="I78" i="13"/>
  <c r="I79" i="13" s="1"/>
  <c r="J78" i="13"/>
  <c r="J79" i="13" s="1"/>
  <c r="J65" i="13"/>
  <c r="J66" i="13" s="1"/>
  <c r="I65" i="13"/>
  <c r="I66" i="13" s="1"/>
  <c r="J25" i="13"/>
  <c r="J26" i="13" s="1"/>
  <c r="I25" i="13"/>
  <c r="I26" i="13" s="1"/>
  <c r="J10" i="13"/>
  <c r="J12" i="13" s="1"/>
  <c r="J92" i="16"/>
  <c r="I92" i="16"/>
  <c r="H92" i="16"/>
  <c r="G92" i="16"/>
  <c r="J28" i="16"/>
  <c r="I28" i="16"/>
  <c r="H28" i="16"/>
  <c r="G28" i="16"/>
  <c r="G9" i="16"/>
  <c r="J9" i="16"/>
  <c r="I9" i="16"/>
  <c r="G278" i="4"/>
  <c r="H278" i="4"/>
  <c r="G279" i="4"/>
  <c r="H279" i="4"/>
  <c r="G280" i="4"/>
  <c r="H280" i="4"/>
  <c r="G281" i="4"/>
  <c r="H281" i="4"/>
  <c r="G282" i="4"/>
  <c r="H282" i="4"/>
  <c r="G283" i="4"/>
  <c r="H283" i="4"/>
  <c r="G284" i="4"/>
  <c r="H284" i="4"/>
  <c r="G287" i="4"/>
  <c r="H287" i="4"/>
  <c r="G288" i="4"/>
  <c r="H288" i="4"/>
  <c r="G289" i="4"/>
  <c r="H289" i="4"/>
  <c r="G290" i="4"/>
  <c r="H290" i="4"/>
  <c r="G286" i="4"/>
  <c r="H286" i="4"/>
  <c r="G285" i="4"/>
  <c r="H285" i="4"/>
  <c r="G300" i="4"/>
  <c r="H300" i="4"/>
  <c r="G291" i="4"/>
  <c r="H291" i="4"/>
  <c r="G292" i="4"/>
  <c r="H292" i="4"/>
  <c r="G293" i="4"/>
  <c r="H293" i="4"/>
  <c r="G294" i="4"/>
  <c r="H294" i="4"/>
  <c r="G277" i="4"/>
  <c r="G272" i="4"/>
  <c r="H272" i="4"/>
  <c r="G275" i="4"/>
  <c r="H275" i="4"/>
  <c r="G276" i="4"/>
  <c r="H276" i="4"/>
  <c r="H277" i="4"/>
  <c r="H118" i="4"/>
  <c r="H119" i="4" s="1"/>
  <c r="H112" i="4"/>
  <c r="G109" i="4"/>
  <c r="M124" i="13" l="1"/>
  <c r="N122" i="13"/>
  <c r="M133" i="13"/>
  <c r="N132" i="13"/>
  <c r="N133" i="13" s="1"/>
  <c r="O236" i="4"/>
  <c r="H381" i="4"/>
  <c r="J275" i="4"/>
  <c r="L72" i="13"/>
  <c r="R222" i="13"/>
  <c r="L83" i="13"/>
  <c r="L78" i="13"/>
  <c r="N124" i="13"/>
  <c r="L234" i="13"/>
  <c r="L235" i="13" s="1"/>
  <c r="L25" i="13"/>
  <c r="L26" i="13" s="1"/>
  <c r="L50" i="13"/>
  <c r="L37" i="13"/>
  <c r="L65" i="13"/>
  <c r="L66" i="13" s="1"/>
  <c r="L249" i="13"/>
  <c r="L251" i="13" s="1"/>
  <c r="L10" i="13"/>
  <c r="J280" i="4"/>
  <c r="J284" i="4"/>
  <c r="J294" i="4"/>
  <c r="J291" i="4"/>
  <c r="J290" i="4"/>
  <c r="J272" i="4"/>
  <c r="J293" i="4"/>
  <c r="J300" i="4"/>
  <c r="J289" i="4"/>
  <c r="J283" i="4"/>
  <c r="J279" i="4"/>
  <c r="J285" i="4"/>
  <c r="J288" i="4"/>
  <c r="J282" i="4"/>
  <c r="J278" i="4"/>
  <c r="J292" i="4"/>
  <c r="J286" i="4"/>
  <c r="J287" i="4"/>
  <c r="J281" i="4"/>
  <c r="J277" i="4"/>
  <c r="K277" i="4" s="1"/>
  <c r="J276" i="4"/>
  <c r="J352" i="4"/>
  <c r="K352" i="4" s="1"/>
  <c r="O352" i="4" s="1"/>
  <c r="P352" i="4" s="1"/>
  <c r="J351" i="4"/>
  <c r="K351" i="4" s="1"/>
  <c r="L351" i="4" s="1"/>
  <c r="O351" i="4" s="1"/>
  <c r="P351" i="4" s="1"/>
  <c r="R149" i="13"/>
  <c r="L91" i="16"/>
  <c r="K12" i="16"/>
  <c r="L27" i="16"/>
  <c r="L8" i="16"/>
  <c r="H9" i="16"/>
  <c r="G8" i="4"/>
  <c r="G9" i="4"/>
  <c r="H9" i="4"/>
  <c r="H15" i="4"/>
  <c r="G15" i="4"/>
  <c r="G16" i="4"/>
  <c r="H16" i="4"/>
  <c r="G14" i="4"/>
  <c r="M78" i="13" l="1"/>
  <c r="L79" i="13"/>
  <c r="P236" i="4"/>
  <c r="M72" i="13"/>
  <c r="N72" i="13" s="1"/>
  <c r="M10" i="13"/>
  <c r="M83" i="13"/>
  <c r="L84" i="13"/>
  <c r="K276" i="4"/>
  <c r="L276" i="4" s="1"/>
  <c r="O276" i="4" s="1"/>
  <c r="K281" i="4"/>
  <c r="L281" i="4" s="1"/>
  <c r="O281" i="4" s="1"/>
  <c r="K290" i="4"/>
  <c r="L290" i="4" s="1"/>
  <c r="O290" i="4" s="1"/>
  <c r="K291" i="4"/>
  <c r="L291" i="4" s="1"/>
  <c r="O291" i="4" s="1"/>
  <c r="K282" i="4"/>
  <c r="L282" i="4" s="1"/>
  <c r="O282" i="4" s="1"/>
  <c r="K288" i="4"/>
  <c r="L288" i="4" s="1"/>
  <c r="O288" i="4" s="1"/>
  <c r="K286" i="4"/>
  <c r="L286" i="4" s="1"/>
  <c r="O286" i="4" s="1"/>
  <c r="K294" i="4"/>
  <c r="L294" i="4" s="1"/>
  <c r="O294" i="4" s="1"/>
  <c r="K275" i="4"/>
  <c r="L275" i="4" s="1"/>
  <c r="O275" i="4" s="1"/>
  <c r="K292" i="4"/>
  <c r="L292" i="4" s="1"/>
  <c r="O292" i="4" s="1"/>
  <c r="K284" i="4"/>
  <c r="L284" i="4" s="1"/>
  <c r="O284" i="4" s="1"/>
  <c r="K293" i="4"/>
  <c r="L293" i="4" s="1"/>
  <c r="O293" i="4" s="1"/>
  <c r="K279" i="4"/>
  <c r="L279" i="4" s="1"/>
  <c r="O279" i="4" s="1"/>
  <c r="K289" i="4"/>
  <c r="L289" i="4" s="1"/>
  <c r="O289" i="4" s="1"/>
  <c r="K285" i="4"/>
  <c r="L285" i="4" s="1"/>
  <c r="O285" i="4" s="1"/>
  <c r="K287" i="4"/>
  <c r="L287" i="4" s="1"/>
  <c r="O287" i="4" s="1"/>
  <c r="K283" i="4"/>
  <c r="L283" i="4" s="1"/>
  <c r="O283" i="4" s="1"/>
  <c r="K280" i="4"/>
  <c r="L280" i="4" s="1"/>
  <c r="O280" i="4" s="1"/>
  <c r="K278" i="4"/>
  <c r="L278" i="4" s="1"/>
  <c r="O278" i="4" s="1"/>
  <c r="K300" i="4"/>
  <c r="L300" i="4" s="1"/>
  <c r="O300" i="4" s="1"/>
  <c r="M37" i="13"/>
  <c r="N37" i="13" s="1"/>
  <c r="Q122" i="13"/>
  <c r="M65" i="13"/>
  <c r="M50" i="13"/>
  <c r="N50" i="13" s="1"/>
  <c r="Q132" i="13"/>
  <c r="M234" i="13"/>
  <c r="N234" i="13" s="1"/>
  <c r="K272" i="4"/>
  <c r="M249" i="13"/>
  <c r="M198" i="13"/>
  <c r="M25" i="13"/>
  <c r="M26" i="13" s="1"/>
  <c r="L277" i="4"/>
  <c r="O277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N198" i="13" l="1"/>
  <c r="Q198" i="13" s="1"/>
  <c r="M251" i="13"/>
  <c r="N249" i="13"/>
  <c r="M84" i="13"/>
  <c r="N83" i="13"/>
  <c r="N84" i="13" s="1"/>
  <c r="M79" i="13"/>
  <c r="N78" i="13"/>
  <c r="Q78" i="13" s="1"/>
  <c r="N10" i="13"/>
  <c r="M66" i="13"/>
  <c r="N235" i="13"/>
  <c r="M235" i="13"/>
  <c r="L272" i="4"/>
  <c r="N251" i="13"/>
  <c r="R132" i="13"/>
  <c r="R122" i="13"/>
  <c r="O15" i="4"/>
  <c r="O16" i="4"/>
  <c r="O9" i="4"/>
  <c r="P9" i="4" s="1"/>
  <c r="N25" i="13"/>
  <c r="N26" i="13" s="1"/>
  <c r="K8" i="4"/>
  <c r="J182" i="13"/>
  <c r="I182" i="13"/>
  <c r="I116" i="13"/>
  <c r="L116" i="13" s="1"/>
  <c r="M116" i="13" s="1"/>
  <c r="N116" i="13" s="1"/>
  <c r="P15" i="4" l="1"/>
  <c r="Q72" i="13"/>
  <c r="N79" i="13"/>
  <c r="R78" i="13"/>
  <c r="Q83" i="13"/>
  <c r="O272" i="4"/>
  <c r="L8" i="4"/>
  <c r="Q65" i="13"/>
  <c r="Q37" i="13"/>
  <c r="Q50" i="13"/>
  <c r="Q234" i="13"/>
  <c r="P16" i="4"/>
  <c r="Q249" i="13"/>
  <c r="L182" i="13"/>
  <c r="Q10" i="13"/>
  <c r="Q25" i="13"/>
  <c r="H119" i="16"/>
  <c r="I119" i="16"/>
  <c r="R198" i="13" l="1"/>
  <c r="R50" i="13"/>
  <c r="R65" i="13"/>
  <c r="R37" i="13"/>
  <c r="M182" i="13"/>
  <c r="R234" i="13"/>
  <c r="R10" i="13"/>
  <c r="O8" i="4"/>
  <c r="K76" i="16"/>
  <c r="J239" i="13"/>
  <c r="J241" i="13" s="1"/>
  <c r="J119" i="13"/>
  <c r="K86" i="16"/>
  <c r="J102" i="16"/>
  <c r="I102" i="16"/>
  <c r="H102" i="16"/>
  <c r="G102" i="16"/>
  <c r="J53" i="16"/>
  <c r="I53" i="16"/>
  <c r="H53" i="16"/>
  <c r="G53" i="16"/>
  <c r="N182" i="13" l="1"/>
  <c r="P8" i="4"/>
  <c r="L76" i="16"/>
  <c r="L86" i="16"/>
  <c r="L77" i="16"/>
  <c r="L101" i="16"/>
  <c r="L52" i="16"/>
  <c r="Q116" i="13" l="1"/>
  <c r="Q182" i="13"/>
  <c r="G359" i="4"/>
  <c r="H359" i="4"/>
  <c r="G324" i="4"/>
  <c r="H324" i="4"/>
  <c r="J136" i="13"/>
  <c r="J138" i="13" s="1"/>
  <c r="I136" i="13"/>
  <c r="I138" i="13" s="1"/>
  <c r="H334" i="4"/>
  <c r="H336" i="4" s="1"/>
  <c r="G334" i="4"/>
  <c r="G336" i="4" s="1"/>
  <c r="H196" i="4"/>
  <c r="G196" i="4"/>
  <c r="I178" i="13"/>
  <c r="I179" i="13" s="1"/>
  <c r="R116" i="13" l="1"/>
  <c r="R182" i="13"/>
  <c r="L136" i="13"/>
  <c r="L138" i="13" s="1"/>
  <c r="L178" i="13"/>
  <c r="L179" i="13" s="1"/>
  <c r="J334" i="4"/>
  <c r="J336" i="4" s="1"/>
  <c r="J324" i="4"/>
  <c r="K324" i="4" s="1"/>
  <c r="J359" i="4"/>
  <c r="K359" i="4" s="1"/>
  <c r="L359" i="4" s="1"/>
  <c r="O359" i="4" s="1"/>
  <c r="P359" i="4" s="1"/>
  <c r="J196" i="4"/>
  <c r="K196" i="4" s="1"/>
  <c r="P293" i="4"/>
  <c r="P294" i="4"/>
  <c r="M178" i="13" l="1"/>
  <c r="M179" i="13" s="1"/>
  <c r="L324" i="4"/>
  <c r="O324" i="4" s="1"/>
  <c r="P324" i="4" s="1"/>
  <c r="L196" i="4"/>
  <c r="O196" i="4" s="1"/>
  <c r="P196" i="4" s="1"/>
  <c r="M136" i="13"/>
  <c r="M138" i="13" s="1"/>
  <c r="K334" i="4"/>
  <c r="N136" i="13" l="1"/>
  <c r="N138" i="13" s="1"/>
  <c r="K336" i="4"/>
  <c r="L334" i="4"/>
  <c r="L336" i="4" s="1"/>
  <c r="N178" i="13"/>
  <c r="N179" i="13" s="1"/>
  <c r="K39" i="16"/>
  <c r="J60" i="13"/>
  <c r="J62" i="13" s="1"/>
  <c r="I60" i="13"/>
  <c r="I62" i="13" s="1"/>
  <c r="G152" i="4"/>
  <c r="L39" i="16" l="1"/>
  <c r="O334" i="4"/>
  <c r="Q178" i="13"/>
  <c r="Q136" i="13"/>
  <c r="L60" i="13"/>
  <c r="L62" i="13" s="1"/>
  <c r="B12" i="16"/>
  <c r="P157" i="4"/>
  <c r="P334" i="4" l="1"/>
  <c r="M60" i="13"/>
  <c r="R178" i="13"/>
  <c r="R136" i="13"/>
  <c r="B16" i="16"/>
  <c r="B20" i="16" s="1"/>
  <c r="M62" i="13" l="1"/>
  <c r="N61" i="13" s="1"/>
  <c r="Q61" i="13" s="1"/>
  <c r="R61" i="13" s="1"/>
  <c r="N60" i="13"/>
  <c r="B24" i="16"/>
  <c r="B27" i="16" s="1"/>
  <c r="B31" i="16" s="1"/>
  <c r="I219" i="13"/>
  <c r="I206" i="13"/>
  <c r="J206" i="13"/>
  <c r="G71" i="4"/>
  <c r="H71" i="4"/>
  <c r="H10" i="14"/>
  <c r="G10" i="14"/>
  <c r="H9" i="14"/>
  <c r="G9" i="14"/>
  <c r="J219" i="13"/>
  <c r="J91" i="13"/>
  <c r="J92" i="13" s="1"/>
  <c r="I91" i="13"/>
  <c r="I92" i="13" s="1"/>
  <c r="I96" i="13"/>
  <c r="J96" i="13"/>
  <c r="I95" i="13"/>
  <c r="G307" i="4"/>
  <c r="H307" i="4"/>
  <c r="I99" i="13" l="1"/>
  <c r="N62" i="13"/>
  <c r="J9" i="14"/>
  <c r="K9" i="14" s="1"/>
  <c r="L9" i="14" s="1"/>
  <c r="N9" i="14" s="1"/>
  <c r="O9" i="14" s="1"/>
  <c r="J10" i="14"/>
  <c r="K10" i="14" s="1"/>
  <c r="L10" i="14" s="1"/>
  <c r="N10" i="14" s="1"/>
  <c r="O10" i="14" s="1"/>
  <c r="L96" i="13"/>
  <c r="M96" i="13" s="1"/>
  <c r="N96" i="13" s="1"/>
  <c r="L219" i="13"/>
  <c r="L206" i="13"/>
  <c r="Q60" i="13"/>
  <c r="L91" i="13"/>
  <c r="L92" i="13" s="1"/>
  <c r="J71" i="4"/>
  <c r="K71" i="4" s="1"/>
  <c r="L71" i="4" s="1"/>
  <c r="J307" i="4"/>
  <c r="K307" i="4" s="1"/>
  <c r="L307" i="4" s="1"/>
  <c r="O307" i="4" s="1"/>
  <c r="P307" i="4" s="1"/>
  <c r="Q96" i="13" l="1"/>
  <c r="R96" i="13" s="1"/>
  <c r="M219" i="13"/>
  <c r="N219" i="13" s="1"/>
  <c r="M206" i="13"/>
  <c r="N206" i="13" s="1"/>
  <c r="M91" i="13"/>
  <c r="M92" i="13" s="1"/>
  <c r="R60" i="13"/>
  <c r="O71" i="4"/>
  <c r="A31" i="4"/>
  <c r="A32" i="4" s="1"/>
  <c r="A33" i="4" s="1"/>
  <c r="A37" i="4" s="1"/>
  <c r="P272" i="4"/>
  <c r="N91" i="13" l="1"/>
  <c r="N92" i="13" s="1"/>
  <c r="J220" i="13"/>
  <c r="J223" i="13" s="1"/>
  <c r="I220" i="13"/>
  <c r="I223" i="13" s="1"/>
  <c r="I202" i="13"/>
  <c r="I209" i="13"/>
  <c r="I212" i="13" s="1"/>
  <c r="J209" i="13"/>
  <c r="J212" i="13" s="1"/>
  <c r="J202" i="13"/>
  <c r="J199" i="13"/>
  <c r="I199" i="13"/>
  <c r="I193" i="13"/>
  <c r="J188" i="13"/>
  <c r="I188" i="13"/>
  <c r="I49" i="13"/>
  <c r="I51" i="13" s="1"/>
  <c r="J49" i="13"/>
  <c r="J51" i="13" s="1"/>
  <c r="J36" i="13"/>
  <c r="I36" i="13"/>
  <c r="H312" i="4"/>
  <c r="H313" i="4"/>
  <c r="H314" i="4"/>
  <c r="H315" i="4"/>
  <c r="H316" i="4"/>
  <c r="H317" i="4"/>
  <c r="H322" i="4"/>
  <c r="H318" i="4"/>
  <c r="H321" i="4"/>
  <c r="H323" i="4"/>
  <c r="H319" i="4"/>
  <c r="H320" i="4"/>
  <c r="H327" i="4"/>
  <c r="H329" i="4"/>
  <c r="G312" i="4"/>
  <c r="G313" i="4"/>
  <c r="G314" i="4"/>
  <c r="G315" i="4"/>
  <c r="G316" i="4"/>
  <c r="G317" i="4"/>
  <c r="G322" i="4"/>
  <c r="G318" i="4"/>
  <c r="G321" i="4"/>
  <c r="G323" i="4"/>
  <c r="G319" i="4"/>
  <c r="G320" i="4"/>
  <c r="G327" i="4"/>
  <c r="G329" i="4"/>
  <c r="G311" i="4"/>
  <c r="H311" i="4"/>
  <c r="G76" i="4"/>
  <c r="H76" i="4"/>
  <c r="H68" i="4"/>
  <c r="G68" i="4"/>
  <c r="B35" i="16"/>
  <c r="B39" i="16" s="1"/>
  <c r="B40" i="16" s="1"/>
  <c r="B44" i="16" s="1"/>
  <c r="K999978" i="16"/>
  <c r="C16653" i="16"/>
  <c r="C16655" i="16" s="1"/>
  <c r="J45" i="16"/>
  <c r="G45" i="16"/>
  <c r="K44" i="16"/>
  <c r="J36" i="16"/>
  <c r="G36" i="16"/>
  <c r="I36" i="16"/>
  <c r="K35" i="16"/>
  <c r="J32" i="16"/>
  <c r="J129" i="16" s="1"/>
  <c r="G32" i="16"/>
  <c r="K31" i="16"/>
  <c r="K129" i="16" s="1"/>
  <c r="J21" i="16"/>
  <c r="G21" i="16"/>
  <c r="I21" i="16"/>
  <c r="H21" i="16"/>
  <c r="L20" i="16"/>
  <c r="J203" i="13" l="1"/>
  <c r="L48" i="16"/>
  <c r="L31" i="16"/>
  <c r="L44" i="16"/>
  <c r="I203" i="13"/>
  <c r="H331" i="4"/>
  <c r="G331" i="4"/>
  <c r="Q206" i="13"/>
  <c r="L193" i="13"/>
  <c r="L194" i="13" s="1"/>
  <c r="I194" i="13"/>
  <c r="Q219" i="13"/>
  <c r="L49" i="13"/>
  <c r="L220" i="13"/>
  <c r="L223" i="13" s="1"/>
  <c r="Q91" i="13"/>
  <c r="L36" i="13"/>
  <c r="M36" i="13" s="1"/>
  <c r="N36" i="13" s="1"/>
  <c r="L202" i="13"/>
  <c r="L199" i="13"/>
  <c r="L188" i="13"/>
  <c r="L209" i="13"/>
  <c r="L212" i="13" s="1"/>
  <c r="J320" i="4"/>
  <c r="K320" i="4" s="1"/>
  <c r="J323" i="4"/>
  <c r="K323" i="4" s="1"/>
  <c r="J318" i="4"/>
  <c r="K318" i="4" s="1"/>
  <c r="J312" i="4"/>
  <c r="K312" i="4" s="1"/>
  <c r="L312" i="4" s="1"/>
  <c r="J315" i="4"/>
  <c r="K315" i="4" s="1"/>
  <c r="J329" i="4"/>
  <c r="K329" i="4" s="1"/>
  <c r="J76" i="4"/>
  <c r="J317" i="4"/>
  <c r="J319" i="4"/>
  <c r="K319" i="4" s="1"/>
  <c r="J327" i="4"/>
  <c r="K327" i="4" s="1"/>
  <c r="J316" i="4"/>
  <c r="K316" i="4" s="1"/>
  <c r="J314" i="4"/>
  <c r="K314" i="4" s="1"/>
  <c r="J68" i="4"/>
  <c r="J321" i="4"/>
  <c r="K321" i="4" s="1"/>
  <c r="J313" i="4"/>
  <c r="K313" i="4" s="1"/>
  <c r="J311" i="4"/>
  <c r="J322" i="4"/>
  <c r="K322" i="4" s="1"/>
  <c r="R25" i="13"/>
  <c r="I45" i="16"/>
  <c r="H45" i="16"/>
  <c r="I32" i="16"/>
  <c r="H36" i="16"/>
  <c r="L35" i="16"/>
  <c r="H32" i="16"/>
  <c r="L118" i="16"/>
  <c r="L129" i="16" l="1"/>
  <c r="M49" i="13"/>
  <c r="L51" i="13"/>
  <c r="R206" i="13"/>
  <c r="L203" i="13"/>
  <c r="J331" i="4"/>
  <c r="K76" i="4"/>
  <c r="M193" i="13"/>
  <c r="M194" i="13" s="1"/>
  <c r="R219" i="13"/>
  <c r="M220" i="13"/>
  <c r="M223" i="13" s="1"/>
  <c r="M209" i="13"/>
  <c r="M212" i="13" s="1"/>
  <c r="R91" i="13"/>
  <c r="M188" i="13"/>
  <c r="N188" i="13" s="1"/>
  <c r="M199" i="13"/>
  <c r="N199" i="13" s="1"/>
  <c r="L321" i="4"/>
  <c r="O321" i="4" s="1"/>
  <c r="P321" i="4" s="1"/>
  <c r="L329" i="4"/>
  <c r="O329" i="4" s="1"/>
  <c r="P329" i="4" s="1"/>
  <c r="L314" i="4"/>
  <c r="O314" i="4" s="1"/>
  <c r="P314" i="4" s="1"/>
  <c r="L319" i="4"/>
  <c r="O319" i="4" s="1"/>
  <c r="P319" i="4" s="1"/>
  <c r="O312" i="4"/>
  <c r="P312" i="4" s="1"/>
  <c r="L316" i="4"/>
  <c r="O316" i="4" s="1"/>
  <c r="P316" i="4" s="1"/>
  <c r="L318" i="4"/>
  <c r="O318" i="4" s="1"/>
  <c r="L323" i="4"/>
  <c r="O323" i="4" s="1"/>
  <c r="P323" i="4" s="1"/>
  <c r="L320" i="4"/>
  <c r="O320" i="4" s="1"/>
  <c r="P320" i="4" s="1"/>
  <c r="L315" i="4"/>
  <c r="O315" i="4" s="1"/>
  <c r="P315" i="4" s="1"/>
  <c r="L327" i="4"/>
  <c r="O327" i="4" s="1"/>
  <c r="P327" i="4" s="1"/>
  <c r="L322" i="4"/>
  <c r="O322" i="4" s="1"/>
  <c r="P322" i="4" s="1"/>
  <c r="K311" i="4"/>
  <c r="L311" i="4" s="1"/>
  <c r="L313" i="4"/>
  <c r="O313" i="4" s="1"/>
  <c r="P313" i="4" s="1"/>
  <c r="M202" i="13"/>
  <c r="N202" i="13" s="1"/>
  <c r="K317" i="4"/>
  <c r="L317" i="4" s="1"/>
  <c r="K68" i="4"/>
  <c r="L68" i="4" s="1"/>
  <c r="M51" i="13" l="1"/>
  <c r="N49" i="13"/>
  <c r="Q49" i="13" s="1"/>
  <c r="M203" i="13"/>
  <c r="L76" i="4"/>
  <c r="O76" i="4" s="1"/>
  <c r="K331" i="4"/>
  <c r="N193" i="13"/>
  <c r="N194" i="13" s="1"/>
  <c r="N212" i="13"/>
  <c r="N220" i="13"/>
  <c r="N223" i="13" s="1"/>
  <c r="Q36" i="13"/>
  <c r="P318" i="4"/>
  <c r="G87" i="4"/>
  <c r="H87" i="4"/>
  <c r="G353" i="4"/>
  <c r="G355" i="4" s="1"/>
  <c r="H353" i="4"/>
  <c r="H355" i="4" s="1"/>
  <c r="J127" i="13"/>
  <c r="J128" i="13" s="1"/>
  <c r="I127" i="13"/>
  <c r="I128" i="13" s="1"/>
  <c r="N51" i="13" l="1"/>
  <c r="R49" i="13"/>
  <c r="N203" i="13"/>
  <c r="Q193" i="13"/>
  <c r="Q209" i="13"/>
  <c r="Q220" i="13"/>
  <c r="R36" i="13"/>
  <c r="Q199" i="13"/>
  <c r="Q188" i="13"/>
  <c r="O311" i="4"/>
  <c r="Q202" i="13"/>
  <c r="L127" i="13"/>
  <c r="L128" i="13" s="1"/>
  <c r="O317" i="4"/>
  <c r="J87" i="4"/>
  <c r="O68" i="4"/>
  <c r="J353" i="4"/>
  <c r="J355" i="4" s="1"/>
  <c r="J244" i="13"/>
  <c r="J246" i="13" s="1"/>
  <c r="I183" i="13"/>
  <c r="I185" i="13" s="1"/>
  <c r="J183" i="13"/>
  <c r="J185" i="13" s="1"/>
  <c r="H260" i="4"/>
  <c r="G260" i="4"/>
  <c r="H259" i="4"/>
  <c r="G259" i="4"/>
  <c r="H258" i="4"/>
  <c r="G258" i="4"/>
  <c r="G242" i="4"/>
  <c r="H242" i="4"/>
  <c r="J164" i="13"/>
  <c r="I164" i="13"/>
  <c r="H261" i="4" l="1"/>
  <c r="G261" i="4"/>
  <c r="R220" i="13"/>
  <c r="M127" i="13"/>
  <c r="N127" i="13" s="1"/>
  <c r="R188" i="13"/>
  <c r="P311" i="4"/>
  <c r="J259" i="4"/>
  <c r="K259" i="4" s="1"/>
  <c r="R202" i="13"/>
  <c r="L183" i="13"/>
  <c r="L185" i="13" s="1"/>
  <c r="L244" i="13"/>
  <c r="L246" i="13" s="1"/>
  <c r="L164" i="13"/>
  <c r="K353" i="4"/>
  <c r="K355" i="4" s="1"/>
  <c r="P317" i="4"/>
  <c r="J258" i="4"/>
  <c r="J260" i="4"/>
  <c r="K260" i="4" s="1"/>
  <c r="K87" i="4"/>
  <c r="J242" i="4"/>
  <c r="K242" i="4" s="1"/>
  <c r="P285" i="4"/>
  <c r="R72" i="13"/>
  <c r="J17" i="13"/>
  <c r="I17" i="13"/>
  <c r="I239" i="13"/>
  <c r="I241" i="13" s="1"/>
  <c r="R209" i="13"/>
  <c r="L259" i="4" l="1"/>
  <c r="O259" i="4" s="1"/>
  <c r="P259" i="4" s="1"/>
  <c r="M164" i="13"/>
  <c r="N164" i="13" s="1"/>
  <c r="J261" i="4"/>
  <c r="L87" i="4"/>
  <c r="N128" i="13"/>
  <c r="M128" i="13"/>
  <c r="M183" i="13"/>
  <c r="N183" i="13" s="1"/>
  <c r="M244" i="13"/>
  <c r="M246" i="13" s="1"/>
  <c r="O260" i="4"/>
  <c r="P260" i="4" s="1"/>
  <c r="L242" i="4"/>
  <c r="O242" i="4" s="1"/>
  <c r="P242" i="4" s="1"/>
  <c r="L239" i="13"/>
  <c r="L241" i="13" s="1"/>
  <c r="L17" i="13"/>
  <c r="L353" i="4"/>
  <c r="L355" i="4" s="1"/>
  <c r="K258" i="4"/>
  <c r="R83" i="13"/>
  <c r="K261" i="4" l="1"/>
  <c r="L258" i="4"/>
  <c r="L261" i="4" s="1"/>
  <c r="Q164" i="13"/>
  <c r="M185" i="13"/>
  <c r="N244" i="13"/>
  <c r="N246" i="13" s="1"/>
  <c r="M239" i="13"/>
  <c r="M241" i="13" s="1"/>
  <c r="Q127" i="13"/>
  <c r="M17" i="13"/>
  <c r="O353" i="4"/>
  <c r="O87" i="4"/>
  <c r="N17" i="13" l="1"/>
  <c r="Q183" i="13"/>
  <c r="N185" i="13"/>
  <c r="Q244" i="13"/>
  <c r="R127" i="13"/>
  <c r="N239" i="13"/>
  <c r="N241" i="13" s="1"/>
  <c r="P353" i="4"/>
  <c r="O258" i="4"/>
  <c r="P87" i="4"/>
  <c r="J189" i="13"/>
  <c r="J190" i="13" s="1"/>
  <c r="I189" i="13"/>
  <c r="I190" i="13" s="1"/>
  <c r="J170" i="13"/>
  <c r="I170" i="13"/>
  <c r="I106" i="13"/>
  <c r="J106" i="13"/>
  <c r="J95" i="13"/>
  <c r="J99" i="13" s="1"/>
  <c r="J44" i="13"/>
  <c r="I44" i="13"/>
  <c r="I21" i="13"/>
  <c r="I22" i="13" s="1"/>
  <c r="J21" i="13"/>
  <c r="J22" i="13" s="1"/>
  <c r="L106" i="13" l="1"/>
  <c r="M106" i="13" s="1"/>
  <c r="N106" i="13" s="1"/>
  <c r="R183" i="13"/>
  <c r="L44" i="13"/>
  <c r="Q239" i="13"/>
  <c r="R244" i="13"/>
  <c r="L21" i="13"/>
  <c r="L22" i="13" s="1"/>
  <c r="L170" i="13"/>
  <c r="L95" i="13"/>
  <c r="L99" i="13" s="1"/>
  <c r="L189" i="13"/>
  <c r="L190" i="13" s="1"/>
  <c r="P258" i="4"/>
  <c r="M44" i="13" l="1"/>
  <c r="N44" i="13" s="1"/>
  <c r="M170" i="13"/>
  <c r="Q106" i="13"/>
  <c r="R106" i="13" s="1"/>
  <c r="R239" i="13"/>
  <c r="M189" i="13"/>
  <c r="N189" i="13" s="1"/>
  <c r="M95" i="13"/>
  <c r="M21" i="13"/>
  <c r="R164" i="13"/>
  <c r="M99" i="13" l="1"/>
  <c r="N95" i="13"/>
  <c r="N99" i="13" s="1"/>
  <c r="M22" i="13"/>
  <c r="N21" i="13"/>
  <c r="N22" i="13" s="1"/>
  <c r="N190" i="13"/>
  <c r="M190" i="13"/>
  <c r="N170" i="13"/>
  <c r="H8" i="14"/>
  <c r="G377" i="4"/>
  <c r="G379" i="4"/>
  <c r="J379" i="4" s="1"/>
  <c r="K379" i="4" s="1"/>
  <c r="L379" i="4" s="1"/>
  <c r="G378" i="4"/>
  <c r="G373" i="4"/>
  <c r="G372" i="4"/>
  <c r="G368" i="4"/>
  <c r="J368" i="4" s="1"/>
  <c r="K368" i="4" s="1"/>
  <c r="G374" i="4"/>
  <c r="G371" i="4"/>
  <c r="G370" i="4"/>
  <c r="G367" i="4"/>
  <c r="G376" i="4"/>
  <c r="G369" i="4"/>
  <c r="J369" i="4" s="1"/>
  <c r="K369" i="4" s="1"/>
  <c r="G366" i="4"/>
  <c r="G365" i="4"/>
  <c r="G212" i="4"/>
  <c r="G364" i="4"/>
  <c r="J364" i="4" s="1"/>
  <c r="G363" i="4"/>
  <c r="G10" i="4"/>
  <c r="G19" i="4" s="1"/>
  <c r="Q44" i="13" l="1"/>
  <c r="Q170" i="13"/>
  <c r="G381" i="4"/>
  <c r="Q189" i="13"/>
  <c r="Q95" i="13"/>
  <c r="O379" i="4"/>
  <c r="P379" i="4" s="1"/>
  <c r="O369" i="4"/>
  <c r="P369" i="4" s="1"/>
  <c r="Q21" i="13"/>
  <c r="K364" i="4"/>
  <c r="L364" i="4" s="1"/>
  <c r="J367" i="4"/>
  <c r="J378" i="4"/>
  <c r="K378" i="4" s="1"/>
  <c r="L378" i="4" s="1"/>
  <c r="J372" i="4"/>
  <c r="K372" i="4" s="1"/>
  <c r="J376" i="4"/>
  <c r="K376" i="4" s="1"/>
  <c r="L376" i="4" s="1"/>
  <c r="J363" i="4"/>
  <c r="J371" i="4"/>
  <c r="K371" i="4" s="1"/>
  <c r="J370" i="4"/>
  <c r="K370" i="4" s="1"/>
  <c r="J373" i="4"/>
  <c r="K373" i="4" s="1"/>
  <c r="J377" i="4"/>
  <c r="K377" i="4" s="1"/>
  <c r="L377" i="4" s="1"/>
  <c r="J365" i="4"/>
  <c r="J374" i="4"/>
  <c r="K374" i="4" s="1"/>
  <c r="J366" i="4"/>
  <c r="P275" i="4"/>
  <c r="P291" i="4"/>
  <c r="P286" i="4"/>
  <c r="P292" i="4"/>
  <c r="R170" i="13" l="1"/>
  <c r="R44" i="13"/>
  <c r="J381" i="4"/>
  <c r="R95" i="13"/>
  <c r="R189" i="13"/>
  <c r="O377" i="4"/>
  <c r="P377" i="4" s="1"/>
  <c r="O373" i="4"/>
  <c r="P373" i="4" s="1"/>
  <c r="O371" i="4"/>
  <c r="P371" i="4" s="1"/>
  <c r="O368" i="4"/>
  <c r="P368" i="4" s="1"/>
  <c r="O378" i="4"/>
  <c r="P378" i="4" s="1"/>
  <c r="O376" i="4"/>
  <c r="P376" i="4" s="1"/>
  <c r="O364" i="4"/>
  <c r="O370" i="4"/>
  <c r="P370" i="4" s="1"/>
  <c r="O372" i="4"/>
  <c r="R21" i="13"/>
  <c r="K363" i="4"/>
  <c r="K367" i="4"/>
  <c r="K366" i="4"/>
  <c r="L366" i="4" s="1"/>
  <c r="K365" i="4"/>
  <c r="L365" i="4" s="1"/>
  <c r="G223" i="4"/>
  <c r="G224" i="4" s="1"/>
  <c r="H358" i="4"/>
  <c r="H360" i="4" s="1"/>
  <c r="G358" i="4"/>
  <c r="G360" i="4" s="1"/>
  <c r="H347" i="4"/>
  <c r="H348" i="4" s="1"/>
  <c r="G347" i="4"/>
  <c r="G348" i="4" s="1"/>
  <c r="H343" i="4"/>
  <c r="H344" i="4" s="1"/>
  <c r="G343" i="4"/>
  <c r="G344" i="4" s="1"/>
  <c r="H306" i="4"/>
  <c r="G306" i="4"/>
  <c r="H305" i="4"/>
  <c r="G305" i="4"/>
  <c r="H227" i="4"/>
  <c r="H229" i="4" s="1"/>
  <c r="G227" i="4"/>
  <c r="G229" i="4" s="1"/>
  <c r="P372" i="4" l="1"/>
  <c r="K381" i="4"/>
  <c r="G309" i="4"/>
  <c r="H309" i="4"/>
  <c r="O367" i="4"/>
  <c r="L363" i="4"/>
  <c r="L381" i="4" s="1"/>
  <c r="O365" i="4"/>
  <c r="O366" i="4"/>
  <c r="O374" i="4"/>
  <c r="P374" i="4" s="1"/>
  <c r="J227" i="4"/>
  <c r="J229" i="4" s="1"/>
  <c r="J305" i="4"/>
  <c r="J347" i="4"/>
  <c r="J343" i="4"/>
  <c r="J344" i="4" s="1"/>
  <c r="J358" i="4"/>
  <c r="J360" i="4" s="1"/>
  <c r="J306" i="4"/>
  <c r="J309" i="4" l="1"/>
  <c r="K347" i="4"/>
  <c r="J348" i="4"/>
  <c r="K305" i="4"/>
  <c r="K227" i="4"/>
  <c r="K229" i="4" s="1"/>
  <c r="O363" i="4"/>
  <c r="K358" i="4"/>
  <c r="K360" i="4" s="1"/>
  <c r="K343" i="4"/>
  <c r="K306" i="4"/>
  <c r="K309" i="4" l="1"/>
  <c r="L344" i="4"/>
  <c r="K344" i="4"/>
  <c r="L347" i="4"/>
  <c r="L348" i="4" s="1"/>
  <c r="K348" i="4"/>
  <c r="L227" i="4"/>
  <c r="L229" i="4" s="1"/>
  <c r="L305" i="4"/>
  <c r="L358" i="4"/>
  <c r="L360" i="4" s="1"/>
  <c r="L306" i="4"/>
  <c r="H37" i="4"/>
  <c r="H104" i="4"/>
  <c r="H105" i="4" s="1"/>
  <c r="G104" i="4"/>
  <c r="G105" i="4" s="1"/>
  <c r="H136" i="4"/>
  <c r="G136" i="4"/>
  <c r="L309" i="4" l="1"/>
  <c r="O347" i="4"/>
  <c r="O227" i="4"/>
  <c r="O305" i="4"/>
  <c r="J104" i="4"/>
  <c r="J105" i="4" s="1"/>
  <c r="O358" i="4"/>
  <c r="O343" i="4"/>
  <c r="O306" i="4"/>
  <c r="J136" i="4"/>
  <c r="K136" i="4" s="1"/>
  <c r="P227" i="4" l="1"/>
  <c r="P347" i="4"/>
  <c r="P305" i="4"/>
  <c r="K104" i="4"/>
  <c r="L136" i="4"/>
  <c r="O136" i="4" s="1"/>
  <c r="P136" i="4" s="1"/>
  <c r="P358" i="4"/>
  <c r="P343" i="4"/>
  <c r="P306" i="4"/>
  <c r="J105" i="13"/>
  <c r="J107" i="13" s="1"/>
  <c r="I105" i="13"/>
  <c r="I107" i="13" s="1"/>
  <c r="I70" i="13"/>
  <c r="I74" i="13" s="1"/>
  <c r="J70" i="13"/>
  <c r="J74" i="13" s="1"/>
  <c r="P51" i="4"/>
  <c r="K105" i="4" l="1"/>
  <c r="L104" i="4"/>
  <c r="L105" i="4" s="1"/>
  <c r="L70" i="13"/>
  <c r="L74" i="13" s="1"/>
  <c r="L105" i="13"/>
  <c r="L107" i="13" s="1"/>
  <c r="M70" i="13" l="1"/>
  <c r="O104" i="4"/>
  <c r="M105" i="13"/>
  <c r="M107" i="13" s="1"/>
  <c r="N70" i="13" l="1"/>
  <c r="N74" i="13" s="1"/>
  <c r="M74" i="13"/>
  <c r="P104" i="4"/>
  <c r="N105" i="13"/>
  <c r="N107" i="13" s="1"/>
  <c r="Q70" i="13" l="1"/>
  <c r="Q105" i="13"/>
  <c r="G151" i="4"/>
  <c r="H151" i="4"/>
  <c r="G197" i="4"/>
  <c r="H197" i="4"/>
  <c r="G187" i="4"/>
  <c r="H187" i="4"/>
  <c r="R70" i="13" l="1"/>
  <c r="R105" i="13"/>
  <c r="J187" i="4"/>
  <c r="J197" i="4"/>
  <c r="K197" i="4" s="1"/>
  <c r="L197" i="4" s="1"/>
  <c r="J151" i="4"/>
  <c r="K151" i="4" s="1"/>
  <c r="L151" i="4" s="1"/>
  <c r="P288" i="4"/>
  <c r="G125" i="4"/>
  <c r="H125" i="4"/>
  <c r="K187" i="4" l="1"/>
  <c r="O197" i="4"/>
  <c r="O151" i="4"/>
  <c r="P151" i="4" s="1"/>
  <c r="J125" i="4"/>
  <c r="K125" i="4" s="1"/>
  <c r="L125" i="4" s="1"/>
  <c r="G58" i="4"/>
  <c r="P197" i="4" l="1"/>
  <c r="L187" i="4"/>
  <c r="O125" i="4"/>
  <c r="P125" i="4" s="1"/>
  <c r="I171" i="13"/>
  <c r="J171" i="13"/>
  <c r="O187" i="4" l="1"/>
  <c r="L171" i="13"/>
  <c r="M171" i="13" s="1"/>
  <c r="N171" i="13" s="1"/>
  <c r="R193" i="13"/>
  <c r="H166" i="4"/>
  <c r="P187" i="4" l="1"/>
  <c r="Q171" i="13"/>
  <c r="G128" i="4"/>
  <c r="G131" i="4" s="1"/>
  <c r="H128" i="4"/>
  <c r="G124" i="4"/>
  <c r="H124" i="4"/>
  <c r="J124" i="4" l="1"/>
  <c r="K124" i="4" s="1"/>
  <c r="L124" i="4" s="1"/>
  <c r="J128" i="4"/>
  <c r="K128" i="4" l="1"/>
  <c r="O124" i="4"/>
  <c r="P124" i="4" s="1"/>
  <c r="J173" i="13"/>
  <c r="I173" i="13"/>
  <c r="J172" i="13"/>
  <c r="I172" i="13"/>
  <c r="H109" i="4"/>
  <c r="J109" i="4" s="1"/>
  <c r="K109" i="4" s="1"/>
  <c r="H108" i="4"/>
  <c r="G108" i="4"/>
  <c r="G111" i="4"/>
  <c r="H135" i="4"/>
  <c r="G167" i="4"/>
  <c r="G135" i="4"/>
  <c r="G70" i="4"/>
  <c r="H70" i="4"/>
  <c r="G168" i="4"/>
  <c r="G38" i="4"/>
  <c r="H38" i="4"/>
  <c r="G37" i="4"/>
  <c r="G202" i="4"/>
  <c r="G203" i="4" s="1"/>
  <c r="H202" i="4"/>
  <c r="H203" i="4" s="1"/>
  <c r="H58" i="4"/>
  <c r="J58" i="4" s="1"/>
  <c r="H168" i="4"/>
  <c r="G32" i="4"/>
  <c r="H32" i="4"/>
  <c r="G33" i="4"/>
  <c r="H33" i="4"/>
  <c r="G46" i="4"/>
  <c r="H46" i="4"/>
  <c r="G96" i="4"/>
  <c r="H96" i="4"/>
  <c r="L128" i="4" l="1"/>
  <c r="L172" i="13"/>
  <c r="M172" i="13" s="1"/>
  <c r="N172" i="13" s="1"/>
  <c r="L109" i="4"/>
  <c r="O109" i="4" s="1"/>
  <c r="P109" i="4" s="1"/>
  <c r="L173" i="13"/>
  <c r="M173" i="13" s="1"/>
  <c r="N173" i="13" s="1"/>
  <c r="J108" i="4"/>
  <c r="J135" i="4"/>
  <c r="J70" i="4"/>
  <c r="K70" i="4" s="1"/>
  <c r="L70" i="4" s="1"/>
  <c r="J167" i="4"/>
  <c r="K167" i="4" s="1"/>
  <c r="J32" i="4"/>
  <c r="K32" i="4" s="1"/>
  <c r="L32" i="4" s="1"/>
  <c r="J33" i="4"/>
  <c r="J37" i="4"/>
  <c r="J96" i="4"/>
  <c r="K96" i="4" s="1"/>
  <c r="J38" i="4"/>
  <c r="K58" i="4"/>
  <c r="L58" i="4" s="1"/>
  <c r="J168" i="4"/>
  <c r="K168" i="4" s="1"/>
  <c r="J46" i="4"/>
  <c r="K46" i="4" s="1"/>
  <c r="L46" i="4" s="1"/>
  <c r="J202" i="4"/>
  <c r="J203" i="4" s="1"/>
  <c r="R249" i="13"/>
  <c r="L131" i="4" l="1"/>
  <c r="O128" i="4"/>
  <c r="K108" i="4"/>
  <c r="L108" i="4" s="1"/>
  <c r="K135" i="4"/>
  <c r="L135" i="4" s="1"/>
  <c r="K38" i="4"/>
  <c r="Q172" i="13"/>
  <c r="Q173" i="13"/>
  <c r="L168" i="4"/>
  <c r="O168" i="4" s="1"/>
  <c r="L167" i="4"/>
  <c r="O167" i="4" s="1"/>
  <c r="L96" i="4"/>
  <c r="O96" i="4" s="1"/>
  <c r="O70" i="4"/>
  <c r="O46" i="4"/>
  <c r="P46" i="4" s="1"/>
  <c r="O32" i="4"/>
  <c r="K202" i="4"/>
  <c r="K203" i="4" s="1"/>
  <c r="K33" i="4"/>
  <c r="L33" i="4" s="1"/>
  <c r="K37" i="4"/>
  <c r="P128" i="4" l="1"/>
  <c r="L38" i="4"/>
  <c r="O38" i="4" s="1"/>
  <c r="R172" i="13"/>
  <c r="O135" i="4"/>
  <c r="O108" i="4"/>
  <c r="L37" i="4"/>
  <c r="R173" i="13"/>
  <c r="L202" i="4"/>
  <c r="L203" i="4" s="1"/>
  <c r="O58" i="4"/>
  <c r="P108" i="4" l="1"/>
  <c r="O202" i="4"/>
  <c r="O37" i="4"/>
  <c r="O33" i="4"/>
  <c r="P202" i="4" l="1"/>
  <c r="P180" i="4"/>
  <c r="R199" i="13" l="1"/>
  <c r="P70" i="4" l="1"/>
  <c r="P71" i="4"/>
  <c r="P38" i="4"/>
  <c r="P37" i="4" l="1"/>
  <c r="I30" i="13"/>
  <c r="I32" i="13" s="1"/>
  <c r="J30" i="13"/>
  <c r="J32" i="13" s="1"/>
  <c r="I166" i="13"/>
  <c r="I167" i="13" s="1"/>
  <c r="J166" i="13"/>
  <c r="J167" i="13" s="1"/>
  <c r="L166" i="13" l="1"/>
  <c r="L167" i="13" s="1"/>
  <c r="L30" i="13"/>
  <c r="L32" i="13" s="1"/>
  <c r="J254" i="13"/>
  <c r="J255" i="13" s="1"/>
  <c r="I254" i="13"/>
  <c r="I255" i="13" s="1"/>
  <c r="M166" i="13" l="1"/>
  <c r="L254" i="13"/>
  <c r="L255" i="13" s="1"/>
  <c r="M30" i="13"/>
  <c r="R20" i="13"/>
  <c r="H64" i="4"/>
  <c r="H65" i="4" s="1"/>
  <c r="H193" i="4"/>
  <c r="H195" i="4"/>
  <c r="H194" i="4"/>
  <c r="G64" i="4"/>
  <c r="G65" i="4" s="1"/>
  <c r="G193" i="4"/>
  <c r="G195" i="4"/>
  <c r="G194" i="4"/>
  <c r="M167" i="13" l="1"/>
  <c r="N166" i="13"/>
  <c r="N167" i="13" s="1"/>
  <c r="M32" i="13"/>
  <c r="N30" i="13"/>
  <c r="N32" i="13" s="1"/>
  <c r="G199" i="4"/>
  <c r="H199" i="4"/>
  <c r="J64" i="4"/>
  <c r="J65" i="4" s="1"/>
  <c r="M254" i="13"/>
  <c r="N254" i="13" s="1"/>
  <c r="J194" i="4"/>
  <c r="K194" i="4" s="1"/>
  <c r="J195" i="4"/>
  <c r="J193" i="4"/>
  <c r="H177" i="4"/>
  <c r="H178" i="4" s="1"/>
  <c r="G177" i="4"/>
  <c r="G178" i="4" s="1"/>
  <c r="J199" i="4" l="1"/>
  <c r="K193" i="4"/>
  <c r="K64" i="4"/>
  <c r="K65" i="4" s="1"/>
  <c r="N255" i="13"/>
  <c r="M255" i="13"/>
  <c r="L194" i="4"/>
  <c r="O194" i="4" s="1"/>
  <c r="P194" i="4" s="1"/>
  <c r="Q166" i="13"/>
  <c r="Q30" i="13"/>
  <c r="K195" i="4"/>
  <c r="L195" i="4" s="1"/>
  <c r="J177" i="4"/>
  <c r="J178" i="4" s="1"/>
  <c r="P96" i="4"/>
  <c r="K199" i="4" l="1"/>
  <c r="L193" i="4"/>
  <c r="L199" i="4" s="1"/>
  <c r="L64" i="4"/>
  <c r="L65" i="4" s="1"/>
  <c r="Q254" i="13"/>
  <c r="R166" i="13"/>
  <c r="R30" i="13"/>
  <c r="K177" i="4"/>
  <c r="K178" i="4" s="1"/>
  <c r="O193" i="4" l="1"/>
  <c r="O64" i="4"/>
  <c r="L177" i="4"/>
  <c r="L178" i="4" s="1"/>
  <c r="R254" i="13"/>
  <c r="O195" i="4"/>
  <c r="J230" i="13"/>
  <c r="J231" i="13" s="1"/>
  <c r="I230" i="13"/>
  <c r="I231" i="13" s="1"/>
  <c r="J263" i="13"/>
  <c r="I263" i="13"/>
  <c r="I141" i="13"/>
  <c r="I146" i="13" s="1"/>
  <c r="J43" i="13"/>
  <c r="J45" i="13" s="1"/>
  <c r="I43" i="13"/>
  <c r="I45" i="13" s="1"/>
  <c r="J35" i="13"/>
  <c r="J40" i="13" s="1"/>
  <c r="I35" i="13"/>
  <c r="I40" i="13" s="1"/>
  <c r="H10" i="4"/>
  <c r="H339" i="4"/>
  <c r="H340" i="4" s="1"/>
  <c r="G339" i="4"/>
  <c r="G340" i="4" s="1"/>
  <c r="J175" i="13" l="1"/>
  <c r="J264" i="13"/>
  <c r="I175" i="13"/>
  <c r="I264" i="13"/>
  <c r="P64" i="4"/>
  <c r="J10" i="4"/>
  <c r="P193" i="4"/>
  <c r="L141" i="13"/>
  <c r="L146" i="13" s="1"/>
  <c r="L230" i="13"/>
  <c r="L231" i="13" s="1"/>
  <c r="L43" i="13"/>
  <c r="L45" i="13" s="1"/>
  <c r="L263" i="13"/>
  <c r="L35" i="13"/>
  <c r="L40" i="13" s="1"/>
  <c r="J339" i="4"/>
  <c r="J340" i="4" s="1"/>
  <c r="O177" i="4"/>
  <c r="P195" i="4"/>
  <c r="P365" i="4"/>
  <c r="P364" i="4"/>
  <c r="P363" i="4"/>
  <c r="G268" i="4"/>
  <c r="H268" i="4"/>
  <c r="H270" i="4" s="1"/>
  <c r="G269" i="4"/>
  <c r="H207" i="4"/>
  <c r="H208" i="4" s="1"/>
  <c r="G207" i="4"/>
  <c r="G248" i="4"/>
  <c r="H248" i="4"/>
  <c r="G253" i="4"/>
  <c r="H253" i="4"/>
  <c r="G254" i="4"/>
  <c r="H254" i="4"/>
  <c r="G249" i="4"/>
  <c r="H249" i="4"/>
  <c r="H14" i="4"/>
  <c r="H19" i="4" s="1"/>
  <c r="G241" i="4"/>
  <c r="G244" i="4" s="1"/>
  <c r="H241" i="4"/>
  <c r="H244" i="4" s="1"/>
  <c r="H237" i="4"/>
  <c r="G237" i="4"/>
  <c r="H223" i="4"/>
  <c r="H224" i="4" s="1"/>
  <c r="H219" i="4"/>
  <c r="G219" i="4"/>
  <c r="H218" i="4"/>
  <c r="G218" i="4"/>
  <c r="H181" i="4"/>
  <c r="G181" i="4"/>
  <c r="G183" i="4" s="1"/>
  <c r="H211" i="4"/>
  <c r="G211" i="4"/>
  <c r="G213" i="4" s="1"/>
  <c r="H210" i="4"/>
  <c r="H212" i="4"/>
  <c r="G206" i="4"/>
  <c r="H189" i="4"/>
  <c r="H190" i="4" s="1"/>
  <c r="G189" i="4"/>
  <c r="G190" i="4" s="1"/>
  <c r="H173" i="4"/>
  <c r="H174" i="4" s="1"/>
  <c r="G173" i="4"/>
  <c r="G174" i="4" s="1"/>
  <c r="H138" i="4"/>
  <c r="G138" i="4"/>
  <c r="H149" i="4"/>
  <c r="G149" i="4"/>
  <c r="H139" i="4"/>
  <c r="G139" i="4"/>
  <c r="H152" i="4"/>
  <c r="H137" i="4"/>
  <c r="G137" i="4"/>
  <c r="H122" i="4"/>
  <c r="G122" i="4"/>
  <c r="H131" i="4"/>
  <c r="H143" i="4"/>
  <c r="H145" i="4" s="1"/>
  <c r="G143" i="4"/>
  <c r="G145" i="4" s="1"/>
  <c r="G112" i="4"/>
  <c r="G113" i="4" s="1"/>
  <c r="H93" i="4"/>
  <c r="G93" i="4"/>
  <c r="H45" i="4"/>
  <c r="G45" i="4"/>
  <c r="H111" i="4"/>
  <c r="H113" i="4" s="1"/>
  <c r="H72" i="4"/>
  <c r="G72" i="4"/>
  <c r="H150" i="4"/>
  <c r="G150" i="4"/>
  <c r="H165" i="4"/>
  <c r="H169" i="4" s="1"/>
  <c r="G165" i="4"/>
  <c r="G118" i="4"/>
  <c r="G119" i="4" s="1"/>
  <c r="G31" i="4"/>
  <c r="G34" i="4" s="1"/>
  <c r="H31" i="4"/>
  <c r="H34" i="4" s="1"/>
  <c r="G55" i="4"/>
  <c r="H55" i="4"/>
  <c r="G88" i="4"/>
  <c r="G90" i="4" s="1"/>
  <c r="H88" i="4"/>
  <c r="H90" i="4" s="1"/>
  <c r="G44" i="4"/>
  <c r="H44" i="4"/>
  <c r="G22" i="4"/>
  <c r="G24" i="4" s="1"/>
  <c r="G27" i="4"/>
  <c r="G28" i="4" s="1"/>
  <c r="G82" i="4"/>
  <c r="G84" i="4" s="1"/>
  <c r="H82" i="4"/>
  <c r="H84" i="4" s="1"/>
  <c r="G77" i="4"/>
  <c r="G78" i="4" s="1"/>
  <c r="H77" i="4"/>
  <c r="H78" i="4" s="1"/>
  <c r="G47" i="4"/>
  <c r="H47" i="4"/>
  <c r="G39" i="4"/>
  <c r="G41" i="4" s="1"/>
  <c r="H39" i="4"/>
  <c r="H41" i="4" s="1"/>
  <c r="G69" i="4"/>
  <c r="H69" i="4"/>
  <c r="G100" i="4"/>
  <c r="G101" i="4" s="1"/>
  <c r="H100" i="4"/>
  <c r="H101" i="4" s="1"/>
  <c r="G166" i="4"/>
  <c r="H95" i="4"/>
  <c r="G95" i="4"/>
  <c r="H73" i="4"/>
  <c r="G73" i="4"/>
  <c r="H57" i="4"/>
  <c r="G57" i="4"/>
  <c r="H56" i="4"/>
  <c r="G56" i="4"/>
  <c r="H183" i="4" l="1"/>
  <c r="J266" i="13"/>
  <c r="L175" i="13"/>
  <c r="L264" i="13"/>
  <c r="H140" i="4"/>
  <c r="G208" i="4"/>
  <c r="H126" i="4"/>
  <c r="G220" i="4"/>
  <c r="G126" i="4"/>
  <c r="G153" i="4"/>
  <c r="G250" i="4"/>
  <c r="G270" i="4"/>
  <c r="G169" i="4"/>
  <c r="G97" i="4"/>
  <c r="G140" i="4"/>
  <c r="H153" i="4"/>
  <c r="H255" i="4"/>
  <c r="G74" i="4"/>
  <c r="G48" i="4"/>
  <c r="H97" i="4"/>
  <c r="H213" i="4"/>
  <c r="H220" i="4"/>
  <c r="G255" i="4"/>
  <c r="G59" i="4"/>
  <c r="H74" i="4"/>
  <c r="H48" i="4"/>
  <c r="H59" i="4"/>
  <c r="H250" i="4"/>
  <c r="K10" i="4"/>
  <c r="G238" i="4"/>
  <c r="H238" i="4"/>
  <c r="J111" i="4"/>
  <c r="J112" i="4"/>
  <c r="K112" i="4" s="1"/>
  <c r="L112" i="4" s="1"/>
  <c r="O112" i="4" s="1"/>
  <c r="P112" i="4" s="1"/>
  <c r="J131" i="4"/>
  <c r="J118" i="4"/>
  <c r="J119" i="4" s="1"/>
  <c r="J27" i="4"/>
  <c r="J28" i="4" s="1"/>
  <c r="M230" i="13"/>
  <c r="M231" i="13" s="1"/>
  <c r="M141" i="13"/>
  <c r="M146" i="13" s="1"/>
  <c r="M263" i="13"/>
  <c r="N263" i="13" s="1"/>
  <c r="M43" i="13"/>
  <c r="M45" i="13" s="1"/>
  <c r="M35" i="13"/>
  <c r="M40" i="13" s="1"/>
  <c r="K339" i="4"/>
  <c r="L339" i="4" s="1"/>
  <c r="J45" i="4"/>
  <c r="K45" i="4" s="1"/>
  <c r="L45" i="4" s="1"/>
  <c r="J237" i="4"/>
  <c r="K237" i="4" s="1"/>
  <c r="J249" i="4"/>
  <c r="K249" i="4" s="1"/>
  <c r="L249" i="4" s="1"/>
  <c r="J57" i="4"/>
  <c r="K57" i="4" s="1"/>
  <c r="L57" i="4" s="1"/>
  <c r="J93" i="4"/>
  <c r="J137" i="4"/>
  <c r="J254" i="4"/>
  <c r="K254" i="4" s="1"/>
  <c r="L254" i="4" s="1"/>
  <c r="J73" i="4"/>
  <c r="K73" i="4" s="1"/>
  <c r="L73" i="4" s="1"/>
  <c r="P177" i="4"/>
  <c r="J150" i="4"/>
  <c r="K150" i="4" s="1"/>
  <c r="J149" i="4"/>
  <c r="J122" i="4"/>
  <c r="J100" i="4"/>
  <c r="J101" i="4" s="1"/>
  <c r="J47" i="4"/>
  <c r="K47" i="4" s="1"/>
  <c r="L47" i="4" s="1"/>
  <c r="J44" i="4"/>
  <c r="J165" i="4"/>
  <c r="J189" i="4"/>
  <c r="J190" i="4" s="1"/>
  <c r="J181" i="4"/>
  <c r="J183" i="4" s="1"/>
  <c r="J219" i="4"/>
  <c r="K219" i="4" s="1"/>
  <c r="L219" i="4" s="1"/>
  <c r="J269" i="4"/>
  <c r="J206" i="4"/>
  <c r="J223" i="4"/>
  <c r="J224" i="4" s="1"/>
  <c r="J241" i="4"/>
  <c r="J244" i="4" s="1"/>
  <c r="J268" i="4"/>
  <c r="J69" i="4"/>
  <c r="J88" i="4"/>
  <c r="J90" i="4" s="1"/>
  <c r="J212" i="4"/>
  <c r="K212" i="4" s="1"/>
  <c r="L212" i="4" s="1"/>
  <c r="J253" i="4"/>
  <c r="J77" i="4"/>
  <c r="J78" i="4" s="1"/>
  <c r="J95" i="4"/>
  <c r="K95" i="4" s="1"/>
  <c r="J82" i="4"/>
  <c r="J84" i="4" s="1"/>
  <c r="J55" i="4"/>
  <c r="J72" i="4"/>
  <c r="K72" i="4" s="1"/>
  <c r="J138" i="4"/>
  <c r="K138" i="4" s="1"/>
  <c r="L138" i="4" s="1"/>
  <c r="J210" i="4"/>
  <c r="J152" i="4"/>
  <c r="J248" i="4"/>
  <c r="J56" i="4"/>
  <c r="K56" i="4" s="1"/>
  <c r="L56" i="4" s="1"/>
  <c r="J166" i="4"/>
  <c r="K166" i="4" s="1"/>
  <c r="J39" i="4"/>
  <c r="J41" i="4" s="1"/>
  <c r="J22" i="4"/>
  <c r="J24" i="4" s="1"/>
  <c r="J31" i="4"/>
  <c r="J34" i="4" s="1"/>
  <c r="J143" i="4"/>
  <c r="J145" i="4" s="1"/>
  <c r="J139" i="4"/>
  <c r="K139" i="4" s="1"/>
  <c r="L139" i="4" s="1"/>
  <c r="J173" i="4"/>
  <c r="J174" i="4" s="1"/>
  <c r="J211" i="4"/>
  <c r="K211" i="4" s="1"/>
  <c r="L211" i="4" s="1"/>
  <c r="J218" i="4"/>
  <c r="J207" i="4"/>
  <c r="J14" i="4"/>
  <c r="J19" i="4" s="1"/>
  <c r="P277" i="4"/>
  <c r="P289" i="4"/>
  <c r="P290" i="4"/>
  <c r="P284" i="4"/>
  <c r="P278" i="4"/>
  <c r="P287" i="4"/>
  <c r="P283" i="4"/>
  <c r="P281" i="4"/>
  <c r="P282" i="4"/>
  <c r="P280" i="4"/>
  <c r="P279" i="4"/>
  <c r="P167" i="4"/>
  <c r="P168" i="4"/>
  <c r="P103" i="4"/>
  <c r="P366" i="4"/>
  <c r="P367" i="4"/>
  <c r="G11" i="14"/>
  <c r="H11" i="14"/>
  <c r="H14" i="14" s="1"/>
  <c r="G8" i="14"/>
  <c r="G14" i="14" s="1"/>
  <c r="J250" i="4" l="1"/>
  <c r="J220" i="4"/>
  <c r="J11" i="14"/>
  <c r="K11" i="14" s="1"/>
  <c r="L11" i="14" s="1"/>
  <c r="N11" i="14" s="1"/>
  <c r="O11" i="14" s="1"/>
  <c r="J8" i="14"/>
  <c r="M175" i="13"/>
  <c r="M264" i="13"/>
  <c r="J270" i="4"/>
  <c r="J59" i="4"/>
  <c r="J255" i="4"/>
  <c r="J213" i="4"/>
  <c r="J140" i="4"/>
  <c r="J169" i="4"/>
  <c r="J126" i="4"/>
  <c r="J97" i="4"/>
  <c r="J48" i="4"/>
  <c r="K111" i="4"/>
  <c r="J113" i="4"/>
  <c r="L10" i="4"/>
  <c r="J74" i="4"/>
  <c r="J208" i="4"/>
  <c r="J153" i="4"/>
  <c r="J238" i="4"/>
  <c r="K268" i="4"/>
  <c r="K149" i="4"/>
  <c r="L149" i="4" s="1"/>
  <c r="L340" i="4"/>
  <c r="K340" i="4"/>
  <c r="K238" i="4"/>
  <c r="K165" i="4"/>
  <c r="K169" i="4" s="1"/>
  <c r="K137" i="4"/>
  <c r="L137" i="4" s="1"/>
  <c r="L140" i="4" s="1"/>
  <c r="K223" i="4"/>
  <c r="K93" i="4"/>
  <c r="N43" i="13"/>
  <c r="N45" i="13" s="1"/>
  <c r="K131" i="4"/>
  <c r="K118" i="4"/>
  <c r="K27" i="4"/>
  <c r="K28" i="4" s="1"/>
  <c r="N35" i="13"/>
  <c r="N40" i="13" s="1"/>
  <c r="K22" i="4"/>
  <c r="K24" i="4" s="1"/>
  <c r="N141" i="13"/>
  <c r="N146" i="13" s="1"/>
  <c r="N230" i="13"/>
  <c r="N231" i="13" s="1"/>
  <c r="O254" i="4"/>
  <c r="P254" i="4" s="1"/>
  <c r="O237" i="4"/>
  <c r="P237" i="4" s="1"/>
  <c r="L166" i="4"/>
  <c r="O212" i="4"/>
  <c r="P212" i="4" s="1"/>
  <c r="O211" i="4"/>
  <c r="P211" i="4" s="1"/>
  <c r="O219" i="4"/>
  <c r="P219" i="4" s="1"/>
  <c r="O249" i="4"/>
  <c r="P249" i="4" s="1"/>
  <c r="L150" i="4"/>
  <c r="O150" i="4" s="1"/>
  <c r="P150" i="4" s="1"/>
  <c r="O139" i="4"/>
  <c r="L72" i="4"/>
  <c r="O72" i="4" s="1"/>
  <c r="P72" i="4" s="1"/>
  <c r="O57" i="4"/>
  <c r="L95" i="4"/>
  <c r="O95" i="4" s="1"/>
  <c r="O73" i="4"/>
  <c r="O56" i="4"/>
  <c r="O45" i="4"/>
  <c r="P45" i="4" s="1"/>
  <c r="O47" i="4"/>
  <c r="P47" i="4" s="1"/>
  <c r="K207" i="4"/>
  <c r="L207" i="4" s="1"/>
  <c r="K269" i="4"/>
  <c r="L269" i="4" s="1"/>
  <c r="K248" i="4"/>
  <c r="K250" i="4" s="1"/>
  <c r="K241" i="4"/>
  <c r="K253" i="4"/>
  <c r="K173" i="4"/>
  <c r="K174" i="4" s="1"/>
  <c r="K181" i="4"/>
  <c r="K183" i="4" s="1"/>
  <c r="K218" i="4"/>
  <c r="K220" i="4" s="1"/>
  <c r="K210" i="4"/>
  <c r="K206" i="4"/>
  <c r="K189" i="4"/>
  <c r="K152" i="4"/>
  <c r="L152" i="4" s="1"/>
  <c r="K143" i="4"/>
  <c r="K122" i="4"/>
  <c r="K69" i="4"/>
  <c r="K74" i="4" s="1"/>
  <c r="K31" i="4"/>
  <c r="K34" i="4" s="1"/>
  <c r="K39" i="4"/>
  <c r="K55" i="4"/>
  <c r="K82" i="4"/>
  <c r="K84" i="4" s="1"/>
  <c r="K44" i="4"/>
  <c r="K77" i="4"/>
  <c r="K88" i="4"/>
  <c r="K90" i="4" s="1"/>
  <c r="K14" i="4"/>
  <c r="K19" i="4" s="1"/>
  <c r="K100" i="4"/>
  <c r="P76" i="4"/>
  <c r="P156" i="4"/>
  <c r="P300" i="4"/>
  <c r="P276" i="4"/>
  <c r="P58" i="4"/>
  <c r="P32" i="4"/>
  <c r="P135" i="4"/>
  <c r="P33" i="4"/>
  <c r="P148" i="4"/>
  <c r="P68" i="4"/>
  <c r="K255" i="4" l="1"/>
  <c r="L253" i="4"/>
  <c r="L255" i="4" s="1"/>
  <c r="K244" i="4"/>
  <c r="L241" i="4"/>
  <c r="L244" i="4" s="1"/>
  <c r="K145" i="4"/>
  <c r="L143" i="4"/>
  <c r="L145" i="4" s="1"/>
  <c r="K213" i="4"/>
  <c r="L210" i="4"/>
  <c r="L213" i="4" s="1"/>
  <c r="K190" i="4"/>
  <c r="L189" i="4"/>
  <c r="K224" i="4"/>
  <c r="L223" i="4"/>
  <c r="L224" i="4" s="1"/>
  <c r="K126" i="4"/>
  <c r="L122" i="4"/>
  <c r="L126" i="4" s="1"/>
  <c r="J14" i="14"/>
  <c r="K8" i="14"/>
  <c r="K101" i="4"/>
  <c r="L100" i="4"/>
  <c r="L101" i="4" s="1"/>
  <c r="K97" i="4"/>
  <c r="L93" i="4"/>
  <c r="L97" i="4" s="1"/>
  <c r="K113" i="4"/>
  <c r="L111" i="4"/>
  <c r="L113" i="4" s="1"/>
  <c r="K78" i="4"/>
  <c r="L77" i="4"/>
  <c r="L78" i="4" s="1"/>
  <c r="K48" i="4"/>
  <c r="L44" i="4"/>
  <c r="L48" i="4" s="1"/>
  <c r="K59" i="4"/>
  <c r="L55" i="4"/>
  <c r="L59" i="4" s="1"/>
  <c r="K119" i="4"/>
  <c r="L118" i="4"/>
  <c r="L119" i="4" s="1"/>
  <c r="K41" i="4"/>
  <c r="L39" i="4"/>
  <c r="L41" i="4" s="1"/>
  <c r="P73" i="4"/>
  <c r="N175" i="13"/>
  <c r="N264" i="13"/>
  <c r="P139" i="4"/>
  <c r="P95" i="4"/>
  <c r="P56" i="4"/>
  <c r="K208" i="4"/>
  <c r="K140" i="4"/>
  <c r="L153" i="4"/>
  <c r="K153" i="4"/>
  <c r="L268" i="4"/>
  <c r="L270" i="4" s="1"/>
  <c r="K270" i="4"/>
  <c r="O10" i="4"/>
  <c r="L82" i="4"/>
  <c r="L84" i="4" s="1"/>
  <c r="L69" i="4"/>
  <c r="L74" i="4" s="1"/>
  <c r="L165" i="4"/>
  <c r="L169" i="4" s="1"/>
  <c r="L27" i="4"/>
  <c r="L28" i="4" s="1"/>
  <c r="L88" i="4"/>
  <c r="L218" i="4"/>
  <c r="L220" i="4" s="1"/>
  <c r="L248" i="4"/>
  <c r="L250" i="4" s="1"/>
  <c r="O149" i="4"/>
  <c r="O166" i="4"/>
  <c r="O138" i="4"/>
  <c r="P57" i="4"/>
  <c r="L31" i="4"/>
  <c r="L34" i="4" s="1"/>
  <c r="L190" i="4"/>
  <c r="L173" i="4"/>
  <c r="L174" i="4" s="1"/>
  <c r="Q391" i="4"/>
  <c r="L181" i="4"/>
  <c r="L22" i="4"/>
  <c r="L24" i="4" s="1"/>
  <c r="L14" i="4"/>
  <c r="L19" i="4" s="1"/>
  <c r="Q141" i="13"/>
  <c r="Q263" i="13"/>
  <c r="Q230" i="13"/>
  <c r="Q43" i="13"/>
  <c r="Q35" i="13"/>
  <c r="O339" i="4"/>
  <c r="L206" i="4"/>
  <c r="L208" i="4" s="1"/>
  <c r="L183" i="4" l="1"/>
  <c r="O181" i="4"/>
  <c r="O111" i="4"/>
  <c r="K14" i="14"/>
  <c r="L8" i="14"/>
  <c r="O268" i="4"/>
  <c r="P268" i="4" s="1"/>
  <c r="O137" i="4"/>
  <c r="L90" i="4"/>
  <c r="O88" i="4"/>
  <c r="P10" i="4"/>
  <c r="L238" i="4"/>
  <c r="O93" i="4"/>
  <c r="O27" i="4"/>
  <c r="O118" i="4"/>
  <c r="P166" i="4"/>
  <c r="P138" i="4"/>
  <c r="P149" i="4"/>
  <c r="R263" i="13"/>
  <c r="R230" i="13"/>
  <c r="R141" i="13"/>
  <c r="R35" i="13"/>
  <c r="R43" i="13"/>
  <c r="P339" i="4"/>
  <c r="O207" i="4"/>
  <c r="O269" i="4"/>
  <c r="O248" i="4"/>
  <c r="O241" i="4"/>
  <c r="O253" i="4"/>
  <c r="O173" i="4"/>
  <c r="O206" i="4"/>
  <c r="O210" i="4"/>
  <c r="O218" i="4"/>
  <c r="O223" i="4"/>
  <c r="O189" i="4"/>
  <c r="O165" i="4"/>
  <c r="O152" i="4"/>
  <c r="O143" i="4"/>
  <c r="O122" i="4"/>
  <c r="O55" i="4"/>
  <c r="O100" i="4"/>
  <c r="O44" i="4"/>
  <c r="O31" i="4"/>
  <c r="O77" i="4"/>
  <c r="O14" i="4"/>
  <c r="O82" i="4"/>
  <c r="O69" i="4"/>
  <c r="O39" i="4"/>
  <c r="O22" i="4"/>
  <c r="I9" i="13"/>
  <c r="I12" i="13" s="1"/>
  <c r="P111" i="4" l="1"/>
  <c r="P137" i="4"/>
  <c r="L14" i="14"/>
  <c r="N8" i="14"/>
  <c r="P88" i="4"/>
  <c r="P93" i="4"/>
  <c r="I119" i="13"/>
  <c r="I266" i="13" s="1"/>
  <c r="P118" i="4"/>
  <c r="P27" i="4"/>
  <c r="L9" i="13"/>
  <c r="L12" i="13" s="1"/>
  <c r="P207" i="4"/>
  <c r="P269" i="4"/>
  <c r="P241" i="4"/>
  <c r="P248" i="4"/>
  <c r="P253" i="4"/>
  <c r="P181" i="4"/>
  <c r="P173" i="4"/>
  <c r="P218" i="4"/>
  <c r="P210" i="4"/>
  <c r="P223" i="4"/>
  <c r="P206" i="4"/>
  <c r="P189" i="4"/>
  <c r="P165" i="4"/>
  <c r="P152" i="4"/>
  <c r="P143" i="4"/>
  <c r="P122" i="4"/>
  <c r="P31" i="4"/>
  <c r="P39" i="4"/>
  <c r="P77" i="4"/>
  <c r="P82" i="4"/>
  <c r="P14" i="4"/>
  <c r="P22" i="4"/>
  <c r="P44" i="4"/>
  <c r="P100" i="4"/>
  <c r="P69" i="4"/>
  <c r="P55" i="4"/>
  <c r="N14" i="14" l="1"/>
  <c r="O8" i="14"/>
  <c r="O14" i="14" s="1"/>
  <c r="L119" i="13"/>
  <c r="L266" i="13" s="1"/>
  <c r="M9" i="13"/>
  <c r="M12" i="13" s="1"/>
  <c r="M119" i="13" l="1"/>
  <c r="M266" i="13" s="1"/>
  <c r="N9" i="13"/>
  <c r="N12" i="13" s="1"/>
  <c r="Q1048207" i="13"/>
  <c r="B64879" i="13"/>
  <c r="B64881" i="13" s="1"/>
  <c r="N119" i="13" l="1"/>
  <c r="N266" i="13" s="1"/>
  <c r="Q9" i="13"/>
  <c r="Q266" i="13" l="1"/>
  <c r="R9" i="13"/>
  <c r="R171" i="13"/>
  <c r="B16901" i="4"/>
  <c r="B16903" i="4" s="1"/>
  <c r="H232" i="4"/>
  <c r="G232" i="4"/>
  <c r="R266" i="13" l="1"/>
  <c r="G233" i="4"/>
  <c r="G383" i="4" s="1"/>
  <c r="H233" i="4"/>
  <c r="H383" i="4" s="1"/>
  <c r="J232" i="4"/>
  <c r="J233" i="4" s="1"/>
  <c r="J383" i="4" s="1"/>
  <c r="K232" i="4" l="1"/>
  <c r="K233" i="4" s="1"/>
  <c r="K383" i="4" s="1"/>
  <c r="L233" i="4" l="1"/>
  <c r="M877141" i="14"/>
  <c r="O232" i="4" l="1"/>
  <c r="P232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109" i="16" l="1"/>
  <c r="B113" i="16" s="1"/>
  <c r="B117" i="16" s="1"/>
  <c r="B118" i="16" s="1"/>
  <c r="B122" i="16" s="1"/>
  <c r="B126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58" i="4" s="1"/>
  <c r="A62" i="4" l="1"/>
  <c r="A63" i="4" s="1"/>
  <c r="A64" i="4" s="1"/>
  <c r="A68" i="4" s="1"/>
  <c r="A69" i="4" s="1"/>
  <c r="A70" i="4" s="1"/>
  <c r="A71" i="4" s="1"/>
  <c r="A72" i="4" s="1"/>
  <c r="A73" i="4" s="1"/>
  <c r="A76" i="4" s="1"/>
  <c r="A77" i="4" s="1"/>
  <c r="A81" i="4" l="1"/>
  <c r="A82" i="4" s="1"/>
  <c r="A83" i="4" s="1"/>
  <c r="A87" i="4" s="1"/>
  <c r="A88" i="4" s="1"/>
  <c r="A89" i="4" s="1"/>
  <c r="A93" i="4" s="1"/>
  <c r="A94" i="4" s="1"/>
  <c r="A95" i="4" s="1"/>
  <c r="A96" i="4" s="1"/>
  <c r="A100" i="4" s="1"/>
  <c r="A103" i="4" s="1"/>
  <c r="A104" i="4" s="1"/>
  <c r="A108" i="4" s="1"/>
  <c r="A109" i="4" s="1"/>
  <c r="A110" i="4" s="1"/>
  <c r="A111" i="4" s="1"/>
  <c r="A112" i="4" s="1"/>
  <c r="A116" i="4" s="1"/>
  <c r="A117" i="4" l="1"/>
  <c r="A118" i="4" s="1"/>
  <c r="A122" i="4" s="1"/>
  <c r="A128" i="4" s="1"/>
  <c r="A129" i="4" l="1"/>
  <c r="A130" i="4" l="1"/>
  <c r="A134" i="4" s="1"/>
  <c r="A135" i="4" s="1"/>
  <c r="A136" i="4" s="1"/>
  <c r="A137" i="4" s="1"/>
  <c r="A138" i="4" s="1"/>
  <c r="A139" i="4" s="1"/>
  <c r="A143" i="4" s="1"/>
  <c r="A144" i="4" s="1"/>
  <c r="A148" i="4" s="1"/>
  <c r="A149" i="4" s="1"/>
  <c r="A150" i="4" s="1"/>
  <c r="A151" i="4" s="1"/>
  <c r="A152" i="4" s="1"/>
  <c r="A156" i="4" s="1"/>
  <c r="A157" i="4" s="1"/>
  <c r="A161" i="4" s="1"/>
  <c r="A165" i="4" s="1"/>
  <c r="A166" i="4" s="1"/>
  <c r="A167" i="4" s="1"/>
  <c r="A168" i="4" s="1"/>
  <c r="A173" i="4" s="1"/>
  <c r="A177" i="4" s="1"/>
  <c r="A180" i="4" s="1"/>
  <c r="A181" i="4" s="1"/>
  <c r="A182" i="4" s="1"/>
  <c r="A186" i="4" s="1"/>
  <c r="A187" i="4" s="1"/>
  <c r="A188" i="4" s="1"/>
  <c r="A189" i="4" s="1"/>
  <c r="A193" i="4" s="1"/>
  <c r="A194" i="4" s="1"/>
  <c r="A195" i="4" s="1"/>
  <c r="A196" i="4" s="1"/>
  <c r="A197" i="4" s="1"/>
  <c r="A198" i="4" s="1"/>
  <c r="A202" i="4" s="1"/>
  <c r="A206" i="4" s="1"/>
  <c r="A207" i="4" s="1"/>
  <c r="A210" i="4" s="1"/>
  <c r="A211" i="4" s="1"/>
  <c r="A212" i="4" s="1"/>
  <c r="A218" i="4" s="1"/>
  <c r="A219" i="4" l="1"/>
  <c r="A223" i="4" s="1"/>
  <c r="A227" i="4" s="1"/>
  <c r="A228" i="4" s="1"/>
  <c r="A232" i="4" s="1"/>
  <c r="A236" i="4" l="1"/>
  <c r="O259" i="13"/>
  <c r="A237" i="4" l="1"/>
  <c r="A241" i="4" s="1"/>
  <c r="A242" i="4" s="1"/>
  <c r="A243" i="4" s="1"/>
  <c r="O260" i="13"/>
  <c r="O266" i="13" s="1"/>
  <c r="A248" i="4" l="1"/>
  <c r="A249" i="4" s="1"/>
  <c r="A253" i="4" s="1"/>
  <c r="A254" i="4" s="1"/>
  <c r="A258" i="4" s="1"/>
  <c r="A259" i="4" s="1"/>
  <c r="A260" i="4" s="1"/>
  <c r="A264" i="4" s="1"/>
  <c r="A268" i="4" s="1"/>
  <c r="A269" i="4" s="1"/>
  <c r="A272" i="4" s="1"/>
  <c r="P260" i="13"/>
  <c r="P266" i="13" s="1"/>
  <c r="L330" i="4" l="1"/>
  <c r="L331" i="4" s="1"/>
  <c r="A305" i="4" l="1"/>
  <c r="A306" i="4" s="1"/>
  <c r="A307" i="4" s="1"/>
  <c r="A308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4" i="4" s="1"/>
  <c r="A335" i="4" s="1"/>
  <c r="A339" i="4" s="1"/>
  <c r="A343" i="4" s="1"/>
  <c r="A347" i="4" s="1"/>
  <c r="A352" i="4" s="1"/>
  <c r="L383" i="4"/>
  <c r="O330" i="4"/>
  <c r="O383" i="4" s="1"/>
  <c r="A358" i="4" l="1"/>
  <c r="A359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P330" i="4"/>
  <c r="P383" i="4" s="1"/>
  <c r="A21" i="13" l="1"/>
  <c r="A25" i="13" l="1"/>
  <c r="A29" i="13" s="1"/>
  <c r="A30" i="13" s="1"/>
  <c r="A31" i="13" l="1"/>
  <c r="A35" i="13" s="1"/>
  <c r="A36" i="13" s="1"/>
  <c r="A37" i="13" s="1"/>
  <c r="A38" i="13" s="1"/>
  <c r="A39" i="13" s="1"/>
  <c r="A43" i="13" s="1"/>
  <c r="A44" i="13" s="1"/>
  <c r="A50" i="13" s="1"/>
  <c r="A60" i="13" l="1"/>
  <c r="A61" i="13" s="1"/>
  <c r="A65" i="13" s="1"/>
  <c r="A70" i="13" l="1"/>
  <c r="A71" i="13" s="1"/>
  <c r="A72" i="13" l="1"/>
  <c r="A73" i="13" l="1"/>
  <c r="A77" i="13" s="1"/>
  <c r="A78" i="13" s="1"/>
  <c r="A83" i="13" s="1"/>
  <c r="A86" i="13" s="1"/>
  <c r="A91" i="13" s="1"/>
  <c r="A95" i="13" s="1"/>
  <c r="A96" i="13" s="1"/>
  <c r="A97" i="13" s="1"/>
  <c r="A98" i="13" l="1"/>
  <c r="A101" i="13" s="1"/>
  <c r="A105" i="13" s="1"/>
  <c r="A106" i="13" s="1"/>
  <c r="A110" i="13" s="1"/>
  <c r="A219" i="13"/>
  <c r="A220" i="13" s="1"/>
  <c r="A221" i="13" s="1"/>
  <c r="A222" i="13" s="1"/>
  <c r="A226" i="13" s="1"/>
  <c r="A230" i="13" s="1"/>
  <c r="A234" i="13" s="1"/>
  <c r="A238" i="13" s="1"/>
  <c r="A239" i="13" s="1"/>
  <c r="A240" i="13" s="1"/>
  <c r="A244" i="13" s="1"/>
  <c r="A245" i="13" s="1"/>
  <c r="A249" i="13" s="1"/>
  <c r="A250" i="13" s="1"/>
  <c r="A254" i="13" s="1"/>
  <c r="A258" i="13" s="1"/>
  <c r="A259" i="13" s="1"/>
  <c r="A263" i="13" s="1"/>
  <c r="A111" i="13" l="1"/>
  <c r="A116" i="13" s="1"/>
  <c r="A117" i="13" s="1"/>
  <c r="A118" i="13" s="1"/>
  <c r="A122" i="13" s="1"/>
  <c r="A123" i="13" s="1"/>
  <c r="A127" i="13" s="1"/>
  <c r="A131" i="13" s="1"/>
  <c r="A132" i="13" s="1"/>
  <c r="A136" i="13" s="1"/>
  <c r="A137" i="13" s="1"/>
  <c r="A141" i="13" s="1"/>
  <c r="A142" i="13" s="1"/>
  <c r="A143" i="13" s="1"/>
  <c r="A144" i="13" s="1"/>
  <c r="A145" i="13" s="1"/>
  <c r="A149" i="13" s="1"/>
  <c r="A150" i="13" s="1"/>
  <c r="A154" i="13" s="1"/>
  <c r="A155" i="13" s="1"/>
  <c r="A159" i="13" s="1"/>
  <c r="A160" i="13" s="1"/>
  <c r="A164" i="13" s="1"/>
  <c r="A165" i="13" s="1"/>
  <c r="A166" i="13" s="1"/>
  <c r="A170" i="13" s="1"/>
  <c r="A171" i="13" s="1"/>
  <c r="A172" i="13" s="1"/>
  <c r="A173" i="13" s="1"/>
  <c r="A174" i="13" s="1"/>
  <c r="A178" i="13" s="1"/>
  <c r="A182" i="13" s="1"/>
  <c r="A183" i="13" s="1"/>
  <c r="A184" i="13" s="1"/>
  <c r="A188" i="13" s="1"/>
  <c r="A189" i="13" s="1"/>
  <c r="A193" i="13" s="1"/>
  <c r="A197" i="13" s="1"/>
  <c r="A198" i="13" s="1"/>
  <c r="A199" i="13" s="1"/>
  <c r="A200" i="13" s="1"/>
  <c r="A201" i="13" s="1"/>
  <c r="A202" i="13" s="1"/>
  <c r="A206" i="13" s="1"/>
  <c r="A207" i="13" s="1"/>
  <c r="A208" i="13" s="1"/>
</calcChain>
</file>

<file path=xl/sharedStrings.xml><?xml version="1.0" encoding="utf-8"?>
<sst xmlns="http://schemas.openxmlformats.org/spreadsheetml/2006/main" count="2050" uniqueCount="712">
  <si>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</si>
  <si>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</si>
  <si>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</si>
  <si>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</si>
  <si>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</si>
  <si>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</si>
  <si>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</si>
  <si>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</si>
  <si>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</si>
  <si>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</si>
  <si>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</si>
  <si>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</si>
  <si>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</si>
  <si>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</si>
  <si>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</si>
  <si>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</si>
  <si>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</si>
  <si>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</si>
  <si>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</si>
  <si>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</si>
  <si>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</si>
  <si>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</si>
  <si>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</si>
  <si>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</si>
  <si>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</si>
  <si>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</si>
  <si>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</si>
  <si>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</si>
  <si>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</si>
  <si>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</si>
  <si>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</si>
  <si>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</si>
  <si>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</si>
  <si>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</si>
  <si>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</si>
  <si>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</si>
  <si>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</si>
  <si>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</si>
  <si>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</si>
  <si>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</si>
  <si>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</si>
  <si>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</si>
  <si>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</si>
  <si>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</si>
  <si>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</si>
  <si>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</si>
  <si>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</si>
  <si>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</si>
  <si>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</si>
  <si>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</si>
  <si>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</si>
  <si>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</si>
  <si>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</si>
  <si>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</si>
  <si>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</si>
  <si>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</si>
  <si>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</si>
  <si>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</si>
  <si>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</si>
  <si>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</si>
  <si>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</si>
  <si>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</si>
  <si>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</si>
  <si>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</si>
  <si>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</si>
  <si>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</si>
  <si>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</si>
  <si>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</si>
  <si>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</si>
  <si>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</si>
  <si>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</si>
  <si>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</si>
  <si>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</si>
  <si>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</si>
  <si>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</si>
  <si>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</si>
  <si>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</si>
  <si>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</si>
  <si>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</si>
  <si>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</si>
  <si>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</si>
  <si>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</si>
  <si>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</si>
  <si>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</si>
  <si>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</si>
  <si>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</si>
  <si>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</si>
  <si>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</si>
  <si>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</si>
  <si>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</si>
  <si>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</si>
  <si>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</si>
  <si>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</si>
  <si>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</si>
  <si>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</si>
  <si>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</si>
  <si>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</si>
  <si>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</si>
  <si>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</si>
  <si>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</si>
  <si>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</si>
  <si>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</si>
  <si>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</si>
  <si>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</si>
  <si>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</si>
  <si>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</si>
  <si>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</si>
  <si>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</si>
  <si>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</si>
  <si>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</si>
  <si>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</si>
  <si>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</si>
  <si>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</si>
  <si>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</si>
  <si>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</si>
  <si>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</si>
  <si>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</si>
  <si>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</si>
  <si>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</si>
  <si>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</si>
  <si>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</si>
  <si>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</si>
  <si>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</si>
  <si>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</si>
  <si>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</si>
  <si>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</si>
  <si>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</si>
  <si>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</si>
  <si>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</si>
  <si>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</si>
  <si>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</si>
  <si>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</si>
  <si>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</si>
  <si>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</si>
  <si>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</si>
  <si>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</si>
  <si>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</si>
  <si>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</si>
  <si>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</si>
  <si>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</si>
  <si>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</si>
  <si>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</si>
  <si>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</si>
  <si>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</si>
  <si>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</si>
  <si>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</si>
  <si>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</si>
  <si>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</si>
  <si>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</si>
  <si>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</si>
  <si>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</si>
  <si>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</si>
  <si>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</si>
  <si>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</si>
  <si>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</si>
  <si>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</si>
  <si>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</si>
  <si>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</si>
  <si>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</si>
  <si>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</si>
  <si>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</si>
  <si>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</si>
  <si>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</si>
  <si>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</si>
  <si>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</si>
  <si>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</si>
  <si>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</si>
  <si>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</si>
  <si>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</si>
  <si>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</si>
  <si>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</si>
  <si>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</si>
  <si>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</si>
  <si>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</si>
  <si>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</si>
  <si>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</si>
  <si>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</si>
  <si>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</si>
  <si>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</si>
  <si>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</si>
  <si>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</si>
  <si>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</si>
  <si>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</si>
  <si>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</si>
  <si>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</si>
  <si>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</si>
  <si>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</si>
  <si>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</si>
  <si>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</si>
  <si>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</si>
  <si>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</si>
  <si>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</si>
  <si>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</si>
  <si>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</si>
  <si>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</si>
  <si>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</si>
  <si>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</si>
  <si>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</si>
  <si>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</si>
  <si>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</si>
  <si>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</si>
  <si>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</si>
  <si>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</si>
  <si>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</si>
  <si>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</si>
  <si>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</si>
  <si>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</si>
  <si>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</si>
  <si>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</si>
  <si>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</si>
  <si>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</si>
  <si>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</si>
  <si>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</si>
  <si>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</si>
  <si>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</si>
  <si>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</si>
  <si>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</si>
  <si>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</si>
  <si>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</si>
  <si>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</si>
  <si>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</si>
  <si>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</si>
  <si>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</si>
  <si>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</si>
  <si>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</si>
  <si>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</si>
  <si>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</si>
  <si>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</si>
  <si>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</si>
  <si>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</si>
  <si>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</si>
  <si>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</si>
  <si>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</si>
  <si>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</si>
  <si>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</si>
  <si>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</si>
  <si>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</si>
  <si>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</si>
  <si>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</si>
  <si>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</si>
  <si>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</si>
  <si>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</si>
  <si>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</si>
  <si>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</si>
  <si>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</si>
  <si>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</si>
  <si>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</si>
  <si>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</si>
  <si>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</si>
  <si>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</si>
  <si>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</si>
  <si>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</si>
  <si>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</si>
  <si>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</si>
  <si>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</si>
  <si>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</si>
  <si>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</si>
  <si>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</si>
  <si>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</si>
  <si>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</si>
  <si>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</si>
  <si>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</si>
  <si>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</si>
  <si>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</si>
  <si>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</si>
  <si>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</si>
  <si>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</si>
  <si>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</si>
  <si>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</si>
  <si>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</si>
  <si>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</si>
  <si>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</si>
  <si>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</si>
  <si>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</si>
  <si>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</si>
  <si>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</si>
  <si>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</si>
  <si>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</si>
  <si>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</si>
  <si>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</si>
  <si>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</si>
  <si>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</si>
  <si>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</si>
  <si>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</si>
  <si>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</si>
  <si>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</si>
  <si>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</si>
  <si>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</si>
  <si>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</si>
  <si>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</si>
  <si>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</si>
  <si>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</si>
  <si>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</si>
  <si>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</si>
  <si>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</si>
  <si>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</si>
  <si>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</si>
  <si>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</si>
  <si>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</si>
  <si>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</si>
  <si>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</si>
  <si>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</si>
  <si>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</si>
  <si>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</si>
  <si>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</si>
  <si>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</si>
  <si>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</si>
  <si>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</si>
  <si>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</si>
  <si>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</si>
  <si>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</si>
  <si>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</si>
  <si>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</si>
  <si>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</si>
  <si>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</si>
  <si>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</si>
  <si>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</si>
  <si>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</si>
  <si>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</si>
  <si>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</si>
  <si>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</si>
  <si>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</si>
  <si>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</si>
  <si>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</si>
  <si>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</si>
  <si>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</si>
  <si>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</si>
  <si>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</si>
  <si>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</si>
  <si>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</si>
  <si>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</si>
  <si>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</si>
  <si>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</si>
  <si>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</si>
  <si>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</si>
  <si>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</si>
  <si>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</si>
  <si>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</si>
  <si>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</si>
  <si>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</si>
  <si>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</si>
  <si>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</si>
  <si>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</si>
  <si>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</si>
  <si>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</si>
  <si>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</si>
  <si>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</si>
  <si>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</si>
  <si>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</si>
  <si>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</si>
  <si>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</si>
  <si>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</si>
  <si>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</si>
  <si>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</si>
  <si>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</si>
  <si>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</si>
  <si>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</si>
  <si>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</si>
  <si>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</si>
  <si>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</si>
  <si>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</si>
  <si>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</si>
  <si>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</si>
  <si>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</si>
  <si>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</si>
  <si>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</si>
  <si>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</si>
  <si>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</si>
  <si>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</si>
  <si>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</si>
  <si>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</si>
  <si>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</si>
  <si>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</si>
  <si>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</si>
  <si>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</si>
  <si>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</si>
  <si>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</si>
  <si>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</si>
  <si>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</si>
  <si>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</si>
  <si>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</si>
  <si>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</si>
  <si>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</si>
  <si>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</si>
  <si>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</si>
  <si>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</si>
  <si>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</si>
  <si>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</si>
  <si>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</si>
  <si>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</si>
  <si>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</si>
  <si>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</si>
  <si>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</si>
  <si>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</si>
  <si>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</si>
  <si>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</si>
  <si>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</si>
  <si>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</si>
  <si>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</si>
  <si>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</si>
  <si>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</si>
  <si>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</si>
  <si>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</si>
  <si>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</si>
  <si>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</si>
  <si>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</si>
  <si>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</si>
  <si>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</si>
  <si>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</si>
  <si>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</si>
  <si>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</si>
  <si>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</si>
  <si>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</si>
  <si>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</si>
  <si>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</si>
  <si>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</si>
  <si>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</si>
  <si>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</si>
  <si>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</si>
  <si>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</si>
  <si>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</si>
  <si>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</si>
  <si>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</si>
  <si>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</si>
  <si>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</si>
  <si>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</si>
  <si>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</si>
  <si>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</si>
  <si>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</si>
  <si>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</si>
  <si>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</si>
  <si>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</si>
  <si>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</si>
  <si>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</si>
  <si>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</si>
  <si>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</si>
  <si>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</si>
  <si>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</si>
  <si>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</si>
  <si>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</si>
  <si>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</si>
  <si>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</si>
  <si>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</si>
  <si>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</si>
  <si>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</si>
  <si>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</si>
  <si>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</si>
  <si>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</si>
  <si>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</si>
  <si>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</si>
  <si>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</si>
  <si>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</si>
  <si>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</si>
  <si>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</si>
  <si>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</si>
  <si>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</si>
  <si>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</si>
  <si>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</si>
  <si>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</si>
  <si>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</si>
  <si>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</si>
  <si>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</si>
  <si>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</si>
  <si>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</si>
  <si>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</si>
  <si>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</si>
  <si>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</si>
  <si>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</si>
  <si>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</si>
  <si>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</si>
  <si>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</si>
  <si>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</si>
  <si>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</si>
  <si>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</si>
  <si>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</si>
  <si>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</si>
  <si>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</si>
  <si>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</si>
  <si>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</si>
  <si>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</si>
  <si>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</si>
  <si>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</si>
  <si>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</si>
  <si>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</si>
  <si>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</si>
  <si>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</si>
  <si>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</si>
  <si>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</si>
  <si>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</si>
  <si>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</si>
  <si>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</si>
  <si>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</si>
  <si>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</si>
  <si>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</si>
  <si>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</si>
  <si>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</si>
  <si>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</si>
  <si>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</si>
  <si>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</si>
  <si>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</si>
  <si>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</si>
  <si>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</si>
  <si>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</si>
  <si>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</si>
  <si>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</si>
  <si>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</si>
  <si>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</si>
  <si>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</si>
  <si>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</si>
  <si>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</si>
  <si>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</si>
  <si>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</si>
  <si>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</si>
  <si>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</si>
  <si>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</si>
  <si>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</si>
  <si>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</si>
  <si>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</si>
  <si>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</si>
  <si>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</si>
  <si>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</si>
  <si>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</si>
  <si>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</si>
  <si>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</si>
  <si>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</si>
  <si>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</si>
  <si>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</si>
  <si>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</si>
  <si>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</si>
  <si>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</si>
  <si>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</si>
  <si>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</si>
  <si>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</si>
  <si>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</si>
  <si>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</si>
  <si>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</si>
  <si>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</si>
  <si>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</si>
  <si>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</si>
  <si>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</si>
  <si>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</si>
  <si>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</si>
  <si>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</si>
  <si>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</si>
  <si>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</si>
  <si>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</si>
  <si>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</si>
  <si>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</si>
  <si>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</si>
  <si>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</si>
  <si>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</si>
  <si>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</si>
  <si>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</si>
  <si>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</si>
  <si>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</si>
  <si>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</si>
  <si>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</si>
  <si>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</si>
  <si>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</si>
  <si>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</si>
  <si>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</si>
  <si>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</si>
  <si>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</si>
  <si>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</si>
  <si>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</si>
  <si>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</si>
  <si>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</si>
  <si>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</si>
  <si>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</si>
  <si>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</si>
  <si>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</si>
  <si>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</si>
  <si>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</si>
  <si>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</si>
  <si>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</si>
  <si>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</si>
  <si>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</si>
  <si>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</si>
  <si>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</si>
  <si>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</si>
  <si>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</si>
  <si>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</si>
  <si>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</si>
  <si>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</si>
  <si>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</si>
  <si>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</si>
  <si>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</si>
  <si>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</si>
  <si>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</si>
  <si>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</si>
  <si>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</si>
  <si>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</si>
  <si>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</si>
  <si>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</si>
  <si>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</si>
  <si>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</si>
  <si>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</si>
  <si>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</si>
  <si>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</si>
  <si>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</si>
  <si>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</si>
  <si>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</si>
  <si>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</si>
  <si>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</si>
  <si>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</si>
  <si>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</si>
  <si>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</si>
  <si>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</si>
  <si>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</si>
  <si>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</si>
  <si>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</si>
  <si>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</si>
  <si>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</si>
  <si>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>02 DE ENERO DEL 2024</t>
  </si>
  <si>
    <t>03 DE ENERO DEL 2024</t>
  </si>
  <si>
    <t xml:space="preserve">TÉCNICO EN PRESUPUESTO Y TESORERIA </t>
  </si>
  <si>
    <t>26 DE ENERO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</si>
  <si>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</si>
  <si>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</si>
  <si>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</si>
  <si>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</si>
  <si>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</si>
  <si>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</si>
  <si>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</si>
  <si>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</si>
  <si>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</si>
  <si>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</si>
  <si>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</si>
  <si>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</si>
  <si>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</si>
  <si>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</si>
  <si>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</si>
  <si>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</si>
  <si>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</si>
  <si>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</si>
  <si>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</si>
  <si>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</si>
  <si>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</si>
  <si>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</si>
  <si>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</si>
  <si>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</si>
  <si>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</si>
  <si>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</si>
  <si>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</si>
  <si>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</si>
  <si>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</si>
  <si>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01 DE MAYO DEL 2024</t>
  </si>
  <si>
    <t>ENCARGADO DIVISIÓN DE REGISTRO, CONTROL Y NÓMINA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</si>
  <si>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</si>
  <si>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</si>
  <si>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</si>
  <si>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</si>
  <si>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</si>
  <si>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</si>
  <si>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</si>
  <si>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</si>
  <si>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</si>
  <si>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</si>
  <si>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</si>
  <si>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</si>
  <si>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</si>
  <si>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</si>
  <si>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</si>
  <si>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</si>
  <si>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</si>
  <si>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</si>
  <si>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</si>
  <si>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</si>
  <si>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</si>
  <si>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</si>
  <si>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</si>
  <si>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</si>
  <si>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</si>
  <si>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</si>
  <si>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</si>
  <si>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</si>
  <si>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</si>
  <si>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</si>
  <si>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</si>
  <si>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</si>
  <si>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</si>
  <si>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</si>
  <si>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</si>
  <si>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</si>
  <si>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</si>
  <si>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</si>
  <si>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</si>
  <si>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</si>
  <si>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</si>
  <si>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</si>
  <si>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</si>
  <si>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</si>
  <si>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ESPECIALISTA DE PROYECTOS ESPECIALES 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</si>
  <si>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</si>
  <si>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</si>
  <si>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</si>
  <si>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</si>
  <si>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Correspondiente al mes de mayo del año 2024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</si>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</sst>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6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43" fontId="4" fillId="2" borderId="14" xfId="1" applyFont="1" applyFill="1" applyBorder="1" applyAlignment="1">
      <alignment horizontal="center"/>
    </xf>
    <xf numFmtId="43" fontId="4" fillId="0" borderId="14" xfId="1" applyFont="1" applyFill="1" applyBorder="1"/>
    <xf numFmtId="43" fontId="4" fillId="0" borderId="14" xfId="0" applyNumberFormat="1" applyFont="1" applyBorder="1"/>
    <xf numFmtId="43" fontId="4" fillId="2" borderId="14" xfId="1" applyFont="1" applyFill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43" fontId="4" fillId="0" borderId="31" xfId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11" xfId="0" applyFont="1" applyBorder="1" applyAlignment="1">
      <alignment horizontal="left"/>
    </xf>
    <xf numFmtId="43" fontId="4" fillId="0" borderId="1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left"/>
    </xf>
    <xf numFmtId="0" fontId="4" fillId="2" borderId="33" xfId="0" applyFont="1" applyFill="1" applyBorder="1"/>
    <xf numFmtId="0" fontId="4" fillId="2" borderId="34" xfId="0" applyFont="1" applyFill="1" applyBorder="1" applyAlignment="1">
      <alignment horizontal="center"/>
    </xf>
    <xf numFmtId="43" fontId="16" fillId="2" borderId="7" xfId="1" applyFont="1" applyFill="1" applyBorder="1"/>
    <xf numFmtId="0" fontId="4" fillId="2" borderId="11" xfId="0" applyFont="1" applyFill="1" applyBorder="1"/>
    <xf numFmtId="43" fontId="4" fillId="2" borderId="2" xfId="1" applyFont="1" applyFill="1" applyBorder="1" applyAlignment="1">
      <alignment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center"/>
    </xf>
    <xf numFmtId="43" fontId="6" fillId="2" borderId="0" xfId="1" applyFont="1" applyFill="1" applyBorder="1"/>
    <xf numFmtId="0" fontId="4" fillId="2" borderId="20" xfId="0" applyFont="1" applyFill="1" applyBorder="1" applyAlignment="1">
      <alignment horizontal="center"/>
    </xf>
    <xf numFmtId="43" fontId="4" fillId="2" borderId="11" xfId="1" applyFont="1" applyFill="1" applyBorder="1"/>
    <xf numFmtId="0" fontId="8" fillId="3" borderId="8" xfId="0" applyFont="1" applyFill="1" applyBorder="1" applyAlignment="1">
      <alignment horizontal="center" vertical="center" wrapText="1"/>
    </xf>
    <xf numFmtId="0" fontId="17" fillId="0" borderId="35" xfId="0" applyFont="1" applyBorder="1"/>
    <xf numFmtId="43" fontId="6" fillId="3" borderId="15" xfId="0" applyNumberFormat="1" applyFont="1" applyFill="1" applyBorder="1"/>
    <xf numFmtId="43" fontId="4" fillId="0" borderId="30" xfId="1" applyFont="1" applyFill="1" applyBorder="1" applyAlignment="1">
      <alignment vertical="center"/>
    </xf>
    <xf numFmtId="0" fontId="4" fillId="0" borderId="23" xfId="0" applyFont="1" applyBorder="1" applyAlignment="1">
      <alignment horizontal="center"/>
    </xf>
    <xf numFmtId="43" fontId="4" fillId="2" borderId="32" xfId="1" applyFont="1" applyFill="1" applyBorder="1" applyAlignment="1">
      <alignment vertical="center"/>
    </xf>
    <xf numFmtId="43" fontId="4" fillId="2" borderId="32" xfId="1" applyFont="1" applyFill="1" applyBorder="1"/>
    <xf numFmtId="43" fontId="4" fillId="2" borderId="36" xfId="1" applyFont="1" applyFill="1" applyBorder="1" applyAlignment="1">
      <alignment vertical="center"/>
    </xf>
    <xf numFmtId="0" fontId="26" fillId="2" borderId="0" xfId="0" applyFont="1" applyFill="1"/>
    <xf numFmtId="0" fontId="16" fillId="0" borderId="12" xfId="0" applyFont="1" applyBorder="1" applyAlignment="1">
      <alignment horizontal="left"/>
    </xf>
    <xf numFmtId="0" fontId="16" fillId="0" borderId="12" xfId="0" applyFont="1" applyBorder="1" applyAlignment="1">
      <alignment horizontal="center"/>
    </xf>
    <xf numFmtId="43" fontId="4" fillId="0" borderId="2" xfId="1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6"/>
  <sheetViews>
    <sheetView showGridLines="0" view="pageBreakPreview" zoomScale="40" zoomScaleNormal="70" zoomScaleSheetLayoutView="40" workbookViewId="0">
      <pane xSplit="2" ySplit="7" topLeftCell="C313" activePane="bottomRight" state="frozen"/>
      <selection pane="topRight" activeCell="C1" sqref="C1"/>
      <selection pane="bottomLeft" activeCell="A9" sqref="A9"/>
      <selection pane="bottomRight" activeCell="H385" sqref="H385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311" t="s">
        <v>393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</row>
    <row r="2" spans="1:60" ht="30" customHeight="1" x14ac:dyDescent="0.35">
      <c r="A2" s="312" t="s">
        <v>397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</row>
    <row r="3" spans="1:60" ht="30" customHeight="1" x14ac:dyDescent="0.2">
      <c r="A3" s="313" t="s">
        <v>697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</row>
    <row r="4" spans="1:60" ht="30" customHeight="1" thickBot="1" x14ac:dyDescent="0.35">
      <c r="A4" s="189"/>
      <c r="B4" s="189"/>
      <c r="C4" s="15"/>
      <c r="D4" s="22"/>
      <c r="E4" s="22"/>
      <c r="F4" s="15"/>
    </row>
    <row r="5" spans="1:60" ht="30" customHeight="1" thickBot="1" x14ac:dyDescent="0.3">
      <c r="A5" s="29" t="s">
        <v>533</v>
      </c>
      <c r="B5" s="30"/>
      <c r="C5" s="29"/>
      <c r="D5" s="30"/>
      <c r="E5" s="30"/>
      <c r="F5" s="31"/>
      <c r="G5" s="314" t="s">
        <v>118</v>
      </c>
      <c r="H5" s="315"/>
      <c r="I5" s="315"/>
      <c r="J5" s="316"/>
      <c r="K5" s="250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349</v>
      </c>
      <c r="C6" s="33" t="s">
        <v>406</v>
      </c>
      <c r="D6" s="33" t="s">
        <v>425</v>
      </c>
      <c r="E6" s="33" t="s">
        <v>112</v>
      </c>
      <c r="F6" s="193" t="s">
        <v>122</v>
      </c>
      <c r="G6" s="194" t="s">
        <v>1</v>
      </c>
      <c r="H6" s="195" t="s">
        <v>2</v>
      </c>
      <c r="I6" s="226" t="s">
        <v>539</v>
      </c>
      <c r="J6" s="227" t="s">
        <v>540</v>
      </c>
      <c r="K6" s="224" t="s">
        <v>541</v>
      </c>
      <c r="L6" s="35" t="s">
        <v>113</v>
      </c>
      <c r="M6" s="35"/>
      <c r="N6" s="35" t="s">
        <v>115</v>
      </c>
      <c r="O6" s="35" t="s">
        <v>3</v>
      </c>
      <c r="P6" s="35" t="s">
        <v>114</v>
      </c>
    </row>
    <row r="7" spans="1:60" s="30" customFormat="1" ht="30" customHeight="1" thickBot="1" x14ac:dyDescent="0.3">
      <c r="A7" s="204" t="s">
        <v>230</v>
      </c>
      <c r="B7" s="205"/>
      <c r="C7" s="205"/>
      <c r="D7" s="205"/>
      <c r="E7" s="205"/>
      <c r="F7" s="205"/>
      <c r="G7" s="207"/>
      <c r="H7" s="207"/>
      <c r="I7" s="207"/>
      <c r="J7" s="207"/>
      <c r="K7" s="205"/>
      <c r="L7" s="205"/>
      <c r="M7" s="205"/>
      <c r="N7" s="205"/>
      <c r="O7" s="205"/>
      <c r="P7" s="206"/>
      <c r="Q7" s="42"/>
      <c r="R7" s="252"/>
      <c r="S7" s="252"/>
      <c r="T7" s="252"/>
      <c r="U7" s="252"/>
      <c r="V7" s="252"/>
      <c r="W7" s="252"/>
      <c r="X7" s="252"/>
      <c r="Y7" s="252"/>
      <c r="Z7" s="252"/>
      <c r="AA7" s="252"/>
      <c r="AB7" s="252"/>
      <c r="AC7" s="252"/>
      <c r="AD7" s="252"/>
      <c r="AE7" s="252"/>
      <c r="AF7" s="252"/>
      <c r="AG7" s="252"/>
      <c r="AH7" s="252"/>
      <c r="AI7" s="252"/>
      <c r="AJ7" s="252"/>
      <c r="AK7" s="252"/>
      <c r="AL7" s="252"/>
      <c r="AM7" s="252"/>
      <c r="AN7" s="252"/>
      <c r="AO7" s="252"/>
      <c r="AP7" s="252"/>
      <c r="AQ7" s="252"/>
      <c r="AR7" s="252"/>
      <c r="AS7" s="252"/>
      <c r="AT7" s="252"/>
      <c r="AU7" s="252"/>
      <c r="AV7" s="252"/>
      <c r="AW7" s="252"/>
      <c r="AX7" s="252"/>
      <c r="AY7" s="252"/>
      <c r="AZ7" s="252"/>
      <c r="BA7" s="252"/>
      <c r="BB7" s="252"/>
      <c r="BC7" s="252"/>
      <c r="BD7" s="252"/>
      <c r="BE7" s="252"/>
      <c r="BF7" s="252"/>
      <c r="BG7" s="252"/>
      <c r="BH7" s="252"/>
    </row>
    <row r="8" spans="1:60" s="78" customFormat="1" ht="30" customHeight="1" x14ac:dyDescent="0.25">
      <c r="A8" s="117">
        <v>1</v>
      </c>
      <c r="B8" s="107" t="s">
        <v>229</v>
      </c>
      <c r="C8" s="117" t="s">
        <v>404</v>
      </c>
      <c r="D8" s="107" t="s">
        <v>225</v>
      </c>
      <c r="E8" s="120" t="s">
        <v>426</v>
      </c>
      <c r="F8" s="102">
        <v>245000</v>
      </c>
      <c r="G8" s="102">
        <f t="shared" ref="G8:G18" si="0">F8*2.87%</f>
        <v>7031.5</v>
      </c>
      <c r="H8" s="105">
        <v>5883.16</v>
      </c>
      <c r="I8" s="102"/>
      <c r="J8" s="102">
        <f t="shared" ref="J8:J18" si="1">+G8+H8+I8</f>
        <v>12914.66</v>
      </c>
      <c r="K8" s="102">
        <f t="shared" ref="K8:K18" si="2">+F8-J8</f>
        <v>232085.34</v>
      </c>
      <c r="L8" s="102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102"/>
      <c r="N8" s="106">
        <v>25</v>
      </c>
      <c r="O8" s="102">
        <f t="shared" ref="O8:O18" si="4">+N8+I8+H8+G8+L8</f>
        <v>59543.932291666672</v>
      </c>
      <c r="P8" s="106">
        <f t="shared" ref="P8:P18" si="5">+F8-O8</f>
        <v>185456.06770833331</v>
      </c>
    </row>
    <row r="9" spans="1:60" s="53" customFormat="1" ht="30" customHeight="1" x14ac:dyDescent="0.25">
      <c r="A9" s="36">
        <v>2</v>
      </c>
      <c r="B9" s="103" t="s">
        <v>226</v>
      </c>
      <c r="C9" s="36" t="s">
        <v>405</v>
      </c>
      <c r="D9" s="103" t="s">
        <v>102</v>
      </c>
      <c r="E9" s="120" t="s">
        <v>710</v>
      </c>
      <c r="F9" s="105">
        <v>140000</v>
      </c>
      <c r="G9" s="105">
        <f t="shared" si="0"/>
        <v>4018</v>
      </c>
      <c r="H9" s="105">
        <f t="shared" ref="H9:H18" si="6">+F9*3.04%</f>
        <v>4256</v>
      </c>
      <c r="I9" s="105"/>
      <c r="J9" s="102">
        <f t="shared" si="1"/>
        <v>8274</v>
      </c>
      <c r="K9" s="102">
        <f t="shared" si="2"/>
        <v>131726</v>
      </c>
      <c r="L9" s="102">
        <f t="shared" si="3"/>
        <v>21514.437291666665</v>
      </c>
      <c r="M9" s="102"/>
      <c r="N9" s="106">
        <v>25</v>
      </c>
      <c r="O9" s="102">
        <f t="shared" si="4"/>
        <v>29813.437291666665</v>
      </c>
      <c r="P9" s="106">
        <f t="shared" si="5"/>
        <v>110186.56270833334</v>
      </c>
    </row>
    <row r="10" spans="1:60" s="53" customFormat="1" ht="33.75" customHeight="1" x14ac:dyDescent="0.25">
      <c r="A10" s="117">
        <v>3</v>
      </c>
      <c r="B10" s="107" t="s">
        <v>39</v>
      </c>
      <c r="C10" s="117" t="s">
        <v>405</v>
      </c>
      <c r="D10" s="141" t="s">
        <v>692</v>
      </c>
      <c r="E10" s="107" t="s">
        <v>119</v>
      </c>
      <c r="F10" s="102">
        <v>135000</v>
      </c>
      <c r="G10" s="102">
        <f>F10*2.87%</f>
        <v>3874.5</v>
      </c>
      <c r="H10" s="102">
        <f>+F10*3.04%</f>
        <v>4104</v>
      </c>
      <c r="I10" s="102"/>
      <c r="J10" s="102">
        <f>+G10+H10+I10</f>
        <v>7978.5</v>
      </c>
      <c r="K10" s="102">
        <f>+F10-J10</f>
        <v>127021.5</v>
      </c>
      <c r="L10" s="102">
        <f>+IF(K10*12&lt;=416220.01,0,IF(K10*12&lt;=624329.01,(((K10*12-416220.01)*0.15)/12),IF((K10*12&lt;=867123.01),(31216+0.2*(K10*12-624329.01))/12,((79776+0.25*(K10*12-867123.01))/12))))</f>
        <v>20338.312291666665</v>
      </c>
      <c r="M10" s="102"/>
      <c r="N10" s="232">
        <v>125</v>
      </c>
      <c r="O10" s="102">
        <f t="shared" si="4"/>
        <v>28441.812291666665</v>
      </c>
      <c r="P10" s="232">
        <f t="shared" si="5"/>
        <v>106558.18770833334</v>
      </c>
    </row>
    <row r="11" spans="1:60" s="53" customFormat="1" ht="30" customHeight="1" x14ac:dyDescent="0.25">
      <c r="A11" s="36">
        <v>4</v>
      </c>
      <c r="B11" s="107" t="s">
        <v>74</v>
      </c>
      <c r="C11" s="117" t="s">
        <v>405</v>
      </c>
      <c r="D11" s="141" t="s">
        <v>353</v>
      </c>
      <c r="E11" s="107" t="s">
        <v>119</v>
      </c>
      <c r="F11" s="102">
        <v>90000</v>
      </c>
      <c r="G11" s="102">
        <f>F11*2.87%</f>
        <v>2583</v>
      </c>
      <c r="H11" s="102">
        <f>+F11*3.04%</f>
        <v>2736</v>
      </c>
      <c r="I11" s="102"/>
      <c r="J11" s="102">
        <f>+G11+H11+I11</f>
        <v>5319</v>
      </c>
      <c r="K11" s="102">
        <f>+F11-J11</f>
        <v>84681</v>
      </c>
      <c r="L11" s="102">
        <f>+IF(K11*12&lt;=416220.01,0,IF(K11*12&lt;=624329.01,(((K11*12-416220.01)*0.15)/12),IF((K11*12&lt;=867123.01),(31216+0.2*(K11*12-624329.01))/12,((79776+0.25*(K11*12-867123.01))/12))))</f>
        <v>9753.1872916666671</v>
      </c>
      <c r="M11" s="102"/>
      <c r="N11" s="232">
        <v>25</v>
      </c>
      <c r="O11" s="102">
        <f t="shared" si="4"/>
        <v>15097.187291666667</v>
      </c>
      <c r="P11" s="232">
        <f t="shared" si="5"/>
        <v>74902.812708333338</v>
      </c>
    </row>
    <row r="12" spans="1:60" s="53" customFormat="1" ht="30" customHeight="1" x14ac:dyDescent="0.25">
      <c r="A12" s="117">
        <v>5</v>
      </c>
      <c r="B12" s="107" t="s">
        <v>527</v>
      </c>
      <c r="C12" s="117" t="s">
        <v>405</v>
      </c>
      <c r="D12" s="118" t="s">
        <v>102</v>
      </c>
      <c r="E12" s="103" t="s">
        <v>710</v>
      </c>
      <c r="F12" s="102">
        <v>80000</v>
      </c>
      <c r="G12" s="102">
        <f>F12*2.87%</f>
        <v>2296</v>
      </c>
      <c r="H12" s="102">
        <f>+F12*3.04%</f>
        <v>2432</v>
      </c>
      <c r="I12" s="102"/>
      <c r="J12" s="102">
        <f>+G12+H12+I12</f>
        <v>4728</v>
      </c>
      <c r="K12" s="102">
        <f>+F12-J12</f>
        <v>75272</v>
      </c>
      <c r="L12" s="102">
        <f>+IF(K12*12&lt;=416220.01,0,IF(K12*12&lt;=624329.01,(((K12*12-416220.01)*0.15)/12),IF((K12*12&lt;=867123.01),(31216+0.2*(K12*12-624329.01))/12,((79776+0.25*(K12*12-867123.01))/12))))</f>
        <v>7400.9372916666662</v>
      </c>
      <c r="M12" s="102"/>
      <c r="N12" s="232">
        <v>25</v>
      </c>
      <c r="O12" s="102">
        <f t="shared" si="4"/>
        <v>12153.937291666665</v>
      </c>
      <c r="P12" s="106">
        <f t="shared" si="5"/>
        <v>67846.062708333338</v>
      </c>
    </row>
    <row r="13" spans="1:60" s="53" customFormat="1" ht="30" customHeight="1" x14ac:dyDescent="0.25">
      <c r="A13" s="36">
        <v>6</v>
      </c>
      <c r="B13" s="107" t="s">
        <v>565</v>
      </c>
      <c r="C13" s="117" t="s">
        <v>405</v>
      </c>
      <c r="D13" s="141" t="s">
        <v>679</v>
      </c>
      <c r="E13" s="103" t="s">
        <v>710</v>
      </c>
      <c r="F13" s="102">
        <v>40000</v>
      </c>
      <c r="G13" s="102">
        <f>F13*2.87%</f>
        <v>1148</v>
      </c>
      <c r="H13" s="102">
        <f>+F13*3.04%</f>
        <v>1216</v>
      </c>
      <c r="I13" s="102"/>
      <c r="J13" s="102">
        <f>+G13+H13+I13</f>
        <v>2364</v>
      </c>
      <c r="K13" s="102">
        <f>+F13-J13</f>
        <v>37636</v>
      </c>
      <c r="L13" s="102">
        <v>0</v>
      </c>
      <c r="M13" s="102"/>
      <c r="N13" s="232">
        <v>25</v>
      </c>
      <c r="O13" s="102">
        <f t="shared" si="4"/>
        <v>2389</v>
      </c>
      <c r="P13" s="232">
        <f t="shared" si="5"/>
        <v>37611</v>
      </c>
    </row>
    <row r="14" spans="1:60" s="53" customFormat="1" ht="30" customHeight="1" x14ac:dyDescent="0.25">
      <c r="A14" s="117">
        <v>7</v>
      </c>
      <c r="B14" s="103" t="s">
        <v>22</v>
      </c>
      <c r="C14" s="36" t="s">
        <v>405</v>
      </c>
      <c r="D14" s="103" t="s">
        <v>86</v>
      </c>
      <c r="E14" s="120" t="s">
        <v>120</v>
      </c>
      <c r="F14" s="105">
        <v>35000</v>
      </c>
      <c r="G14" s="105">
        <f t="shared" si="0"/>
        <v>1004.5</v>
      </c>
      <c r="H14" s="105">
        <f t="shared" si="6"/>
        <v>1064</v>
      </c>
      <c r="I14" s="105"/>
      <c r="J14" s="102">
        <f t="shared" si="1"/>
        <v>2068.5</v>
      </c>
      <c r="K14" s="102">
        <f t="shared" si="2"/>
        <v>32931.5</v>
      </c>
      <c r="L14" s="102">
        <f t="shared" si="3"/>
        <v>0</v>
      </c>
      <c r="M14" s="102"/>
      <c r="N14" s="106">
        <v>11533.65</v>
      </c>
      <c r="O14" s="102">
        <f t="shared" si="4"/>
        <v>13602.15</v>
      </c>
      <c r="P14" s="106">
        <f t="shared" si="5"/>
        <v>21397.85</v>
      </c>
    </row>
    <row r="15" spans="1:60" s="53" customFormat="1" ht="30" customHeight="1" x14ac:dyDescent="0.25">
      <c r="A15" s="36">
        <v>8</v>
      </c>
      <c r="B15" s="103" t="s">
        <v>227</v>
      </c>
      <c r="C15" s="36" t="s">
        <v>405</v>
      </c>
      <c r="D15" s="103" t="s">
        <v>86</v>
      </c>
      <c r="E15" s="120" t="s">
        <v>120</v>
      </c>
      <c r="F15" s="105">
        <v>35000</v>
      </c>
      <c r="G15" s="105">
        <f t="shared" si="0"/>
        <v>1004.5</v>
      </c>
      <c r="H15" s="105">
        <f t="shared" si="6"/>
        <v>1064</v>
      </c>
      <c r="I15" s="105"/>
      <c r="J15" s="102">
        <f t="shared" si="1"/>
        <v>2068.5</v>
      </c>
      <c r="K15" s="102">
        <f t="shared" si="2"/>
        <v>32931.5</v>
      </c>
      <c r="L15" s="102">
        <f t="shared" si="3"/>
        <v>0</v>
      </c>
      <c r="M15" s="102"/>
      <c r="N15" s="106">
        <v>5186.6099999999997</v>
      </c>
      <c r="O15" s="102">
        <f t="shared" si="4"/>
        <v>7255.11</v>
      </c>
      <c r="P15" s="106">
        <f t="shared" si="5"/>
        <v>27744.89</v>
      </c>
    </row>
    <row r="16" spans="1:60" s="53" customFormat="1" ht="30" customHeight="1" x14ac:dyDescent="0.25">
      <c r="A16" s="117">
        <v>9</v>
      </c>
      <c r="B16" s="103" t="s">
        <v>228</v>
      </c>
      <c r="C16" s="36" t="s">
        <v>405</v>
      </c>
      <c r="D16" s="103" t="s">
        <v>86</v>
      </c>
      <c r="E16" s="120" t="s">
        <v>120</v>
      </c>
      <c r="F16" s="105">
        <v>35000</v>
      </c>
      <c r="G16" s="105">
        <f t="shared" si="0"/>
        <v>1004.5</v>
      </c>
      <c r="H16" s="105">
        <f t="shared" si="6"/>
        <v>1064</v>
      </c>
      <c r="I16" s="105"/>
      <c r="J16" s="102">
        <f t="shared" si="1"/>
        <v>2068.5</v>
      </c>
      <c r="K16" s="102">
        <f t="shared" si="2"/>
        <v>32931.5</v>
      </c>
      <c r="L16" s="102">
        <f t="shared" si="3"/>
        <v>0</v>
      </c>
      <c r="M16" s="102"/>
      <c r="N16" s="106">
        <v>10548.86</v>
      </c>
      <c r="O16" s="102">
        <f t="shared" si="4"/>
        <v>12617.36</v>
      </c>
      <c r="P16" s="106">
        <f t="shared" si="5"/>
        <v>22382.639999999999</v>
      </c>
    </row>
    <row r="17" spans="1:60" s="53" customFormat="1" ht="30" customHeight="1" x14ac:dyDescent="0.25">
      <c r="A17" s="36">
        <v>10</v>
      </c>
      <c r="B17" s="107" t="s">
        <v>544</v>
      </c>
      <c r="C17" s="117" t="s">
        <v>405</v>
      </c>
      <c r="D17" s="141" t="s">
        <v>86</v>
      </c>
      <c r="E17" s="107" t="s">
        <v>119</v>
      </c>
      <c r="F17" s="102">
        <v>35000</v>
      </c>
      <c r="G17" s="102">
        <f t="shared" si="0"/>
        <v>1004.5</v>
      </c>
      <c r="H17" s="102">
        <f t="shared" si="6"/>
        <v>1064</v>
      </c>
      <c r="I17" s="102"/>
      <c r="J17" s="102">
        <f t="shared" si="1"/>
        <v>2068.5</v>
      </c>
      <c r="K17" s="102">
        <f t="shared" si="2"/>
        <v>32931.5</v>
      </c>
      <c r="L17" s="102">
        <f t="shared" si="3"/>
        <v>0</v>
      </c>
      <c r="M17" s="102"/>
      <c r="N17" s="232">
        <v>2125</v>
      </c>
      <c r="O17" s="102">
        <f t="shared" si="4"/>
        <v>4193.5</v>
      </c>
      <c r="P17" s="232">
        <f t="shared" si="5"/>
        <v>30806.5</v>
      </c>
    </row>
    <row r="18" spans="1:60" s="53" customFormat="1" ht="30" customHeight="1" x14ac:dyDescent="0.25">
      <c r="A18" s="117">
        <v>11</v>
      </c>
      <c r="B18" s="107" t="s">
        <v>602</v>
      </c>
      <c r="C18" s="117" t="s">
        <v>405</v>
      </c>
      <c r="D18" s="141" t="s">
        <v>86</v>
      </c>
      <c r="E18" s="107" t="s">
        <v>119</v>
      </c>
      <c r="F18" s="102">
        <v>35000</v>
      </c>
      <c r="G18" s="102">
        <f t="shared" si="0"/>
        <v>1004.5</v>
      </c>
      <c r="H18" s="102">
        <f t="shared" si="6"/>
        <v>1064</v>
      </c>
      <c r="I18" s="102"/>
      <c r="J18" s="102">
        <f t="shared" si="1"/>
        <v>2068.5</v>
      </c>
      <c r="K18" s="102">
        <f t="shared" si="2"/>
        <v>32931.5</v>
      </c>
      <c r="L18" s="102">
        <f t="shared" si="3"/>
        <v>0</v>
      </c>
      <c r="M18" s="102"/>
      <c r="N18" s="232">
        <v>25</v>
      </c>
      <c r="O18" s="102">
        <f t="shared" si="4"/>
        <v>2093.5</v>
      </c>
      <c r="P18" s="232">
        <f t="shared" si="5"/>
        <v>32906.5</v>
      </c>
    </row>
    <row r="19" spans="1:60" s="40" customFormat="1" ht="30" customHeight="1" x14ac:dyDescent="0.25">
      <c r="A19" s="196" t="s">
        <v>123</v>
      </c>
      <c r="B19" s="197"/>
      <c r="C19" s="197"/>
      <c r="D19" s="197"/>
      <c r="E19" s="197"/>
      <c r="F19" s="37">
        <f>SUM(F8:F18)</f>
        <v>905000</v>
      </c>
      <c r="G19" s="37">
        <f t="shared" ref="G19:L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105611.14645833333</v>
      </c>
      <c r="M19" s="37"/>
      <c r="N19" s="37">
        <f>SUM(N8:N18)</f>
        <v>29669.119999999999</v>
      </c>
      <c r="O19" s="37">
        <f t="shared" ref="O19:P19" si="8">SUM(O8:O18)</f>
        <v>187200.92645833333</v>
      </c>
      <c r="P19" s="37">
        <f t="shared" si="8"/>
        <v>717799.07354166673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199" t="s">
        <v>148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1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178</v>
      </c>
      <c r="C22" s="117" t="s">
        <v>405</v>
      </c>
      <c r="D22" s="118" t="s">
        <v>104</v>
      </c>
      <c r="E22" s="103" t="s">
        <v>120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32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500</v>
      </c>
      <c r="C23" s="117" t="s">
        <v>405</v>
      </c>
      <c r="D23" s="118" t="s">
        <v>121</v>
      </c>
      <c r="E23" s="103" t="s">
        <v>120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2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6" t="s">
        <v>123</v>
      </c>
      <c r="B24" s="197"/>
      <c r="C24" s="197"/>
      <c r="D24" s="197"/>
      <c r="E24" s="197"/>
      <c r="F24" s="37">
        <f>SUM(F22:F23)</f>
        <v>290000</v>
      </c>
      <c r="G24" s="37">
        <f t="shared" ref="G24:P24" si="9">SUM(G22:G23)</f>
        <v>8323</v>
      </c>
      <c r="H24" s="37">
        <f t="shared" si="9"/>
        <v>8619.16</v>
      </c>
      <c r="I24" s="37">
        <f t="shared" si="9"/>
        <v>1715.46</v>
      </c>
      <c r="J24" s="37">
        <f t="shared" si="9"/>
        <v>18657.62</v>
      </c>
      <c r="K24" s="37">
        <f t="shared" si="9"/>
        <v>271342.38</v>
      </c>
      <c r="L24" s="37">
        <f t="shared" si="9"/>
        <v>45001.469583333339</v>
      </c>
      <c r="M24" s="37"/>
      <c r="N24" s="37">
        <f t="shared" si="9"/>
        <v>50</v>
      </c>
      <c r="O24" s="37">
        <f t="shared" si="9"/>
        <v>63709.089583333342</v>
      </c>
      <c r="P24" s="37">
        <f t="shared" si="9"/>
        <v>226290.91041666668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199" t="s">
        <v>174</v>
      </c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4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</row>
    <row r="27" spans="1:60" s="40" customFormat="1" ht="30" customHeight="1" x14ac:dyDescent="0.25">
      <c r="A27" s="36">
        <f>+A23+1</f>
        <v>14</v>
      </c>
      <c r="B27" s="103" t="s">
        <v>136</v>
      </c>
      <c r="C27" s="36" t="s">
        <v>405</v>
      </c>
      <c r="D27" s="104" t="s">
        <v>444</v>
      </c>
      <c r="E27" s="103" t="s">
        <v>119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6" t="s">
        <v>123</v>
      </c>
      <c r="B28" s="197"/>
      <c r="C28" s="197"/>
      <c r="D28" s="197"/>
      <c r="E28" s="197"/>
      <c r="F28" s="37">
        <f>SUM(F27)</f>
        <v>170500</v>
      </c>
      <c r="G28" s="37">
        <f t="shared" ref="G28:P28" si="10">SUM(G27)</f>
        <v>4893.3500000000004</v>
      </c>
      <c r="H28" s="37">
        <f t="shared" si="10"/>
        <v>5183.2</v>
      </c>
      <c r="I28" s="37">
        <f t="shared" si="10"/>
        <v>0</v>
      </c>
      <c r="J28" s="37">
        <f t="shared" si="10"/>
        <v>10076.549999999999</v>
      </c>
      <c r="K28" s="37">
        <f t="shared" si="10"/>
        <v>160423.45000000001</v>
      </c>
      <c r="L28" s="37">
        <f t="shared" si="10"/>
        <v>28688.799791666668</v>
      </c>
      <c r="M28" s="37"/>
      <c r="N28" s="37">
        <f t="shared" si="10"/>
        <v>9778.73</v>
      </c>
      <c r="O28" s="37">
        <f t="shared" si="10"/>
        <v>48544.079791666663</v>
      </c>
      <c r="P28" s="37">
        <f t="shared" si="10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199" t="s">
        <v>149</v>
      </c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243</v>
      </c>
      <c r="C31" s="36" t="s">
        <v>405</v>
      </c>
      <c r="D31" s="104" t="s">
        <v>49</v>
      </c>
      <c r="E31" s="103" t="s">
        <v>120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65</v>
      </c>
      <c r="C32" s="117" t="s">
        <v>405</v>
      </c>
      <c r="D32" s="120" t="s">
        <v>49</v>
      </c>
      <c r="E32" s="103" t="s">
        <v>119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47</v>
      </c>
      <c r="C33" s="79" t="s">
        <v>405</v>
      </c>
      <c r="D33" s="174" t="s">
        <v>49</v>
      </c>
      <c r="E33" s="80" t="s">
        <v>120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96" t="s">
        <v>123</v>
      </c>
      <c r="B34" s="197"/>
      <c r="C34" s="197"/>
      <c r="D34" s="197"/>
      <c r="E34" s="198"/>
      <c r="F34" s="37">
        <f>SUM(F31:F33)</f>
        <v>284000</v>
      </c>
      <c r="G34" s="37">
        <f t="shared" ref="G34:P34" si="11">SUM(G31:G33)</f>
        <v>8150.8</v>
      </c>
      <c r="H34" s="37">
        <f t="shared" si="11"/>
        <v>8633.6</v>
      </c>
      <c r="I34" s="37">
        <f t="shared" si="11"/>
        <v>3430.92</v>
      </c>
      <c r="J34" s="37">
        <f t="shared" si="11"/>
        <v>20215.32</v>
      </c>
      <c r="K34" s="37">
        <f t="shared" si="11"/>
        <v>263784.68</v>
      </c>
      <c r="L34" s="37">
        <f>SUM(L31:L33)</f>
        <v>31694.981874999998</v>
      </c>
      <c r="M34" s="37"/>
      <c r="N34" s="37">
        <f t="shared" si="11"/>
        <v>11810.17</v>
      </c>
      <c r="O34" s="37">
        <f t="shared" si="11"/>
        <v>63720.471875000003</v>
      </c>
      <c r="P34" s="37">
        <f t="shared" si="11"/>
        <v>220279.52812500001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199" t="s">
        <v>150</v>
      </c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</row>
    <row r="37" spans="1:60" s="119" customFormat="1" ht="30" customHeight="1" x14ac:dyDescent="0.25">
      <c r="A37" s="117">
        <f>+A33+1</f>
        <v>18</v>
      </c>
      <c r="B37" s="107" t="s">
        <v>231</v>
      </c>
      <c r="C37" s="117" t="s">
        <v>405</v>
      </c>
      <c r="D37" s="141" t="s">
        <v>175</v>
      </c>
      <c r="E37" s="103" t="s">
        <v>120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51</v>
      </c>
      <c r="C38" s="117" t="s">
        <v>405</v>
      </c>
      <c r="D38" s="103" t="s">
        <v>49</v>
      </c>
      <c r="E38" s="103" t="s">
        <v>120</v>
      </c>
      <c r="F38" s="105">
        <v>100000</v>
      </c>
      <c r="G38" s="105">
        <f>F38*2.87%</f>
        <v>2870</v>
      </c>
      <c r="H38" s="105">
        <f>+F38*3.04%</f>
        <v>3040</v>
      </c>
      <c r="I38" s="81">
        <v>1715.46</v>
      </c>
      <c r="J38" s="76">
        <f>+G38+H38+I38</f>
        <v>7625.46</v>
      </c>
      <c r="K38" s="76">
        <f>+F38-J38</f>
        <v>92374.54</v>
      </c>
      <c r="L38" s="76">
        <f>+IF(K38*12&lt;=416220.01,0,IF(K38*12&lt;=624329.01,(((K38*12-416220.01)*0.15)/12),IF((K38*12&lt;=867123.01),(31216+0.2*(K38*12-624329.01))/12,((79776+0.25*(K38*12-867123.01))/12))))</f>
        <v>11676.572291666665</v>
      </c>
      <c r="M38" s="76"/>
      <c r="N38" s="83">
        <v>65</v>
      </c>
      <c r="O38" s="102">
        <f>+N38+I38+H38+G38+L38</f>
        <v>19367.032291666666</v>
      </c>
      <c r="P38" s="106">
        <f>+F38-O38</f>
        <v>80632.967708333337</v>
      </c>
    </row>
    <row r="39" spans="1:60" s="47" customFormat="1" ht="30" customHeight="1" x14ac:dyDescent="0.25">
      <c r="A39" s="117">
        <f>+A38+1</f>
        <v>20</v>
      </c>
      <c r="B39" s="103" t="s">
        <v>232</v>
      </c>
      <c r="C39" s="117" t="s">
        <v>405</v>
      </c>
      <c r="D39" s="104" t="s">
        <v>49</v>
      </c>
      <c r="E39" s="103" t="s">
        <v>119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443</v>
      </c>
      <c r="C40" s="36" t="s">
        <v>404</v>
      </c>
      <c r="D40" s="120" t="s">
        <v>143</v>
      </c>
      <c r="E40" s="103" t="s">
        <v>120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9259.5300000000007</v>
      </c>
      <c r="O40" s="102">
        <f>+N40+I40+H40+G40+L40</f>
        <v>18764.979833333335</v>
      </c>
      <c r="P40" s="106">
        <f>F40-O40</f>
        <v>51235.020166666669</v>
      </c>
    </row>
    <row r="41" spans="1:60" s="32" customFormat="1" ht="30" customHeight="1" thickBot="1" x14ac:dyDescent="0.3">
      <c r="A41" s="196" t="s">
        <v>123</v>
      </c>
      <c r="B41" s="197"/>
      <c r="C41" s="197"/>
      <c r="D41" s="197"/>
      <c r="E41" s="198"/>
      <c r="F41" s="37">
        <f>SUM(F37:F40)</f>
        <v>405000</v>
      </c>
      <c r="G41" s="37">
        <f t="shared" ref="G41:P41" si="12">SUM(G37:G40)</f>
        <v>11623.5</v>
      </c>
      <c r="H41" s="37">
        <f t="shared" si="12"/>
        <v>12312</v>
      </c>
      <c r="I41" s="37">
        <f t="shared" si="12"/>
        <v>1715.46</v>
      </c>
      <c r="J41" s="37">
        <f t="shared" si="12"/>
        <v>25650.959999999999</v>
      </c>
      <c r="K41" s="37">
        <f t="shared" si="12"/>
        <v>379349.04</v>
      </c>
      <c r="L41" s="37">
        <f>SUM(L37:L40)</f>
        <v>49488.771708333334</v>
      </c>
      <c r="M41" s="37"/>
      <c r="N41" s="37">
        <f t="shared" si="12"/>
        <v>16217.12</v>
      </c>
      <c r="O41" s="37">
        <f t="shared" si="12"/>
        <v>91356.851708333328</v>
      </c>
      <c r="P41" s="37">
        <f t="shared" si="12"/>
        <v>313643.1482916667</v>
      </c>
    </row>
    <row r="42" spans="1:60" s="85" customFormat="1" ht="30" customHeight="1" thickBot="1" x14ac:dyDescent="0.3">
      <c r="A42" s="199" t="s">
        <v>151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40"/>
    </row>
    <row r="43" spans="1:60" s="85" customFormat="1" ht="30" customHeight="1" x14ac:dyDescent="0.25">
      <c r="A43" s="117">
        <f>A40+1</f>
        <v>22</v>
      </c>
      <c r="B43" s="107" t="s">
        <v>246</v>
      </c>
      <c r="C43" s="117" t="s">
        <v>405</v>
      </c>
      <c r="D43" s="118" t="s">
        <v>182</v>
      </c>
      <c r="E43" s="103" t="s">
        <v>120</v>
      </c>
      <c r="F43" s="102">
        <v>130000</v>
      </c>
      <c r="G43" s="105">
        <v>3731</v>
      </c>
      <c r="H43" s="105">
        <v>3952</v>
      </c>
      <c r="I43" s="105">
        <v>1715.46</v>
      </c>
      <c r="J43" s="102">
        <f t="shared" ref="J43:J47" si="13">+G43+H43+I43</f>
        <v>9398.4599999999991</v>
      </c>
      <c r="K43" s="102">
        <f t="shared" ref="K43:K47" si="14">+F43-J43</f>
        <v>120601.54000000001</v>
      </c>
      <c r="L43" s="102">
        <f t="shared" ref="L43:L47" si="15">+IF(K43*12&lt;=416220.01,0,IF(K43*12&lt;=624329.01,(((K43*12-416220.01)*0.15)/12),IF((K43*12&lt;=867123.01),(31216+0.2*(K43*12-624329.01))/12,((79776+0.25*(K43*12-867123.01))/12))))</f>
        <v>18733.322291666667</v>
      </c>
      <c r="M43" s="102"/>
      <c r="N43" s="232">
        <v>25</v>
      </c>
      <c r="O43" s="102">
        <f>+N43+I43+H43+G43+L43</f>
        <v>28156.782291666666</v>
      </c>
      <c r="P43" s="106">
        <f>+F43-O43</f>
        <v>101843.21770833334</v>
      </c>
      <c r="Q43" s="40"/>
    </row>
    <row r="44" spans="1:60" s="53" customFormat="1" ht="30" customHeight="1" x14ac:dyDescent="0.25">
      <c r="A44" s="117">
        <f>+A43+1</f>
        <v>23</v>
      </c>
      <c r="B44" s="103" t="s">
        <v>233</v>
      </c>
      <c r="C44" s="36" t="s">
        <v>405</v>
      </c>
      <c r="D44" s="104" t="s">
        <v>49</v>
      </c>
      <c r="E44" s="103" t="s">
        <v>119</v>
      </c>
      <c r="F44" s="105">
        <v>90000</v>
      </c>
      <c r="G44" s="102">
        <f>F44*2.87%</f>
        <v>2583</v>
      </c>
      <c r="H44" s="102">
        <f>+F44*3.04%</f>
        <v>2736</v>
      </c>
      <c r="I44" s="105">
        <v>1715.46</v>
      </c>
      <c r="J44" s="102">
        <f t="shared" si="13"/>
        <v>7034.46</v>
      </c>
      <c r="K44" s="102">
        <f t="shared" si="14"/>
        <v>82965.539999999994</v>
      </c>
      <c r="L44" s="102">
        <f t="shared" si="15"/>
        <v>9324.3222916666655</v>
      </c>
      <c r="M44" s="102"/>
      <c r="N44" s="232">
        <v>12267.85</v>
      </c>
      <c r="O44" s="102">
        <f>+N44+I44+H44+G44+L44</f>
        <v>28626.632291666669</v>
      </c>
      <c r="P44" s="106">
        <f>+F44-O44</f>
        <v>61373.367708333331</v>
      </c>
      <c r="Q44" s="39"/>
    </row>
    <row r="45" spans="1:60" s="39" customFormat="1" ht="30" customHeight="1" x14ac:dyDescent="0.25">
      <c r="A45" s="117">
        <f>A44+1</f>
        <v>24</v>
      </c>
      <c r="B45" s="103" t="s">
        <v>234</v>
      </c>
      <c r="C45" s="36" t="s">
        <v>405</v>
      </c>
      <c r="D45" s="104" t="s">
        <v>49</v>
      </c>
      <c r="E45" s="103" t="s">
        <v>120</v>
      </c>
      <c r="F45" s="105">
        <v>90000</v>
      </c>
      <c r="G45" s="105">
        <f>F45*2.87%</f>
        <v>2583</v>
      </c>
      <c r="H45" s="105">
        <f>+F45*3.04%</f>
        <v>2736</v>
      </c>
      <c r="I45" s="105"/>
      <c r="J45" s="102">
        <f t="shared" si="13"/>
        <v>5319</v>
      </c>
      <c r="K45" s="102">
        <f t="shared" si="14"/>
        <v>84681</v>
      </c>
      <c r="L45" s="102">
        <f t="shared" si="15"/>
        <v>9753.1872916666671</v>
      </c>
      <c r="M45" s="102"/>
      <c r="N45" s="232">
        <v>7064.51</v>
      </c>
      <c r="O45" s="102">
        <f>+N45+I45+H45+G45+L45</f>
        <v>22136.697291666667</v>
      </c>
      <c r="P45" s="106">
        <f>+F45-O45</f>
        <v>67863.302708333329</v>
      </c>
    </row>
    <row r="46" spans="1:60" s="39" customFormat="1" ht="30" customHeight="1" x14ac:dyDescent="0.25">
      <c r="A46" s="117">
        <f>A45+1</f>
        <v>25</v>
      </c>
      <c r="B46" s="107" t="s">
        <v>235</v>
      </c>
      <c r="C46" s="36" t="s">
        <v>405</v>
      </c>
      <c r="D46" s="141" t="s">
        <v>49</v>
      </c>
      <c r="E46" s="107" t="s">
        <v>120</v>
      </c>
      <c r="F46" s="102">
        <v>80000</v>
      </c>
      <c r="G46" s="102">
        <f>F46*2.87%</f>
        <v>2296</v>
      </c>
      <c r="H46" s="102">
        <f>+F46*3.04%</f>
        <v>2432</v>
      </c>
      <c r="I46" s="105">
        <v>1715.46</v>
      </c>
      <c r="J46" s="102">
        <f t="shared" si="13"/>
        <v>6443.46</v>
      </c>
      <c r="K46" s="102">
        <f t="shared" si="14"/>
        <v>73556.539999999994</v>
      </c>
      <c r="L46" s="102">
        <f t="shared" si="15"/>
        <v>6972.0722916666664</v>
      </c>
      <c r="M46" s="102"/>
      <c r="N46" s="106">
        <v>11750.55</v>
      </c>
      <c r="O46" s="102">
        <f>+N46+I46+H46+G46+L46</f>
        <v>25166.082291666666</v>
      </c>
      <c r="P46" s="106">
        <f>+F46-O46</f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55</v>
      </c>
      <c r="C47" s="117" t="s">
        <v>405</v>
      </c>
      <c r="D47" s="104" t="s">
        <v>49</v>
      </c>
      <c r="E47" s="103" t="s">
        <v>119</v>
      </c>
      <c r="F47" s="105">
        <v>80000</v>
      </c>
      <c r="G47" s="105">
        <f>F47*2.87%</f>
        <v>2296</v>
      </c>
      <c r="H47" s="105">
        <f>+F47*3.04%</f>
        <v>2432</v>
      </c>
      <c r="I47" s="105"/>
      <c r="J47" s="102">
        <f t="shared" si="13"/>
        <v>4728</v>
      </c>
      <c r="K47" s="102">
        <f t="shared" si="14"/>
        <v>75272</v>
      </c>
      <c r="L47" s="102">
        <f t="shared" si="15"/>
        <v>7400.9372916666662</v>
      </c>
      <c r="M47" s="102"/>
      <c r="N47" s="232">
        <v>2205</v>
      </c>
      <c r="O47" s="102">
        <f>+N47+I47+H47+G47+L47</f>
        <v>14333.937291666665</v>
      </c>
      <c r="P47" s="106">
        <f>+F47-O47</f>
        <v>65666.062708333338</v>
      </c>
    </row>
    <row r="48" spans="1:60" s="39" customFormat="1" ht="30" customHeight="1" x14ac:dyDescent="0.25">
      <c r="A48" s="196" t="s">
        <v>123</v>
      </c>
      <c r="B48" s="197"/>
      <c r="C48" s="197"/>
      <c r="D48" s="197"/>
      <c r="E48" s="198"/>
      <c r="F48" s="37">
        <f t="shared" ref="F48:P48" si="16">SUM(F43:F47)</f>
        <v>470000</v>
      </c>
      <c r="G48" s="37">
        <f t="shared" si="16"/>
        <v>13489</v>
      </c>
      <c r="H48" s="37">
        <f t="shared" si="16"/>
        <v>14288</v>
      </c>
      <c r="I48" s="37">
        <f t="shared" si="16"/>
        <v>5146.38</v>
      </c>
      <c r="J48" s="37">
        <f t="shared" si="16"/>
        <v>32923.379999999997</v>
      </c>
      <c r="K48" s="37">
        <f t="shared" si="16"/>
        <v>437076.62</v>
      </c>
      <c r="L48" s="37">
        <f t="shared" si="16"/>
        <v>52183.841458333336</v>
      </c>
      <c r="M48" s="37"/>
      <c r="N48" s="37">
        <f t="shared" si="16"/>
        <v>33312.910000000003</v>
      </c>
      <c r="O48" s="37">
        <f t="shared" si="16"/>
        <v>118420.13145833333</v>
      </c>
      <c r="P48" s="37">
        <f t="shared" si="16"/>
        <v>351579.86854166666</v>
      </c>
    </row>
    <row r="49" spans="1:60" s="39" customFormat="1" ht="30" customHeight="1" thickBot="1" x14ac:dyDescent="0.3">
      <c r="A49" s="78"/>
      <c r="B49" s="78"/>
      <c r="C49" s="253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199" t="s">
        <v>445</v>
      </c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40"/>
    </row>
    <row r="51" spans="1:60" s="85" customFormat="1" ht="30" customHeight="1" x14ac:dyDescent="0.25">
      <c r="A51" s="74">
        <f>+A47+1</f>
        <v>27</v>
      </c>
      <c r="B51" s="75" t="s">
        <v>54</v>
      </c>
      <c r="C51" s="74" t="s">
        <v>405</v>
      </c>
      <c r="D51" s="82" t="s">
        <v>176</v>
      </c>
      <c r="E51" s="80" t="s">
        <v>120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96" t="s">
        <v>123</v>
      </c>
      <c r="B52" s="197"/>
      <c r="C52" s="197"/>
      <c r="D52" s="197"/>
      <c r="E52" s="198"/>
      <c r="F52" s="37">
        <f>SUM(F51)</f>
        <v>126500</v>
      </c>
      <c r="G52" s="37">
        <f t="shared" ref="G52:P52" si="17">SUM(G51)</f>
        <v>3630.55</v>
      </c>
      <c r="H52" s="37">
        <f t="shared" si="17"/>
        <v>3845.6</v>
      </c>
      <c r="I52" s="37">
        <f t="shared" si="17"/>
        <v>1715.46</v>
      </c>
      <c r="J52" s="37">
        <f t="shared" si="17"/>
        <v>9191.61</v>
      </c>
      <c r="K52" s="37">
        <f t="shared" si="17"/>
        <v>117308.39</v>
      </c>
      <c r="L52" s="37">
        <f t="shared" si="17"/>
        <v>17910.034791666665</v>
      </c>
      <c r="M52" s="37"/>
      <c r="N52" s="37">
        <f t="shared" si="17"/>
        <v>3875</v>
      </c>
      <c r="O52" s="37">
        <f t="shared" si="17"/>
        <v>30976.644791666666</v>
      </c>
      <c r="P52" s="37">
        <f t="shared" si="17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309" t="s">
        <v>152</v>
      </c>
      <c r="B54" s="310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39"/>
    </row>
    <row r="55" spans="1:60" s="53" customFormat="1" ht="30" customHeight="1" x14ac:dyDescent="0.25">
      <c r="A55" s="79">
        <f>+A51+1</f>
        <v>28</v>
      </c>
      <c r="B55" s="103" t="s">
        <v>237</v>
      </c>
      <c r="C55" s="36" t="s">
        <v>405</v>
      </c>
      <c r="D55" s="104" t="s">
        <v>49</v>
      </c>
      <c r="E55" s="103" t="s">
        <v>120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232">
        <v>4605.74</v>
      </c>
      <c r="O55" s="102">
        <f>+N55+I55+H55+G55+L55</f>
        <v>26371.667291666665</v>
      </c>
      <c r="P55" s="77">
        <f>+F55-O55</f>
        <v>77628.332708333328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238</v>
      </c>
      <c r="C56" s="36" t="s">
        <v>405</v>
      </c>
      <c r="D56" s="104" t="s">
        <v>49</v>
      </c>
      <c r="E56" s="103" t="s">
        <v>120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232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239</v>
      </c>
      <c r="C57" s="36" t="s">
        <v>405</v>
      </c>
      <c r="D57" s="104" t="s">
        <v>49</v>
      </c>
      <c r="E57" s="103" t="s">
        <v>119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232">
        <v>1205</v>
      </c>
      <c r="O57" s="102">
        <f>+N57+I57+H57+G57+L57</f>
        <v>16277.187291666667</v>
      </c>
      <c r="P57" s="77">
        <f>+F57-O57</f>
        <v>73722.812708333338</v>
      </c>
    </row>
    <row r="58" spans="1:60" s="39" customFormat="1" ht="30" customHeight="1" x14ac:dyDescent="0.25">
      <c r="A58" s="79">
        <f>+A57+1</f>
        <v>31</v>
      </c>
      <c r="B58" s="103" t="s">
        <v>177</v>
      </c>
      <c r="C58" s="36" t="s">
        <v>405</v>
      </c>
      <c r="D58" s="104" t="s">
        <v>92</v>
      </c>
      <c r="E58" s="103" t="s">
        <v>120</v>
      </c>
      <c r="F58" s="105">
        <v>60000</v>
      </c>
      <c r="G58" s="81">
        <f>F58*2.87%</f>
        <v>1722</v>
      </c>
      <c r="H58" s="81">
        <f>+F58*3.04%</f>
        <v>1824</v>
      </c>
      <c r="I58" s="81">
        <v>1715.46</v>
      </c>
      <c r="J58" s="76">
        <f>+G58+H58+I58</f>
        <v>5261.46</v>
      </c>
      <c r="K58" s="76">
        <f>+F58-J58</f>
        <v>54738.54</v>
      </c>
      <c r="L58" s="76">
        <f>+IF(K58*12&lt;=416220.01,0,IF(K58*12&lt;=624329.01,(((K58*12-416220.01)*0.15)/12),IF((K58*12&lt;=867123.01),(31216+0.2*(K58*12-624329.01))/12,((79776+0.25*(K58*12-867123.01))/12))))</f>
        <v>3143.5578333333328</v>
      </c>
      <c r="M58" s="76"/>
      <c r="N58" s="81">
        <v>825</v>
      </c>
      <c r="O58" s="102">
        <f>+N58+I58+H58+G58+L58</f>
        <v>9230.0178333333333</v>
      </c>
      <c r="P58" s="77">
        <f>+F58-O58</f>
        <v>50769.982166666668</v>
      </c>
    </row>
    <row r="59" spans="1:60" s="39" customFormat="1" ht="30" customHeight="1" x14ac:dyDescent="0.25">
      <c r="A59" s="196" t="s">
        <v>123</v>
      </c>
      <c r="B59" s="197"/>
      <c r="C59" s="197"/>
      <c r="D59" s="197"/>
      <c r="E59" s="198"/>
      <c r="F59" s="37">
        <f t="shared" ref="F59:P59" si="18">SUM(F55:F58)</f>
        <v>349000</v>
      </c>
      <c r="G59" s="37">
        <f t="shared" si="18"/>
        <v>10016.299999999999</v>
      </c>
      <c r="H59" s="37">
        <f t="shared" si="18"/>
        <v>10609.6</v>
      </c>
      <c r="I59" s="37">
        <f t="shared" si="18"/>
        <v>5146.38</v>
      </c>
      <c r="J59" s="37">
        <f t="shared" si="18"/>
        <v>25772.28</v>
      </c>
      <c r="K59" s="37">
        <f t="shared" si="18"/>
        <v>323227.71999999997</v>
      </c>
      <c r="L59" s="37">
        <f t="shared" si="18"/>
        <v>36014.66470833333</v>
      </c>
      <c r="M59" s="37"/>
      <c r="N59" s="37">
        <f t="shared" si="18"/>
        <v>17427.080000000002</v>
      </c>
      <c r="O59" s="37">
        <f t="shared" si="18"/>
        <v>79214.024708333323</v>
      </c>
      <c r="P59" s="37">
        <f t="shared" si="18"/>
        <v>269785.97529166669</v>
      </c>
    </row>
    <row r="60" spans="1:60" s="39" customFormat="1" ht="30" customHeight="1" thickBot="1" x14ac:dyDescent="0.3">
      <c r="A60" s="68"/>
      <c r="B60" s="68"/>
      <c r="C60" s="131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</row>
    <row r="61" spans="1:60" s="39" customFormat="1" ht="30" customHeight="1" thickBot="1" x14ac:dyDescent="0.3">
      <c r="A61" s="309" t="s">
        <v>153</v>
      </c>
      <c r="B61" s="310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34"/>
      <c r="O61" s="202"/>
      <c r="P61" s="202"/>
    </row>
    <row r="62" spans="1:60" s="31" customFormat="1" ht="30" customHeight="1" x14ac:dyDescent="0.25">
      <c r="A62" s="117">
        <f>+A58+1</f>
        <v>32</v>
      </c>
      <c r="B62" s="107" t="s">
        <v>46</v>
      </c>
      <c r="C62" s="117" t="s">
        <v>405</v>
      </c>
      <c r="D62" s="84" t="s">
        <v>49</v>
      </c>
      <c r="E62" s="107" t="s">
        <v>120</v>
      </c>
      <c r="F62" s="76">
        <v>102000</v>
      </c>
      <c r="G62" s="81">
        <f>F62*2.87%</f>
        <v>2927.4</v>
      </c>
      <c r="H62" s="81">
        <f>+F62*3.04%</f>
        <v>3100.8</v>
      </c>
      <c r="I62" s="76"/>
      <c r="J62" s="76">
        <f>+G62+H62+I62</f>
        <v>6028.2000000000007</v>
      </c>
      <c r="K62" s="76">
        <f>+F62-J62</f>
        <v>95971.8</v>
      </c>
      <c r="L62" s="76">
        <f>+IF(K62*12&lt;=416220.01,0,IF(K62*12&lt;=624329.01,(((K62*12-416220.01)*0.15)/12),IF((K62*12&lt;=867123.01),(31216+0.2*(K62*12-624329.01))/12,((79776+0.25*(K62*12-867123.01))/12))))-M62</f>
        <v>12575.887291666668</v>
      </c>
      <c r="M62" s="76"/>
      <c r="N62" s="76">
        <v>3875</v>
      </c>
      <c r="O62" s="102">
        <f>+N62+I62+H62+G62+L62</f>
        <v>22479.08729166667</v>
      </c>
      <c r="P62" s="77">
        <f>+F62-O62</f>
        <v>79520.91270833333</v>
      </c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36">
        <f>+A62+1</f>
        <v>33</v>
      </c>
      <c r="B63" s="103" t="s">
        <v>61</v>
      </c>
      <c r="C63" s="36" t="s">
        <v>404</v>
      </c>
      <c r="D63" s="104" t="s">
        <v>49</v>
      </c>
      <c r="E63" s="103" t="s">
        <v>120</v>
      </c>
      <c r="F63" s="105">
        <v>102000</v>
      </c>
      <c r="G63" s="105">
        <f>F63*2.87%</f>
        <v>2927.4</v>
      </c>
      <c r="H63" s="81">
        <f>+F63*3.04%</f>
        <v>3100.8</v>
      </c>
      <c r="I63" s="81"/>
      <c r="J63" s="76">
        <f>+G63+H63+I63</f>
        <v>6028.2000000000007</v>
      </c>
      <c r="K63" s="76">
        <f>+F63-J63</f>
        <v>95971.8</v>
      </c>
      <c r="L63" s="76">
        <f>+IF(K63*12&lt;=416220.01,0,IF(K63*12&lt;=624329.01,(((K63*12-416220.01)*0.15)/12),IF((K63*12&lt;=867123.01),(31216+0.2*(K63*12-624329.01))/12,((79776+0.25*(K63*12-867123.01))/12))))-M63</f>
        <v>12575.887291666668</v>
      </c>
      <c r="M63" s="76"/>
      <c r="N63" s="83">
        <v>65</v>
      </c>
      <c r="O63" s="102">
        <f>+N63+I63+H63+G63+L63</f>
        <v>18669.08729166667</v>
      </c>
      <c r="P63" s="77">
        <f>+F63-O63</f>
        <v>83330.91270833333</v>
      </c>
      <c r="Q63" s="40"/>
    </row>
    <row r="64" spans="1:60" s="85" customFormat="1" ht="30" customHeight="1" x14ac:dyDescent="0.25">
      <c r="A64" s="36">
        <f>+A63+1</f>
        <v>34</v>
      </c>
      <c r="B64" s="103" t="s">
        <v>279</v>
      </c>
      <c r="C64" s="36" t="s">
        <v>405</v>
      </c>
      <c r="D64" s="104" t="s">
        <v>49</v>
      </c>
      <c r="E64" s="103" t="s">
        <v>119</v>
      </c>
      <c r="F64" s="105">
        <v>80000</v>
      </c>
      <c r="G64" s="105">
        <f>F64*2.87%</f>
        <v>2296</v>
      </c>
      <c r="H64" s="81">
        <f>+F64*3.04%</f>
        <v>2432</v>
      </c>
      <c r="I64" s="81"/>
      <c r="J64" s="76">
        <f>+G64+H64+I64</f>
        <v>4728</v>
      </c>
      <c r="K64" s="76">
        <f>+F64-J64</f>
        <v>75272</v>
      </c>
      <c r="L64" s="76">
        <f>+IF(K64*12&lt;=416220.01,0,IF(K64*12&lt;=624329.01,(((K64*12-416220.01)*0.15)/12),IF((K64*12&lt;=867123.01),(31216+0.2*(K64*12-624329.01))/12,((79776+0.25*(K64*12-867123.01))/12))))-M64</f>
        <v>7400.9372916666662</v>
      </c>
      <c r="M64" s="76"/>
      <c r="N64" s="83">
        <v>8125</v>
      </c>
      <c r="O64" s="102">
        <f>+N64+I64+H64+G64+L64</f>
        <v>20253.937291666665</v>
      </c>
      <c r="P64" s="77">
        <f>+F64-O64</f>
        <v>59746.062708333338</v>
      </c>
      <c r="Q64" s="40"/>
    </row>
    <row r="65" spans="1:17" s="39" customFormat="1" ht="30" customHeight="1" x14ac:dyDescent="0.25">
      <c r="A65" s="196" t="s">
        <v>123</v>
      </c>
      <c r="B65" s="197"/>
      <c r="C65" s="197"/>
      <c r="D65" s="197"/>
      <c r="E65" s="198"/>
      <c r="F65" s="37">
        <f>SUM(F62:F64)</f>
        <v>284000</v>
      </c>
      <c r="G65" s="37">
        <f t="shared" ref="G65:L65" si="19">SUM(G62:G64)</f>
        <v>8150.8</v>
      </c>
      <c r="H65" s="37">
        <f t="shared" si="19"/>
        <v>8633.6</v>
      </c>
      <c r="I65" s="37">
        <f t="shared" si="19"/>
        <v>0</v>
      </c>
      <c r="J65" s="37">
        <f t="shared" si="19"/>
        <v>16784.400000000001</v>
      </c>
      <c r="K65" s="37">
        <f t="shared" si="19"/>
        <v>267215.59999999998</v>
      </c>
      <c r="L65" s="37">
        <f t="shared" si="19"/>
        <v>32552.711875000001</v>
      </c>
      <c r="M65" s="37"/>
      <c r="N65" s="37">
        <f>SUM(N62:N64)</f>
        <v>12065</v>
      </c>
      <c r="O65" s="37">
        <f t="shared" ref="O65:P65" si="20">SUM(O62:O64)</f>
        <v>61402.111875000002</v>
      </c>
      <c r="P65" s="37">
        <f t="shared" si="20"/>
        <v>222597.888125</v>
      </c>
    </row>
    <row r="66" spans="1:17" s="40" customFormat="1" ht="30" customHeight="1" thickBot="1" x14ac:dyDescent="0.3">
      <c r="A66" s="44"/>
      <c r="B66" s="42"/>
      <c r="C66" s="44"/>
      <c r="D66" s="43"/>
      <c r="E66" s="4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</row>
    <row r="67" spans="1:17" s="39" customFormat="1" ht="30" customHeight="1" thickBot="1" x14ac:dyDescent="0.3">
      <c r="A67" s="309" t="s">
        <v>180</v>
      </c>
      <c r="B67" s="310"/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3"/>
    </row>
    <row r="68" spans="1:17" s="86" customFormat="1" ht="30" customHeight="1" x14ac:dyDescent="0.25">
      <c r="A68" s="74">
        <f>+A64+1</f>
        <v>35</v>
      </c>
      <c r="B68" s="107" t="s">
        <v>240</v>
      </c>
      <c r="C68" s="117" t="s">
        <v>405</v>
      </c>
      <c r="D68" s="104" t="s">
        <v>241</v>
      </c>
      <c r="E68" s="103" t="s">
        <v>120</v>
      </c>
      <c r="F68" s="102">
        <v>126500</v>
      </c>
      <c r="G68" s="81">
        <f t="shared" ref="G68:G73" si="21">F68*2.87%</f>
        <v>3630.55</v>
      </c>
      <c r="H68" s="81">
        <f t="shared" ref="H68:H73" si="22">+F68*3.04%</f>
        <v>3845.6</v>
      </c>
      <c r="I68" s="81"/>
      <c r="J68" s="76">
        <f t="shared" ref="J68:J73" si="23">+G68+H68+I68</f>
        <v>7476.15</v>
      </c>
      <c r="K68" s="76">
        <f t="shared" ref="K68:K73" si="24">+F68-J68</f>
        <v>119023.85</v>
      </c>
      <c r="L68" s="76">
        <f t="shared" ref="L68:L73" si="25">+IF(K68*12&lt;=416220.01,0,IF(K68*12&lt;=624329.01,(((K68*12-416220.01)*0.15)/12),IF((K68*12&lt;=867123.01),(31216+0.2*(K68*12-624329.01))/12,((79776+0.25*(K68*12-867123.01))/12))))-M68</f>
        <v>18338.89979166667</v>
      </c>
      <c r="M68" s="76"/>
      <c r="N68" s="83">
        <v>25</v>
      </c>
      <c r="O68" s="102">
        <f t="shared" ref="O68:O73" si="26">+N68+I68+H68+G68+L68</f>
        <v>25840.049791666672</v>
      </c>
      <c r="P68" s="77">
        <f t="shared" ref="P68:P73" si="27">+F68-O68</f>
        <v>100659.95020833332</v>
      </c>
      <c r="Q68" s="47"/>
    </row>
    <row r="69" spans="1:17" s="53" customFormat="1" ht="30" customHeight="1" x14ac:dyDescent="0.25">
      <c r="A69" s="117">
        <f>+A68+1</f>
        <v>36</v>
      </c>
      <c r="B69" s="103" t="s">
        <v>58</v>
      </c>
      <c r="C69" s="36" t="s">
        <v>404</v>
      </c>
      <c r="D69" s="104" t="s">
        <v>49</v>
      </c>
      <c r="E69" s="103" t="s">
        <v>120</v>
      </c>
      <c r="F69" s="105">
        <v>102000</v>
      </c>
      <c r="G69" s="105">
        <f t="shared" si="21"/>
        <v>2927.4</v>
      </c>
      <c r="H69" s="105">
        <f t="shared" si="22"/>
        <v>3100.8</v>
      </c>
      <c r="I69" s="81"/>
      <c r="J69" s="76">
        <f t="shared" si="23"/>
        <v>6028.2000000000007</v>
      </c>
      <c r="K69" s="76">
        <f t="shared" si="24"/>
        <v>95971.8</v>
      </c>
      <c r="L69" s="76">
        <f t="shared" si="25"/>
        <v>12575.887291666668</v>
      </c>
      <c r="M69" s="76"/>
      <c r="N69" s="83">
        <v>10125</v>
      </c>
      <c r="O69" s="102">
        <f t="shared" si="26"/>
        <v>28729.087291666667</v>
      </c>
      <c r="P69" s="77">
        <f t="shared" si="27"/>
        <v>73270.91270833333</v>
      </c>
      <c r="Q69" s="39"/>
    </row>
    <row r="70" spans="1:17" s="85" customFormat="1" ht="30" customHeight="1" x14ac:dyDescent="0.25">
      <c r="A70" s="117">
        <f>+A69+1</f>
        <v>37</v>
      </c>
      <c r="B70" s="103" t="s">
        <v>52</v>
      </c>
      <c r="C70" s="36" t="s">
        <v>405</v>
      </c>
      <c r="D70" s="103" t="s">
        <v>49</v>
      </c>
      <c r="E70" s="103" t="s">
        <v>120</v>
      </c>
      <c r="F70" s="105">
        <v>90000</v>
      </c>
      <c r="G70" s="105">
        <f t="shared" si="21"/>
        <v>2583</v>
      </c>
      <c r="H70" s="81">
        <f t="shared" si="22"/>
        <v>2736</v>
      </c>
      <c r="I70" s="81">
        <v>1715.46</v>
      </c>
      <c r="J70" s="76">
        <f t="shared" si="23"/>
        <v>7034.46</v>
      </c>
      <c r="K70" s="76">
        <f t="shared" si="24"/>
        <v>82965.539999999994</v>
      </c>
      <c r="L70" s="76">
        <f t="shared" si="25"/>
        <v>9324.3222916666655</v>
      </c>
      <c r="M70" s="76"/>
      <c r="N70" s="83">
        <v>725</v>
      </c>
      <c r="O70" s="102">
        <f t="shared" si="26"/>
        <v>17083.782291666666</v>
      </c>
      <c r="P70" s="77">
        <f t="shared" si="27"/>
        <v>72916.217708333337</v>
      </c>
      <c r="Q70" s="40"/>
    </row>
    <row r="71" spans="1:17" s="78" customFormat="1" ht="30" customHeight="1" x14ac:dyDescent="0.25">
      <c r="A71" s="117">
        <f>+A70+1</f>
        <v>38</v>
      </c>
      <c r="B71" s="103" t="s">
        <v>53</v>
      </c>
      <c r="C71" s="36" t="s">
        <v>404</v>
      </c>
      <c r="D71" s="120" t="s">
        <v>49</v>
      </c>
      <c r="E71" s="103" t="s">
        <v>119</v>
      </c>
      <c r="F71" s="105">
        <v>90000</v>
      </c>
      <c r="G71" s="105">
        <f t="shared" si="21"/>
        <v>2583</v>
      </c>
      <c r="H71" s="81">
        <f t="shared" si="22"/>
        <v>2736</v>
      </c>
      <c r="I71" s="81">
        <v>1715.46</v>
      </c>
      <c r="J71" s="76">
        <f t="shared" si="23"/>
        <v>7034.46</v>
      </c>
      <c r="K71" s="76">
        <f t="shared" si="24"/>
        <v>82965.539999999994</v>
      </c>
      <c r="L71" s="76">
        <f t="shared" si="25"/>
        <v>9324.3222916666655</v>
      </c>
      <c r="M71" s="76"/>
      <c r="N71" s="83">
        <v>2125</v>
      </c>
      <c r="O71" s="102">
        <f t="shared" si="26"/>
        <v>18483.782291666663</v>
      </c>
      <c r="P71" s="77">
        <f t="shared" si="27"/>
        <v>71516.217708333337</v>
      </c>
      <c r="Q71" s="32"/>
    </row>
    <row r="72" spans="1:17" s="85" customFormat="1" ht="30" customHeight="1" x14ac:dyDescent="0.25">
      <c r="A72" s="117">
        <f>+A71+1</f>
        <v>39</v>
      </c>
      <c r="B72" s="103" t="s">
        <v>66</v>
      </c>
      <c r="C72" s="36" t="s">
        <v>405</v>
      </c>
      <c r="D72" s="104" t="s">
        <v>49</v>
      </c>
      <c r="E72" s="103" t="s">
        <v>120</v>
      </c>
      <c r="F72" s="105">
        <v>90000</v>
      </c>
      <c r="G72" s="105">
        <f t="shared" si="21"/>
        <v>2583</v>
      </c>
      <c r="H72" s="81">
        <f t="shared" si="22"/>
        <v>2736</v>
      </c>
      <c r="I72" s="81"/>
      <c r="J72" s="76">
        <f t="shared" si="23"/>
        <v>5319</v>
      </c>
      <c r="K72" s="76">
        <f t="shared" si="24"/>
        <v>84681</v>
      </c>
      <c r="L72" s="76">
        <f t="shared" si="25"/>
        <v>9753.1872916666671</v>
      </c>
      <c r="M72" s="76"/>
      <c r="N72" s="83">
        <v>1125</v>
      </c>
      <c r="O72" s="102">
        <f t="shared" si="26"/>
        <v>16197.187291666667</v>
      </c>
      <c r="P72" s="77">
        <f t="shared" si="27"/>
        <v>73802.812708333338</v>
      </c>
      <c r="Q72" s="40"/>
    </row>
    <row r="73" spans="1:17" s="53" customFormat="1" ht="30" customHeight="1" x14ac:dyDescent="0.25">
      <c r="A73" s="117">
        <f>+A72+1</f>
        <v>40</v>
      </c>
      <c r="B73" s="103" t="s">
        <v>242</v>
      </c>
      <c r="C73" s="36" t="s">
        <v>404</v>
      </c>
      <c r="D73" s="104" t="s">
        <v>49</v>
      </c>
      <c r="E73" s="103" t="s">
        <v>119</v>
      </c>
      <c r="F73" s="105">
        <v>80000</v>
      </c>
      <c r="G73" s="105">
        <f t="shared" si="21"/>
        <v>2296</v>
      </c>
      <c r="H73" s="81">
        <f t="shared" si="22"/>
        <v>2432</v>
      </c>
      <c r="I73" s="53">
        <v>3430.92</v>
      </c>
      <c r="J73" s="76">
        <f t="shared" si="23"/>
        <v>8158.92</v>
      </c>
      <c r="K73" s="76">
        <f t="shared" si="24"/>
        <v>71841.08</v>
      </c>
      <c r="L73" s="76">
        <f t="shared" si="25"/>
        <v>6564.0658333333331</v>
      </c>
      <c r="M73" s="76"/>
      <c r="N73" s="232">
        <v>2125</v>
      </c>
      <c r="O73" s="102">
        <f t="shared" si="26"/>
        <v>16847.985833333332</v>
      </c>
      <c r="P73" s="77">
        <f t="shared" si="27"/>
        <v>63152.014166666668</v>
      </c>
      <c r="Q73" s="39"/>
    </row>
    <row r="74" spans="1:17" s="39" customFormat="1" ht="30" customHeight="1" thickBot="1" x14ac:dyDescent="0.3">
      <c r="A74" s="196" t="s">
        <v>123</v>
      </c>
      <c r="B74" s="197"/>
      <c r="C74" s="197"/>
      <c r="D74" s="197"/>
      <c r="E74" s="198"/>
      <c r="F74" s="37">
        <f>SUM(F68:F73)</f>
        <v>578500</v>
      </c>
      <c r="G74" s="37">
        <f t="shared" ref="G74:P74" si="28">SUM(G68:G73)</f>
        <v>16602.95</v>
      </c>
      <c r="H74" s="37">
        <f t="shared" si="28"/>
        <v>17586.400000000001</v>
      </c>
      <c r="I74" s="37">
        <f>SUM(I68:I73)</f>
        <v>6861.84</v>
      </c>
      <c r="J74" s="37">
        <f t="shared" si="28"/>
        <v>41051.19</v>
      </c>
      <c r="K74" s="37">
        <f t="shared" si="28"/>
        <v>537448.80999999994</v>
      </c>
      <c r="L74" s="37">
        <f t="shared" si="28"/>
        <v>65880.684791666659</v>
      </c>
      <c r="M74" s="37"/>
      <c r="N74" s="37">
        <f t="shared" si="28"/>
        <v>16250</v>
      </c>
      <c r="O74" s="37">
        <f t="shared" si="28"/>
        <v>123181.87479166666</v>
      </c>
      <c r="P74" s="37">
        <f t="shared" si="28"/>
        <v>455318.12520833337</v>
      </c>
    </row>
    <row r="75" spans="1:17" s="39" customFormat="1" ht="30" customHeight="1" thickBot="1" x14ac:dyDescent="0.3">
      <c r="A75" s="309" t="s">
        <v>154</v>
      </c>
      <c r="B75" s="310"/>
      <c r="C75" s="310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34"/>
      <c r="O75" s="202"/>
      <c r="P75" s="202"/>
    </row>
    <row r="76" spans="1:17" s="53" customFormat="1" ht="30" customHeight="1" x14ac:dyDescent="0.25">
      <c r="A76" s="74">
        <f>+A73+1</f>
        <v>41</v>
      </c>
      <c r="B76" s="75" t="s">
        <v>60</v>
      </c>
      <c r="C76" s="74" t="s">
        <v>405</v>
      </c>
      <c r="D76" s="84" t="s">
        <v>181</v>
      </c>
      <c r="E76" s="80" t="s">
        <v>120</v>
      </c>
      <c r="F76" s="76">
        <v>138000</v>
      </c>
      <c r="G76" s="81">
        <f>F76*2.87%</f>
        <v>3960.6</v>
      </c>
      <c r="H76" s="81">
        <f>+F76*3.04%</f>
        <v>4195.2</v>
      </c>
      <c r="I76" s="76"/>
      <c r="J76" s="76">
        <f>+G76+H76+I76</f>
        <v>8155.7999999999993</v>
      </c>
      <c r="K76" s="76">
        <f>+F76-J76</f>
        <v>129844.2</v>
      </c>
      <c r="L76" s="76">
        <f>+IF(K76*12&lt;=416220.01,0,IF(K76*12&lt;=624329.01,(((K76*12-416220.01)*0.15)/12),IF((K76*12&lt;=867123.01),(31216+0.2*(K76*12-624329.01))/12,((79776+0.25*(K76*12-867123.01))/12))))</f>
        <v>21043.987291666665</v>
      </c>
      <c r="M76" s="76"/>
      <c r="N76" s="76">
        <v>40118.65</v>
      </c>
      <c r="O76" s="102">
        <f>+N76+I76+H76+G76+L76</f>
        <v>69318.437291666662</v>
      </c>
      <c r="P76" s="106">
        <f>+F76-O76</f>
        <v>68681.562708333338</v>
      </c>
      <c r="Q76" s="39"/>
    </row>
    <row r="77" spans="1:17" s="53" customFormat="1" ht="30" customHeight="1" x14ac:dyDescent="0.25">
      <c r="A77" s="79">
        <f>+A76+1</f>
        <v>42</v>
      </c>
      <c r="B77" s="103" t="s">
        <v>59</v>
      </c>
      <c r="C77" s="36" t="s">
        <v>405</v>
      </c>
      <c r="D77" s="104" t="s">
        <v>92</v>
      </c>
      <c r="E77" s="103" t="s">
        <v>119</v>
      </c>
      <c r="F77" s="105">
        <v>60000</v>
      </c>
      <c r="G77" s="105">
        <f>F77*2.87%</f>
        <v>1722</v>
      </c>
      <c r="H77" s="81">
        <f>+F77*3.04%</f>
        <v>1824</v>
      </c>
      <c r="I77" s="81"/>
      <c r="J77" s="76">
        <f>+G77+H77+I77</f>
        <v>3546</v>
      </c>
      <c r="K77" s="76">
        <f>+F77-J77</f>
        <v>56454</v>
      </c>
      <c r="L77" s="76">
        <f>+IF(K77*12&lt;=416220.01,0,IF(K77*12&lt;=624329.01,(((K77*12-416220.01)*0.15)/12),IF((K77*12&lt;=867123.01),(31216+0.2*(K77*12-624329.01))/12,((79776+0.25*(K77*12-867123.01))/12))))</f>
        <v>3486.6498333333329</v>
      </c>
      <c r="M77" s="76"/>
      <c r="N77" s="77">
        <v>125</v>
      </c>
      <c r="O77" s="102">
        <f>+N77+I77+H77+G77+L77</f>
        <v>7157.6498333333329</v>
      </c>
      <c r="P77" s="77">
        <f>+F77-O77</f>
        <v>52842.350166666671</v>
      </c>
      <c r="Q77" s="39"/>
    </row>
    <row r="78" spans="1:17" s="39" customFormat="1" ht="30" customHeight="1" x14ac:dyDescent="0.25">
      <c r="A78" s="196" t="s">
        <v>123</v>
      </c>
      <c r="B78" s="197"/>
      <c r="C78" s="197"/>
      <c r="D78" s="197"/>
      <c r="E78" s="198"/>
      <c r="F78" s="37">
        <f>SUM(F76:F77)</f>
        <v>198000</v>
      </c>
      <c r="G78" s="37">
        <f t="shared" ref="G78:P78" si="29">SUM(G76:G77)</f>
        <v>5682.6</v>
      </c>
      <c r="H78" s="37">
        <f t="shared" si="29"/>
        <v>6019.2</v>
      </c>
      <c r="I78" s="37">
        <f t="shared" si="29"/>
        <v>0</v>
      </c>
      <c r="J78" s="37">
        <f t="shared" si="29"/>
        <v>11701.8</v>
      </c>
      <c r="K78" s="37">
        <f t="shared" si="29"/>
        <v>186298.2</v>
      </c>
      <c r="L78" s="37">
        <f t="shared" si="29"/>
        <v>24530.637124999997</v>
      </c>
      <c r="M78" s="37"/>
      <c r="N78" s="37">
        <f t="shared" si="29"/>
        <v>40243.65</v>
      </c>
      <c r="O78" s="37">
        <f t="shared" si="29"/>
        <v>76476.087124999991</v>
      </c>
      <c r="P78" s="37">
        <f t="shared" si="29"/>
        <v>121523.91287500001</v>
      </c>
    </row>
    <row r="79" spans="1:17" s="40" customFormat="1" ht="30" customHeight="1" thickBot="1" x14ac:dyDescent="0.3">
      <c r="A79" s="44"/>
      <c r="B79" s="42"/>
      <c r="C79" s="44"/>
      <c r="D79" s="42"/>
      <c r="E79" s="4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</row>
    <row r="80" spans="1:17" s="39" customFormat="1" ht="30" customHeight="1" thickBot="1" x14ac:dyDescent="0.3">
      <c r="A80" s="309" t="s">
        <v>155</v>
      </c>
      <c r="B80" s="310"/>
      <c r="C80" s="310"/>
      <c r="D80" s="310"/>
      <c r="E80" s="202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</row>
    <row r="81" spans="1:60" s="39" customFormat="1" ht="30" customHeight="1" x14ac:dyDescent="0.25">
      <c r="A81" s="79">
        <f>+A77+1</f>
        <v>43</v>
      </c>
      <c r="B81" s="103" t="s">
        <v>535</v>
      </c>
      <c r="C81" s="36" t="s">
        <v>405</v>
      </c>
      <c r="D81" s="103" t="s">
        <v>49</v>
      </c>
      <c r="E81" s="103" t="s">
        <v>593</v>
      </c>
      <c r="F81" s="105">
        <v>102000</v>
      </c>
      <c r="G81" s="76">
        <f>F81*2.87%</f>
        <v>2927.4</v>
      </c>
      <c r="H81" s="76">
        <f>+F81*3.04%</f>
        <v>3100.8</v>
      </c>
      <c r="I81" s="81">
        <v>1715.46</v>
      </c>
      <c r="J81" s="76">
        <f>+G81+H81+I81</f>
        <v>7743.6600000000008</v>
      </c>
      <c r="K81" s="76">
        <f>+F81-J81</f>
        <v>94256.34</v>
      </c>
      <c r="L81" s="76">
        <f>+IF(K81*12&lt;=416220.01,0,IF(K81*12&lt;=624329.01,(((K81*12-416220.01)*0.15)/12),IF((K81*12&lt;=867123.01),(31216+0.2*(K81*12-624329.01))/12,((79776+0.25*(K81*12-867123.01))/12))))-M81</f>
        <v>12147.022291666668</v>
      </c>
      <c r="M81" s="76"/>
      <c r="N81" s="77">
        <v>25</v>
      </c>
      <c r="O81" s="102">
        <f>+N81+I81+H81+G81+L81</f>
        <v>19915.682291666668</v>
      </c>
      <c r="P81" s="77">
        <f>+F81-O81</f>
        <v>82084.317708333328</v>
      </c>
    </row>
    <row r="82" spans="1:60" s="39" customFormat="1" ht="30" customHeight="1" x14ac:dyDescent="0.25">
      <c r="A82" s="79">
        <f>+A81+1</f>
        <v>44</v>
      </c>
      <c r="B82" s="103" t="s">
        <v>268</v>
      </c>
      <c r="C82" s="36" t="s">
        <v>405</v>
      </c>
      <c r="D82" s="103" t="s">
        <v>49</v>
      </c>
      <c r="E82" s="103" t="s">
        <v>119</v>
      </c>
      <c r="F82" s="105">
        <v>90000</v>
      </c>
      <c r="G82" s="105">
        <f>F82*2.87%</f>
        <v>2583</v>
      </c>
      <c r="H82" s="81">
        <f>+F82*3.04%</f>
        <v>2736</v>
      </c>
      <c r="I82" s="81">
        <v>1715.46</v>
      </c>
      <c r="J82" s="76">
        <f>+G82+H82+I82</f>
        <v>7034.46</v>
      </c>
      <c r="K82" s="76">
        <f>+F82-J82</f>
        <v>82965.539999999994</v>
      </c>
      <c r="L82" s="76">
        <f>+IF(K82*12&lt;=416220.01,0,IF(K82*12&lt;=624329.01,(((K82*12-416220.01)*0.15)/12),IF((K82*12&lt;=867123.01),(31216+0.2*(K82*12-624329.01))/12,((79776+0.25*(K82*12-867123.01))/12))))-M82</f>
        <v>9324.3222916666655</v>
      </c>
      <c r="M82" s="76"/>
      <c r="N82" s="106">
        <v>6185</v>
      </c>
      <c r="O82" s="102">
        <f>+N82+I82+H82+G82+L82</f>
        <v>22543.782291666663</v>
      </c>
      <c r="P82" s="77">
        <f>+F82-O82</f>
        <v>67456.217708333337</v>
      </c>
    </row>
    <row r="83" spans="1:60" s="39" customFormat="1" ht="30" customHeight="1" x14ac:dyDescent="0.25">
      <c r="A83" s="79">
        <f>+A82+1</f>
        <v>45</v>
      </c>
      <c r="B83" s="103" t="s">
        <v>453</v>
      </c>
      <c r="C83" s="36" t="s">
        <v>404</v>
      </c>
      <c r="D83" s="103" t="s">
        <v>49</v>
      </c>
      <c r="E83" s="103" t="s">
        <v>593</v>
      </c>
      <c r="F83" s="105">
        <v>70000</v>
      </c>
      <c r="G83" s="76">
        <f>F83*2.87%</f>
        <v>2009</v>
      </c>
      <c r="H83" s="76">
        <f>+F83*3.04%</f>
        <v>2128</v>
      </c>
      <c r="I83" s="76"/>
      <c r="J83" s="76">
        <f>+G83+H83+I83</f>
        <v>4137</v>
      </c>
      <c r="K83" s="76">
        <f>+F83-J83</f>
        <v>65863</v>
      </c>
      <c r="L83" s="76">
        <f>+IF(K83*12&lt;=416220.01,0,IF(K83*12&lt;=624329.01,(((K83*12-416220.01)*0.15)/12),IF((K83*12&lt;=867123.01),(31216+0.2*(K83*12-624329.01))/12,((79776+0.25*(K83*12-867123.01))/12))))-M83</f>
        <v>5368.4498333333331</v>
      </c>
      <c r="M83" s="76"/>
      <c r="N83" s="77">
        <v>125</v>
      </c>
      <c r="O83" s="102">
        <f>+N83+I83+H83+G83+L83</f>
        <v>9630.4498333333322</v>
      </c>
      <c r="P83" s="77">
        <f>+F83-O83</f>
        <v>60369.550166666668</v>
      </c>
    </row>
    <row r="84" spans="1:60" s="39" customFormat="1" ht="30" customHeight="1" x14ac:dyDescent="0.25">
      <c r="A84" s="196" t="s">
        <v>123</v>
      </c>
      <c r="B84" s="197"/>
      <c r="C84" s="197"/>
      <c r="D84" s="197"/>
      <c r="E84" s="198"/>
      <c r="F84" s="37">
        <f>SUM(F81:F83)</f>
        <v>262000</v>
      </c>
      <c r="G84" s="37">
        <f t="shared" ref="G84:P84" si="30">SUM(G81:G83)</f>
        <v>7519.4</v>
      </c>
      <c r="H84" s="37">
        <f t="shared" si="30"/>
        <v>7964.8</v>
      </c>
      <c r="I84" s="37">
        <f t="shared" si="30"/>
        <v>3430.92</v>
      </c>
      <c r="J84" s="37">
        <f t="shared" si="30"/>
        <v>18915.120000000003</v>
      </c>
      <c r="K84" s="37">
        <f t="shared" si="30"/>
        <v>243084.88</v>
      </c>
      <c r="L84" s="37">
        <f t="shared" si="30"/>
        <v>26839.794416666664</v>
      </c>
      <c r="M84" s="37"/>
      <c r="N84" s="37">
        <f t="shared" si="30"/>
        <v>6335</v>
      </c>
      <c r="O84" s="37">
        <f t="shared" si="30"/>
        <v>52089.914416666667</v>
      </c>
      <c r="P84" s="37">
        <f t="shared" si="30"/>
        <v>209910.08558333333</v>
      </c>
    </row>
    <row r="85" spans="1:60" s="39" customFormat="1" ht="30" customHeight="1" thickBot="1" x14ac:dyDescent="0.3">
      <c r="A85" s="44"/>
      <c r="B85" s="42"/>
      <c r="C85" s="44"/>
      <c r="D85" s="43"/>
      <c r="E85" s="42"/>
    </row>
    <row r="86" spans="1:60" s="39" customFormat="1" ht="30" customHeight="1" thickBot="1" x14ac:dyDescent="0.3">
      <c r="A86" s="309" t="s">
        <v>156</v>
      </c>
      <c r="B86" s="310"/>
      <c r="C86" s="310"/>
      <c r="D86" s="310"/>
      <c r="E86" s="202"/>
      <c r="F86" s="202"/>
      <c r="G86" s="202"/>
      <c r="H86" s="202"/>
      <c r="I86" s="202"/>
      <c r="J86" s="202"/>
      <c r="K86" s="202"/>
      <c r="L86" s="202"/>
      <c r="M86" s="202"/>
      <c r="N86" s="202"/>
      <c r="O86" s="202"/>
      <c r="P86" s="202"/>
    </row>
    <row r="87" spans="1:60" s="31" customFormat="1" ht="30" customHeight="1" x14ac:dyDescent="0.25">
      <c r="A87" s="117">
        <f>A83+1</f>
        <v>46</v>
      </c>
      <c r="B87" s="157" t="s">
        <v>76</v>
      </c>
      <c r="C87" s="158" t="s">
        <v>405</v>
      </c>
      <c r="D87" s="103" t="s">
        <v>49</v>
      </c>
      <c r="E87" s="103" t="s">
        <v>119</v>
      </c>
      <c r="F87" s="159">
        <v>90000</v>
      </c>
      <c r="G87" s="105">
        <f>F87*2.87%</f>
        <v>2583</v>
      </c>
      <c r="H87" s="105">
        <f>+F87*3.04%</f>
        <v>2736</v>
      </c>
      <c r="I87" s="105">
        <v>1715.46</v>
      </c>
      <c r="J87" s="102">
        <f>+G87+H87+I87</f>
        <v>7034.46</v>
      </c>
      <c r="K87" s="102">
        <f>+F87-J87</f>
        <v>82965.539999999994</v>
      </c>
      <c r="L87" s="102">
        <f>+IF(K87*12&lt;=416220.01,0,IF(K87*12&lt;=624329.01,(((K87*12-416220.01)*0.15)/12),IF((K87*12&lt;=867123.01),(31216+0.2*(K87*12-624329.01))/12,((79776+0.25*(K87*12-867123.01))/12))))-M87</f>
        <v>9324.3222916666655</v>
      </c>
      <c r="M87" s="102"/>
      <c r="N87" s="102">
        <v>3295</v>
      </c>
      <c r="O87" s="102">
        <f>+N87+I87+H87+G87+L87</f>
        <v>19653.782291666663</v>
      </c>
      <c r="P87" s="106">
        <f>+F87-O87</f>
        <v>70346.217708333337</v>
      </c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36">
        <f>+A87+1</f>
        <v>47</v>
      </c>
      <c r="B88" s="103" t="s">
        <v>157</v>
      </c>
      <c r="C88" s="36" t="s">
        <v>405</v>
      </c>
      <c r="D88" s="104" t="s">
        <v>49</v>
      </c>
      <c r="E88" s="103" t="s">
        <v>120</v>
      </c>
      <c r="F88" s="105">
        <v>90000</v>
      </c>
      <c r="G88" s="105">
        <f>F88*2.87%</f>
        <v>2583</v>
      </c>
      <c r="H88" s="105">
        <f>+F88*3.04%</f>
        <v>2736</v>
      </c>
      <c r="I88" s="105">
        <v>1715.46</v>
      </c>
      <c r="J88" s="102">
        <f>+G88+H88+I88</f>
        <v>7034.46</v>
      </c>
      <c r="K88" s="102">
        <f>+F88-J88</f>
        <v>82965.539999999994</v>
      </c>
      <c r="L88" s="102">
        <f>+IF(K88*12&lt;=416220.01,0,IF(K88*12&lt;=624329.01,(((K88*12-416220.01)*0.15)/12),IF((K88*12&lt;=867123.01),(31216+0.2*(K88*12-624329.01))/12,((79776+0.25*(K88*12-867123.01))/12))))-M88</f>
        <v>9324.3222916666655</v>
      </c>
      <c r="M88" s="102"/>
      <c r="N88" s="232">
        <v>4478.07</v>
      </c>
      <c r="O88" s="102">
        <f>+N88+I88+H88+G88+L88</f>
        <v>20836.852291666662</v>
      </c>
      <c r="P88" s="106">
        <f>+F88-O88</f>
        <v>69163.14770833333</v>
      </c>
      <c r="Q88" s="39"/>
    </row>
    <row r="89" spans="1:60" s="53" customFormat="1" ht="30" customHeight="1" x14ac:dyDescent="0.25">
      <c r="A89" s="36">
        <f>A88+1</f>
        <v>48</v>
      </c>
      <c r="B89" s="103" t="s">
        <v>258</v>
      </c>
      <c r="C89" s="36" t="s">
        <v>405</v>
      </c>
      <c r="D89" s="104" t="s">
        <v>49</v>
      </c>
      <c r="E89" s="103" t="s">
        <v>119</v>
      </c>
      <c r="F89" s="105">
        <v>90000</v>
      </c>
      <c r="G89" s="105">
        <f>F89*2.87%</f>
        <v>2583</v>
      </c>
      <c r="H89" s="105">
        <f>+F89*3.04%</f>
        <v>2736</v>
      </c>
      <c r="I89" s="105">
        <v>0</v>
      </c>
      <c r="J89" s="102">
        <f>+G89+H89+I89</f>
        <v>5319</v>
      </c>
      <c r="K89" s="102">
        <f>+F89-J89</f>
        <v>84681</v>
      </c>
      <c r="L89" s="102">
        <f>+IF(K89*12&lt;=416220.01,0,IF(K89*12&lt;=624329.01,(((K89*12-416220.01)*0.15)/12),IF((K89*12&lt;=867123.01),(31216+0.2*(K89*12-624329.01))/12,((79776+0.25*(K89*12-867123.01))/12))))-M89</f>
        <v>9753.1872916666671</v>
      </c>
      <c r="M89" s="102"/>
      <c r="N89" s="232">
        <v>20438.77</v>
      </c>
      <c r="O89" s="102">
        <f>+N89+I89+H89+G89+L89</f>
        <v>35510.957291666666</v>
      </c>
      <c r="P89" s="106">
        <f>+F89-O89</f>
        <v>54489.042708333334</v>
      </c>
      <c r="Q89" s="39"/>
    </row>
    <row r="90" spans="1:60" s="39" customFormat="1" ht="30" customHeight="1" x14ac:dyDescent="0.25">
      <c r="A90" s="196" t="s">
        <v>123</v>
      </c>
      <c r="B90" s="197"/>
      <c r="C90" s="197"/>
      <c r="D90" s="197"/>
      <c r="E90" s="198"/>
      <c r="F90" s="37">
        <f>SUM(F87:F89)</f>
        <v>270000</v>
      </c>
      <c r="G90" s="37">
        <f t="shared" ref="G90:P90" si="31">SUM(G87:G89)</f>
        <v>7749</v>
      </c>
      <c r="H90" s="37">
        <f t="shared" si="31"/>
        <v>8208</v>
      </c>
      <c r="I90" s="37">
        <f t="shared" si="31"/>
        <v>3430.92</v>
      </c>
      <c r="J90" s="37">
        <f t="shared" si="31"/>
        <v>19387.919999999998</v>
      </c>
      <c r="K90" s="37">
        <f t="shared" si="31"/>
        <v>250612.08</v>
      </c>
      <c r="L90" s="37">
        <f t="shared" si="31"/>
        <v>28401.831874999996</v>
      </c>
      <c r="M90" s="37"/>
      <c r="N90" s="37">
        <f t="shared" si="31"/>
        <v>28211.84</v>
      </c>
      <c r="O90" s="37">
        <f t="shared" si="31"/>
        <v>76001.591874999984</v>
      </c>
      <c r="P90" s="37">
        <f t="shared" si="31"/>
        <v>193998.40812500002</v>
      </c>
    </row>
    <row r="91" spans="1:60" s="39" customFormat="1" ht="30" customHeight="1" thickBot="1" x14ac:dyDescent="0.3">
      <c r="A91" s="44"/>
      <c r="B91" s="42"/>
      <c r="C91" s="44"/>
      <c r="D91" s="43"/>
      <c r="E91" s="42"/>
    </row>
    <row r="92" spans="1:60" s="39" customFormat="1" ht="30" customHeight="1" thickBot="1" x14ac:dyDescent="0.3">
      <c r="A92" s="309" t="s">
        <v>158</v>
      </c>
      <c r="B92" s="310"/>
      <c r="C92" s="310"/>
      <c r="D92" s="310"/>
      <c r="E92" s="202"/>
      <c r="F92" s="202"/>
      <c r="G92" s="202"/>
      <c r="H92" s="202"/>
      <c r="I92" s="202"/>
      <c r="J92" s="202"/>
      <c r="K92" s="202"/>
      <c r="L92" s="202"/>
      <c r="M92" s="202"/>
      <c r="N92" s="202"/>
      <c r="O92" s="202"/>
      <c r="P92" s="202"/>
    </row>
    <row r="93" spans="1:60" s="86" customFormat="1" ht="30" customHeight="1" x14ac:dyDescent="0.25">
      <c r="A93" s="74">
        <f>+A89+1</f>
        <v>49</v>
      </c>
      <c r="B93" s="103" t="s">
        <v>247</v>
      </c>
      <c r="C93" s="36" t="s">
        <v>405</v>
      </c>
      <c r="D93" s="104" t="s">
        <v>49</v>
      </c>
      <c r="E93" s="103" t="s">
        <v>119</v>
      </c>
      <c r="F93" s="105">
        <v>90000</v>
      </c>
      <c r="G93" s="105">
        <f>F93*2.87%</f>
        <v>2583</v>
      </c>
      <c r="H93" s="105">
        <f>+F93*3.04%</f>
        <v>2736</v>
      </c>
      <c r="I93" s="105"/>
      <c r="J93" s="76">
        <f>+G93+H93+I93</f>
        <v>5319</v>
      </c>
      <c r="K93" s="76">
        <f>+F93-J93</f>
        <v>84681</v>
      </c>
      <c r="L93" s="76">
        <f>+IF(K93*12&lt;=416220.01,0,IF(K93*12&lt;=624329.01,(((K93*12-416220.01)*0.15)/12),IF((K93*12&lt;=867123.01),(31216+0.2*(K93*12-624329.01))/12,((79776+0.25*(K93*12-867123.01))/12))))-M93</f>
        <v>9753.1872916666671</v>
      </c>
      <c r="M93" s="76"/>
      <c r="N93" s="83">
        <v>12650.66</v>
      </c>
      <c r="O93" s="102">
        <f>+N93+I93+H93+G93+L93</f>
        <v>27722.847291666665</v>
      </c>
      <c r="P93" s="77">
        <f>+F93-O93</f>
        <v>62277.152708333335</v>
      </c>
      <c r="Q93" s="47"/>
    </row>
    <row r="94" spans="1:60" s="53" customFormat="1" ht="30" customHeight="1" x14ac:dyDescent="0.25">
      <c r="A94" s="79">
        <f>+A93+1</f>
        <v>50</v>
      </c>
      <c r="B94" s="80" t="s">
        <v>245</v>
      </c>
      <c r="C94" s="79" t="s">
        <v>405</v>
      </c>
      <c r="D94" s="84" t="s">
        <v>49</v>
      </c>
      <c r="E94" s="80" t="s">
        <v>119</v>
      </c>
      <c r="F94" s="81">
        <v>85000</v>
      </c>
      <c r="G94" s="81">
        <v>2439.5</v>
      </c>
      <c r="H94" s="81">
        <v>2584</v>
      </c>
      <c r="I94" s="81"/>
      <c r="J94" s="76">
        <f>+G94+H94+I94</f>
        <v>5023.5</v>
      </c>
      <c r="K94" s="76">
        <f>+F94-J94</f>
        <v>79976.5</v>
      </c>
      <c r="L94" s="76">
        <f>+IF(K94*12&lt;=416220.01,0,IF(K94*12&lt;=624329.01,(((K94*12-416220.01)*0.15)/12),IF((K94*12&lt;=867123.01),(31216+0.2*(K94*12-624329.01))/12,((79776+0.25*(K94*12-867123.01))/12))))-M94</f>
        <v>8577.0622916666671</v>
      </c>
      <c r="M94" s="76"/>
      <c r="N94" s="83">
        <v>2044.96</v>
      </c>
      <c r="O94" s="102">
        <f>+N94+I94+H94+G94+L94</f>
        <v>15645.522291666668</v>
      </c>
      <c r="P94" s="77">
        <f>+F94-O94</f>
        <v>69354.477708333332</v>
      </c>
      <c r="Q94" s="39"/>
    </row>
    <row r="95" spans="1:60" s="85" customFormat="1" ht="30" customHeight="1" x14ac:dyDescent="0.25">
      <c r="A95" s="74">
        <f>+A94+1</f>
        <v>51</v>
      </c>
      <c r="B95" s="103" t="s">
        <v>78</v>
      </c>
      <c r="C95" s="36" t="s">
        <v>404</v>
      </c>
      <c r="D95" s="104" t="s">
        <v>49</v>
      </c>
      <c r="E95" s="103" t="s">
        <v>119</v>
      </c>
      <c r="F95" s="105">
        <v>80000</v>
      </c>
      <c r="G95" s="105">
        <f>F95*2.87%</f>
        <v>2296</v>
      </c>
      <c r="H95" s="105">
        <f>+F95*3.04%</f>
        <v>2432</v>
      </c>
      <c r="I95" s="105"/>
      <c r="J95" s="76">
        <f>+G95+H95+I95</f>
        <v>4728</v>
      </c>
      <c r="K95" s="76">
        <f>+F95-J95</f>
        <v>75272</v>
      </c>
      <c r="L95" s="76">
        <f>+IF(K95*12&lt;=416220.01,0,IF(K95*12&lt;=624329.01,(((K95*12-416220.01)*0.15)/12),IF((K95*12&lt;=867123.01),(31216+0.2*(K95*12-624329.01))/12,((79776+0.25*(K95*12-867123.01))/12))))-M95</f>
        <v>7400.9372916666662</v>
      </c>
      <c r="M95" s="76"/>
      <c r="N95" s="232">
        <v>6023</v>
      </c>
      <c r="O95" s="102">
        <f>+N95+I95+H95+G95+L95</f>
        <v>18151.937291666665</v>
      </c>
      <c r="P95" s="77">
        <f>+F95-O95</f>
        <v>61848.062708333338</v>
      </c>
      <c r="Q95" s="40"/>
    </row>
    <row r="96" spans="1:60" s="39" customFormat="1" ht="30" customHeight="1" x14ac:dyDescent="0.25">
      <c r="A96" s="74">
        <f>+A95+1</f>
        <v>52</v>
      </c>
      <c r="B96" s="103" t="s">
        <v>87</v>
      </c>
      <c r="C96" s="36" t="s">
        <v>405</v>
      </c>
      <c r="D96" s="104" t="s">
        <v>49</v>
      </c>
      <c r="E96" s="103" t="s">
        <v>120</v>
      </c>
      <c r="F96" s="159">
        <v>80000</v>
      </c>
      <c r="G96" s="105">
        <f>F96*2.87%</f>
        <v>2296</v>
      </c>
      <c r="H96" s="105">
        <f>+F96*3.04%</f>
        <v>2432</v>
      </c>
      <c r="I96" s="81">
        <v>1715.46</v>
      </c>
      <c r="J96" s="76">
        <f>+G96+H96+I96</f>
        <v>6443.46</v>
      </c>
      <c r="K96" s="76">
        <f>+F96-J96</f>
        <v>73556.539999999994</v>
      </c>
      <c r="L96" s="76">
        <f>+IF(K96*12&lt;=416220.01,0,IF(K96*12&lt;=624329.01,(((K96*12-416220.01)*0.15)/12),IF((K96*12&lt;=867123.01),(31216+0.2*(K96*12-624329.01))/12,((79776+0.25*(K96*12-867123.01))/12))))-M96</f>
        <v>6972.0722916666664</v>
      </c>
      <c r="M96" s="76"/>
      <c r="N96" s="83">
        <v>11784.45</v>
      </c>
      <c r="O96" s="102">
        <f>+N96+I96+H96+G96+L96</f>
        <v>25199.982291666667</v>
      </c>
      <c r="P96" s="77">
        <f>+F96-O96</f>
        <v>54800.017708333333</v>
      </c>
    </row>
    <row r="97" spans="1:60" ht="30" customHeight="1" x14ac:dyDescent="0.25">
      <c r="A97" s="196" t="s">
        <v>123</v>
      </c>
      <c r="B97" s="197"/>
      <c r="C97" s="197"/>
      <c r="D97" s="197"/>
      <c r="E97" s="198"/>
      <c r="F97" s="37">
        <f>SUM(F93:F96)</f>
        <v>335000</v>
      </c>
      <c r="G97" s="37">
        <f t="shared" ref="G97:P97" si="32">SUM(G93:G96)</f>
        <v>9614.5</v>
      </c>
      <c r="H97" s="37">
        <f t="shared" si="32"/>
        <v>10184</v>
      </c>
      <c r="I97" s="37">
        <f t="shared" si="32"/>
        <v>1715.46</v>
      </c>
      <c r="J97" s="37">
        <f t="shared" si="32"/>
        <v>21513.96</v>
      </c>
      <c r="K97" s="37">
        <f t="shared" si="32"/>
        <v>313486.03999999998</v>
      </c>
      <c r="L97" s="37">
        <f t="shared" si="32"/>
        <v>32703.259166666667</v>
      </c>
      <c r="M97" s="37"/>
      <c r="N97" s="37">
        <f t="shared" si="32"/>
        <v>32503.07</v>
      </c>
      <c r="O97" s="37">
        <f t="shared" si="32"/>
        <v>86720.289166666655</v>
      </c>
      <c r="P97" s="37">
        <f t="shared" si="32"/>
        <v>248279.71083333335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thickBot="1" x14ac:dyDescent="0.3">
      <c r="A98" s="44"/>
      <c r="B98" s="42"/>
      <c r="C98" s="44"/>
      <c r="D98" s="42"/>
      <c r="E98" s="42"/>
      <c r="G98" s="32"/>
      <c r="H98" s="32"/>
      <c r="I98" s="32"/>
      <c r="J98" s="32"/>
      <c r="K98" s="32"/>
      <c r="L98" s="32"/>
      <c r="M98" s="32"/>
      <c r="N98" s="32"/>
      <c r="O98" s="32"/>
      <c r="P98" s="32"/>
    </row>
    <row r="99" spans="1:60" s="53" customFormat="1" ht="30" customHeight="1" thickBot="1" x14ac:dyDescent="0.3">
      <c r="A99" s="309" t="s">
        <v>159</v>
      </c>
      <c r="B99" s="310"/>
      <c r="C99" s="310"/>
      <c r="D99" s="310"/>
      <c r="E99" s="310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  <c r="Q99" s="39"/>
    </row>
    <row r="100" spans="1:60" s="53" customFormat="1" ht="38.25" customHeight="1" x14ac:dyDescent="0.25">
      <c r="A100" s="79">
        <f>+A96+1</f>
        <v>53</v>
      </c>
      <c r="B100" s="80" t="s">
        <v>50</v>
      </c>
      <c r="C100" s="79" t="s">
        <v>405</v>
      </c>
      <c r="D100" s="84" t="s">
        <v>49</v>
      </c>
      <c r="E100" s="80" t="s">
        <v>120</v>
      </c>
      <c r="F100" s="81">
        <v>102000</v>
      </c>
      <c r="G100" s="81">
        <f>F100*2.87%</f>
        <v>2927.4</v>
      </c>
      <c r="H100" s="81">
        <f>+F100*3.04%</f>
        <v>3100.8</v>
      </c>
      <c r="I100" s="81"/>
      <c r="J100" s="76">
        <f>+G100+H100+I100</f>
        <v>6028.2000000000007</v>
      </c>
      <c r="K100" s="76">
        <f>+F100-J100</f>
        <v>95971.8</v>
      </c>
      <c r="L100" s="102">
        <f>+IF(K100*12&lt;=416220.01,0,IF(K100*12&lt;=624329.01,(((K100*12-416220.01)*0.15)/12),IF((K100*12&lt;=867123.01),(31216+0.2*(K100*12-624329.01))/12,((79776+0.25*(K100*12-867123.01))/12))))-M100</f>
        <v>12575.887291666668</v>
      </c>
      <c r="M100" s="76"/>
      <c r="N100" s="83">
        <v>2025</v>
      </c>
      <c r="O100" s="102">
        <f>+N100+I100+H100+G100+L100</f>
        <v>20629.08729166667</v>
      </c>
      <c r="P100" s="77">
        <f>+F100-O100</f>
        <v>81370.91270833333</v>
      </c>
      <c r="Q100" s="39"/>
    </row>
    <row r="101" spans="1:60" s="39" customFormat="1" ht="30" customHeight="1" thickBot="1" x14ac:dyDescent="0.3">
      <c r="A101" s="196" t="s">
        <v>123</v>
      </c>
      <c r="B101" s="197"/>
      <c r="C101" s="197"/>
      <c r="D101" s="197"/>
      <c r="E101" s="198"/>
      <c r="F101" s="37">
        <f>SUM(F100)</f>
        <v>102000</v>
      </c>
      <c r="G101" s="37">
        <f t="shared" ref="G101:P101" si="33">SUM(G100)</f>
        <v>2927.4</v>
      </c>
      <c r="H101" s="37">
        <f t="shared" si="33"/>
        <v>3100.8</v>
      </c>
      <c r="I101" s="37">
        <f t="shared" si="33"/>
        <v>0</v>
      </c>
      <c r="J101" s="37">
        <f t="shared" si="33"/>
        <v>6028.2000000000007</v>
      </c>
      <c r="K101" s="37">
        <f t="shared" si="33"/>
        <v>95971.8</v>
      </c>
      <c r="L101" s="37">
        <f t="shared" si="33"/>
        <v>12575.887291666668</v>
      </c>
      <c r="M101" s="37"/>
      <c r="N101" s="37">
        <f t="shared" si="33"/>
        <v>2025</v>
      </c>
      <c r="O101" s="37">
        <f t="shared" si="33"/>
        <v>20629.08729166667</v>
      </c>
      <c r="P101" s="37">
        <f t="shared" si="33"/>
        <v>81370.91270833333</v>
      </c>
    </row>
    <row r="102" spans="1:60" s="53" customFormat="1" ht="30" customHeight="1" thickBot="1" x14ac:dyDescent="0.3">
      <c r="A102" s="309" t="s">
        <v>160</v>
      </c>
      <c r="B102" s="310"/>
      <c r="C102" s="310"/>
      <c r="D102" s="310"/>
      <c r="E102" s="310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39"/>
    </row>
    <row r="103" spans="1:60" s="53" customFormat="1" ht="30" customHeight="1" x14ac:dyDescent="0.25">
      <c r="A103" s="74">
        <f>A100+1</f>
        <v>54</v>
      </c>
      <c r="B103" s="75" t="s">
        <v>63</v>
      </c>
      <c r="C103" s="74" t="s">
        <v>405</v>
      </c>
      <c r="D103" s="87" t="s">
        <v>183</v>
      </c>
      <c r="E103" s="80" t="s">
        <v>120</v>
      </c>
      <c r="F103" s="76">
        <v>155250</v>
      </c>
      <c r="G103" s="76">
        <v>4455.6750000000002</v>
      </c>
      <c r="H103" s="81">
        <f>+F103*3.04%</f>
        <v>4719.6000000000004</v>
      </c>
      <c r="I103" s="81">
        <v>1715.46</v>
      </c>
      <c r="J103" s="76">
        <f>+G103+H103+I103</f>
        <v>10890.735000000001</v>
      </c>
      <c r="K103" s="76">
        <f>+F103-J103</f>
        <v>144359.26500000001</v>
      </c>
      <c r="L103" s="102">
        <f>+IF(K103*12&lt;=416220.01,0,IF(K103*12&lt;=624329.01,(((K103*12-416220.01)*0.15)/12),IF((K103*12&lt;=867123.01),(31216+0.2*(K103*12-624329.01))/12,((79776+0.25*(K103*12-867123.01))/12))))-M103</f>
        <v>24672.753541666669</v>
      </c>
      <c r="M103" s="76"/>
      <c r="N103" s="83">
        <v>10125</v>
      </c>
      <c r="O103" s="102">
        <f>+N103+I103+H103+G103+L103</f>
        <v>45688.488541666666</v>
      </c>
      <c r="P103" s="77">
        <f>+F103-O103</f>
        <v>109561.51145833333</v>
      </c>
      <c r="Q103" s="39"/>
    </row>
    <row r="104" spans="1:60" s="39" customFormat="1" ht="30" customHeight="1" x14ac:dyDescent="0.25">
      <c r="A104" s="79">
        <f>A103+1</f>
        <v>55</v>
      </c>
      <c r="B104" s="103" t="s">
        <v>249</v>
      </c>
      <c r="C104" s="36" t="s">
        <v>405</v>
      </c>
      <c r="D104" s="103" t="s">
        <v>64</v>
      </c>
      <c r="E104" s="103" t="s">
        <v>120</v>
      </c>
      <c r="F104" s="105">
        <v>60000</v>
      </c>
      <c r="G104" s="81">
        <f>F104*2.87%</f>
        <v>1722</v>
      </c>
      <c r="H104" s="81">
        <f>+F104*3.04%</f>
        <v>1824</v>
      </c>
      <c r="I104" s="81"/>
      <c r="J104" s="76">
        <f>+G104+H104+I104</f>
        <v>3546</v>
      </c>
      <c r="K104" s="76">
        <f>+F104-J104</f>
        <v>56454</v>
      </c>
      <c r="L104" s="102">
        <f>+IF(K104*12&lt;=416220.01,0,IF(K104*12&lt;=624329.01,(((K104*12-416220.01)*0.15)/12),IF((K104*12&lt;=867123.01),(31216+0.2*(K104*12-624329.01))/12,((79776+0.25*(K104*12-867123.01))/12))))-M104</f>
        <v>3486.6498333333329</v>
      </c>
      <c r="M104" s="76"/>
      <c r="N104" s="77">
        <v>125</v>
      </c>
      <c r="O104" s="102">
        <f>+N104+I104+H104+G104+L104</f>
        <v>7157.6498333333329</v>
      </c>
      <c r="P104" s="77">
        <f>+F104-O104</f>
        <v>52842.350166666671</v>
      </c>
    </row>
    <row r="105" spans="1:60" customFormat="1" ht="30" customHeight="1" x14ac:dyDescent="0.25">
      <c r="A105" s="196" t="s">
        <v>123</v>
      </c>
      <c r="B105" s="197"/>
      <c r="C105" s="197"/>
      <c r="D105" s="197"/>
      <c r="E105" s="198"/>
      <c r="F105" s="37">
        <f>SUM(F103:F104)</f>
        <v>215250</v>
      </c>
      <c r="G105" s="37">
        <f t="shared" ref="G105:P105" si="34">SUM(G103:G104)</f>
        <v>6177.6750000000002</v>
      </c>
      <c r="H105" s="37">
        <f t="shared" si="34"/>
        <v>6543.6</v>
      </c>
      <c r="I105" s="37">
        <f t="shared" si="34"/>
        <v>1715.46</v>
      </c>
      <c r="J105" s="37">
        <f t="shared" si="34"/>
        <v>14436.735000000001</v>
      </c>
      <c r="K105" s="37">
        <f t="shared" si="34"/>
        <v>200813.26500000001</v>
      </c>
      <c r="L105" s="37">
        <f t="shared" si="34"/>
        <v>28159.403375000002</v>
      </c>
      <c r="M105" s="37"/>
      <c r="N105" s="37">
        <f t="shared" si="34"/>
        <v>10250</v>
      </c>
      <c r="O105" s="37">
        <f t="shared" si="34"/>
        <v>52846.138374999995</v>
      </c>
      <c r="P105" s="37">
        <f t="shared" si="34"/>
        <v>162403.86162500002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thickBot="1" x14ac:dyDescent="0.3">
      <c r="A106" s="78"/>
      <c r="B106" s="78"/>
      <c r="C106" s="253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</row>
    <row r="107" spans="1:60" s="85" customFormat="1" ht="30" customHeight="1" thickBot="1" x14ac:dyDescent="0.3">
      <c r="A107" s="309" t="s">
        <v>162</v>
      </c>
      <c r="B107" s="310"/>
      <c r="C107" s="310"/>
      <c r="D107" s="310"/>
      <c r="E107" s="310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  <c r="Q107" s="40"/>
    </row>
    <row r="108" spans="1:60" s="53" customFormat="1" ht="30" customHeight="1" x14ac:dyDescent="0.25">
      <c r="A108" s="117">
        <f>+A104+1</f>
        <v>56</v>
      </c>
      <c r="B108" s="107" t="s">
        <v>250</v>
      </c>
      <c r="C108" s="117" t="s">
        <v>405</v>
      </c>
      <c r="D108" s="118" t="s">
        <v>251</v>
      </c>
      <c r="E108" s="107" t="s">
        <v>119</v>
      </c>
      <c r="F108" s="102">
        <v>155000</v>
      </c>
      <c r="G108" s="105">
        <f>F108*2.87%</f>
        <v>4448.5</v>
      </c>
      <c r="H108" s="105">
        <f>+F108*3.04%</f>
        <v>4712</v>
      </c>
      <c r="I108" s="102"/>
      <c r="J108" s="102">
        <f>+G108+H108+I108</f>
        <v>9160.5</v>
      </c>
      <c r="K108" s="102">
        <f>+F108-J108</f>
        <v>145839.5</v>
      </c>
      <c r="L108" s="102">
        <f>+IF(K108*12&lt;=416220.01,0,IF(K108*12&lt;=624329.01,(((K108*12-416220.01)*0.15)/12),IF((K108*12&lt;=867123.01),(31216+0.2*(K108*12-624329.01))/12,((79776+0.25*(K108*12-867123.01))/12))))-M108</f>
        <v>25042.812291666665</v>
      </c>
      <c r="M108" s="102"/>
      <c r="N108" s="232">
        <v>1125</v>
      </c>
      <c r="O108" s="102">
        <f>+N108+I108+H108+G108+L108</f>
        <v>35328.312291666662</v>
      </c>
      <c r="P108" s="106">
        <f>+F108-O108</f>
        <v>119671.68770833334</v>
      </c>
      <c r="Q108" s="39"/>
    </row>
    <row r="109" spans="1:60" s="53" customFormat="1" ht="30" customHeight="1" x14ac:dyDescent="0.25">
      <c r="A109" s="117">
        <f>+A108+1</f>
        <v>57</v>
      </c>
      <c r="B109" s="103" t="s">
        <v>252</v>
      </c>
      <c r="C109" s="36" t="s">
        <v>405</v>
      </c>
      <c r="D109" s="104" t="s">
        <v>49</v>
      </c>
      <c r="E109" s="103" t="s">
        <v>119</v>
      </c>
      <c r="F109" s="105">
        <v>90000</v>
      </c>
      <c r="G109" s="105">
        <f>F109*2.87%</f>
        <v>2583</v>
      </c>
      <c r="H109" s="105">
        <f>+F109*3.04%</f>
        <v>2736</v>
      </c>
      <c r="I109" s="105"/>
      <c r="J109" s="102">
        <f>+G109+H109+I109</f>
        <v>5319</v>
      </c>
      <c r="K109" s="102">
        <f>+F109-J109</f>
        <v>84681</v>
      </c>
      <c r="L109" s="102">
        <f>+IF(K109*12&lt;=416220.01,0,IF(K109*12&lt;=624329.01,(((K109*12-416220.01)*0.15)/12),IF((K109*12&lt;=867123.01),(31216+0.2*(K109*12-624329.01))/12,((79776+0.25*(K109*12-867123.01))/12))))-M109</f>
        <v>9753.1872916666671</v>
      </c>
      <c r="M109" s="102"/>
      <c r="N109" s="232">
        <v>125</v>
      </c>
      <c r="O109" s="102">
        <f>+N109+I109+H109+G109+L109</f>
        <v>15197.187291666667</v>
      </c>
      <c r="P109" s="106">
        <f>+F109-O109</f>
        <v>74802.812708333338</v>
      </c>
      <c r="Q109" s="39"/>
    </row>
    <row r="110" spans="1:60" s="53" customFormat="1" ht="30" customHeight="1" x14ac:dyDescent="0.25">
      <c r="A110" s="36">
        <f>+A109+1</f>
        <v>58</v>
      </c>
      <c r="B110" s="103" t="s">
        <v>248</v>
      </c>
      <c r="C110" s="36" t="s">
        <v>404</v>
      </c>
      <c r="D110" s="104" t="s">
        <v>49</v>
      </c>
      <c r="E110" s="103" t="s">
        <v>119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102">
        <f>+G110+H110+I110</f>
        <v>5319</v>
      </c>
      <c r="K110" s="102">
        <f>+F110-J110</f>
        <v>84681</v>
      </c>
      <c r="L110" s="102">
        <f>+IF(K110*12&lt;=416220.01,0,IF(K110*12&lt;=624329.01,(((K110*12-416220.01)*0.15)/12),IF((K110*12&lt;=867123.01),(31216+0.2*(K110*12-624329.01))/12,((79776+0.25*(K110*12-867123.01))/12))))-M110</f>
        <v>9753.1872916666671</v>
      </c>
      <c r="M110" s="102"/>
      <c r="N110" s="232">
        <v>11082.03</v>
      </c>
      <c r="O110" s="102">
        <f>+N110+I110+H110+G110+L110</f>
        <v>26154.217291666668</v>
      </c>
      <c r="P110" s="106">
        <f>+F110-O110</f>
        <v>63845.782708333332</v>
      </c>
      <c r="Q110" s="39"/>
    </row>
    <row r="111" spans="1:60" s="53" customFormat="1" ht="30" customHeight="1" x14ac:dyDescent="0.25">
      <c r="A111" s="117">
        <f>+A110+1</f>
        <v>59</v>
      </c>
      <c r="B111" s="103" t="s">
        <v>67</v>
      </c>
      <c r="C111" s="36" t="s">
        <v>404</v>
      </c>
      <c r="D111" s="104" t="s">
        <v>49</v>
      </c>
      <c r="E111" s="103" t="s">
        <v>119</v>
      </c>
      <c r="F111" s="105">
        <v>80000</v>
      </c>
      <c r="G111" s="105">
        <f>F111*2.87%</f>
        <v>2296</v>
      </c>
      <c r="H111" s="105">
        <f>+F111*3.04%</f>
        <v>2432</v>
      </c>
      <c r="I111" s="105">
        <v>1715.46</v>
      </c>
      <c r="J111" s="102">
        <f>+G111+H111+I111</f>
        <v>6443.46</v>
      </c>
      <c r="K111" s="102">
        <f>+F111-J111</f>
        <v>73556.539999999994</v>
      </c>
      <c r="L111" s="102">
        <f>+IF(K111*12&lt;=416220.01,0,IF(K111*12&lt;=624329.01,(((K111*12-416220.01)*0.15)/12),IF((K111*12&lt;=867123.01),(31216+0.2*(K111*12-624329.01))/12,((79776+0.25*(K111*12-867123.01))/12))))-M111</f>
        <v>6972.0722916666664</v>
      </c>
      <c r="M111" s="102"/>
      <c r="N111" s="83">
        <v>14193.44</v>
      </c>
      <c r="O111" s="102">
        <f>+N111+I111+H111+G111+L111</f>
        <v>27608.972291666669</v>
      </c>
      <c r="P111" s="106">
        <f>+F111-O111</f>
        <v>52391.027708333335</v>
      </c>
      <c r="Q111" s="39"/>
    </row>
    <row r="112" spans="1:60" s="47" customFormat="1" ht="30" customHeight="1" x14ac:dyDescent="0.25">
      <c r="A112" s="36">
        <f>+A111+1</f>
        <v>60</v>
      </c>
      <c r="B112" s="103" t="s">
        <v>137</v>
      </c>
      <c r="C112" s="36" t="s">
        <v>405</v>
      </c>
      <c r="D112" s="104" t="s">
        <v>49</v>
      </c>
      <c r="E112" s="103" t="s">
        <v>119</v>
      </c>
      <c r="F112" s="105">
        <v>80000</v>
      </c>
      <c r="G112" s="105">
        <f>F112*2.87%</f>
        <v>2296</v>
      </c>
      <c r="H112" s="105">
        <f>+F112*3.04%</f>
        <v>2432</v>
      </c>
      <c r="I112" s="105"/>
      <c r="J112" s="102">
        <f>+G112+H112+I112</f>
        <v>4728</v>
      </c>
      <c r="K112" s="102">
        <f>+F112-J112</f>
        <v>75272</v>
      </c>
      <c r="L112" s="102">
        <f>+IF(K112*12&lt;=416220.01,0,IF(K112*12&lt;=624329.01,(((K112*12-416220.01)*0.15)/12),IF((K112*12&lt;=867123.01),(31216+0.2*(K112*12-624329.01))/12,((79776+0.25*(K112*12-867123.01))/12))))-M112</f>
        <v>7400.9372916666662</v>
      </c>
      <c r="M112" s="102"/>
      <c r="N112" s="232">
        <v>25</v>
      </c>
      <c r="O112" s="102">
        <f>+N112+I112+H112+G112+L112</f>
        <v>12153.937291666665</v>
      </c>
      <c r="P112" s="106">
        <f>+F112-O112</f>
        <v>67846.062708333338</v>
      </c>
    </row>
    <row r="113" spans="1:17" s="39" customFormat="1" ht="30" customHeight="1" x14ac:dyDescent="0.25">
      <c r="A113" s="36"/>
      <c r="B113" s="46"/>
      <c r="C113" s="132"/>
      <c r="D113" s="196" t="s">
        <v>123</v>
      </c>
      <c r="E113" s="198"/>
      <c r="F113" s="37">
        <f>SUM(F108:F112)</f>
        <v>495000</v>
      </c>
      <c r="G113" s="37">
        <f t="shared" ref="G113:P113" si="35">SUM(G108:G112)</f>
        <v>14206.5</v>
      </c>
      <c r="H113" s="37">
        <f t="shared" si="35"/>
        <v>15048</v>
      </c>
      <c r="I113" s="37">
        <f t="shared" si="35"/>
        <v>1715.46</v>
      </c>
      <c r="J113" s="37">
        <f t="shared" si="35"/>
        <v>30969.96</v>
      </c>
      <c r="K113" s="37">
        <f t="shared" si="35"/>
        <v>464030.04</v>
      </c>
      <c r="L113" s="37">
        <f>SUM(L108:L112)</f>
        <v>58922.196458333332</v>
      </c>
      <c r="M113" s="37"/>
      <c r="N113" s="37">
        <f t="shared" si="35"/>
        <v>26550.47</v>
      </c>
      <c r="O113" s="37">
        <f t="shared" si="35"/>
        <v>116442.62645833332</v>
      </c>
      <c r="P113" s="37">
        <f t="shared" si="35"/>
        <v>378557.37354166666</v>
      </c>
    </row>
    <row r="114" spans="1:17" s="39" customFormat="1" ht="30" customHeight="1" thickBot="1" x14ac:dyDescent="0.3">
      <c r="A114" s="44"/>
      <c r="B114" s="42"/>
      <c r="C114" s="44"/>
      <c r="D114" s="43"/>
      <c r="E114" s="42"/>
    </row>
    <row r="115" spans="1:17" s="53" customFormat="1" ht="30" customHeight="1" thickBot="1" x14ac:dyDescent="0.3">
      <c r="A115" s="309" t="s">
        <v>163</v>
      </c>
      <c r="B115" s="310"/>
      <c r="C115" s="310"/>
      <c r="D115" s="310"/>
      <c r="E115" s="310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39"/>
    </row>
    <row r="116" spans="1:17" s="47" customFormat="1" ht="30" customHeight="1" x14ac:dyDescent="0.25">
      <c r="A116" s="79">
        <f>+A112+1</f>
        <v>61</v>
      </c>
      <c r="B116" s="103" t="s">
        <v>583</v>
      </c>
      <c r="C116" s="36" t="s">
        <v>404</v>
      </c>
      <c r="D116" s="104" t="s">
        <v>584</v>
      </c>
      <c r="E116" s="80" t="s">
        <v>120</v>
      </c>
      <c r="F116" s="81">
        <v>190000</v>
      </c>
      <c r="G116" s="81">
        <f>F116*2.87%</f>
        <v>5453</v>
      </c>
      <c r="H116" s="81">
        <v>5776</v>
      </c>
      <c r="I116" s="81"/>
      <c r="J116" s="76">
        <f>+G116+H116+I116</f>
        <v>11229</v>
      </c>
      <c r="K116" s="76">
        <f>+F116-J116</f>
        <v>178771</v>
      </c>
      <c r="L116" s="76">
        <f>+IF(K116*12&lt;=416220.01,0,IF(K116*12&lt;=624329.01,(((K116*12-416220.01)*0.15)/12),IF((K116*12&lt;=867123.01),(31216+0.2*(K116*12-624329.01))/12,((79776+0.25*(K116*12-867123.01))/12))))-M116</f>
        <v>33275.687291666669</v>
      </c>
      <c r="M116" s="76"/>
      <c r="N116" s="83">
        <v>25</v>
      </c>
      <c r="O116" s="102">
        <f>+N116+I116+H116+G116+L116</f>
        <v>44529.687291666669</v>
      </c>
      <c r="P116" s="77">
        <f>+F116-O116</f>
        <v>145470.31270833334</v>
      </c>
    </row>
    <row r="117" spans="1:17" s="39" customFormat="1" ht="30" customHeight="1" x14ac:dyDescent="0.25">
      <c r="A117" s="79">
        <f>+A116+1</f>
        <v>62</v>
      </c>
      <c r="B117" s="108" t="s">
        <v>73</v>
      </c>
      <c r="C117" s="165" t="s">
        <v>404</v>
      </c>
      <c r="D117" s="104" t="s">
        <v>529</v>
      </c>
      <c r="E117" s="103" t="s">
        <v>120</v>
      </c>
      <c r="F117" s="105">
        <v>110000</v>
      </c>
      <c r="G117" s="105">
        <f>F117*2.87%</f>
        <v>3157</v>
      </c>
      <c r="H117" s="81">
        <f>+F117*3.04%</f>
        <v>3344</v>
      </c>
      <c r="I117" s="81">
        <v>3430.92</v>
      </c>
      <c r="J117" s="76">
        <f>+G117+H117+I117</f>
        <v>9931.92</v>
      </c>
      <c r="K117" s="76">
        <f>+F117-J117</f>
        <v>100068.08</v>
      </c>
      <c r="L117" s="76">
        <f>+IF(K117*12&lt;=416220.01,0,IF(K117*12&lt;=624329.01,(((K117*12-416220.01)*0.15)/12),IF((K117*12&lt;=867123.01),(31216+0.2*(K117*12-624329.01))/12,((79776+0.25*(K117*12-867123.01))/12))))-M117</f>
        <v>13599.957291666666</v>
      </c>
      <c r="M117" s="76"/>
      <c r="N117" s="83">
        <v>5025</v>
      </c>
      <c r="O117" s="102">
        <f>+N117+I117+H117+G117+L117</f>
        <v>28556.877291666664</v>
      </c>
      <c r="P117" s="77">
        <f>+F117-O117</f>
        <v>81443.122708333336</v>
      </c>
    </row>
    <row r="118" spans="1:17" s="39" customFormat="1" ht="30" customHeight="1" x14ac:dyDescent="0.25">
      <c r="A118" s="79">
        <f>+A117+1</f>
        <v>63</v>
      </c>
      <c r="B118" s="103" t="s">
        <v>68</v>
      </c>
      <c r="C118" s="36" t="s">
        <v>405</v>
      </c>
      <c r="D118" s="104" t="s">
        <v>92</v>
      </c>
      <c r="E118" s="103" t="s">
        <v>120</v>
      </c>
      <c r="F118" s="105">
        <v>60000</v>
      </c>
      <c r="G118" s="105">
        <f>F118*2.87%</f>
        <v>1722</v>
      </c>
      <c r="H118" s="81">
        <f>+F118*3.04%</f>
        <v>1824</v>
      </c>
      <c r="I118" s="81">
        <v>3430.92</v>
      </c>
      <c r="J118" s="76">
        <f>+G118+H118+I118</f>
        <v>6976.92</v>
      </c>
      <c r="K118" s="76">
        <f>+F118-J118</f>
        <v>53023.08</v>
      </c>
      <c r="L118" s="76">
        <f>+IF(K118*12&lt;=416220.01,0,IF(K118*12&lt;=624329.01,(((K118*12-416220.01)*0.15)/12),IF((K118*12&lt;=867123.01),(31216+0.2*(K118*12-624329.01))/12,((79776+0.25*(K118*12-867123.01))/12))))-M118</f>
        <v>2800.4658333333323</v>
      </c>
      <c r="M118" s="76"/>
      <c r="N118" s="83">
        <v>1025</v>
      </c>
      <c r="O118" s="102">
        <f>+N118+I118+H118+G118+L118</f>
        <v>10802.385833333332</v>
      </c>
      <c r="P118" s="77">
        <f>+F118-O118</f>
        <v>49197.614166666666</v>
      </c>
    </row>
    <row r="119" spans="1:17" s="39" customFormat="1" ht="30" customHeight="1" x14ac:dyDescent="0.25">
      <c r="A119" s="196" t="s">
        <v>123</v>
      </c>
      <c r="B119" s="197"/>
      <c r="C119" s="197"/>
      <c r="D119" s="197"/>
      <c r="E119" s="198"/>
      <c r="F119" s="37">
        <f>SUM(F116:F118)</f>
        <v>360000</v>
      </c>
      <c r="G119" s="37">
        <f t="shared" ref="G119:P119" si="36">SUM(G116:G118)</f>
        <v>10332</v>
      </c>
      <c r="H119" s="37">
        <f t="shared" si="36"/>
        <v>10944</v>
      </c>
      <c r="I119" s="37">
        <f t="shared" si="36"/>
        <v>6861.84</v>
      </c>
      <c r="J119" s="37">
        <f t="shared" si="36"/>
        <v>28137.839999999997</v>
      </c>
      <c r="K119" s="37">
        <f t="shared" si="36"/>
        <v>331862.16000000003</v>
      </c>
      <c r="L119" s="37">
        <f>SUM(L116:L118)</f>
        <v>49676.11041666667</v>
      </c>
      <c r="M119" s="37"/>
      <c r="N119" s="37">
        <f t="shared" si="36"/>
        <v>6075</v>
      </c>
      <c r="O119" s="37">
        <f t="shared" si="36"/>
        <v>83888.950416666659</v>
      </c>
      <c r="P119" s="37">
        <f t="shared" si="36"/>
        <v>276111.04958333331</v>
      </c>
    </row>
    <row r="120" spans="1:17" s="39" customFormat="1" ht="30" customHeight="1" thickBot="1" x14ac:dyDescent="0.3">
      <c r="A120" s="41"/>
      <c r="B120" s="48"/>
      <c r="C120" s="133"/>
      <c r="D120" s="48"/>
      <c r="E120" s="48"/>
      <c r="F120" s="49"/>
    </row>
    <row r="121" spans="1:17" s="53" customFormat="1" ht="30" customHeight="1" thickBot="1" x14ac:dyDescent="0.3">
      <c r="A121" s="309" t="s">
        <v>164</v>
      </c>
      <c r="B121" s="310"/>
      <c r="C121" s="310"/>
      <c r="D121" s="310"/>
      <c r="E121" s="310"/>
      <c r="F121" s="202"/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Q121" s="39"/>
    </row>
    <row r="122" spans="1:17" s="85" customFormat="1" ht="30" customHeight="1" x14ac:dyDescent="0.25">
      <c r="A122" s="36">
        <f>+A118+1</f>
        <v>64</v>
      </c>
      <c r="B122" s="103" t="s">
        <v>254</v>
      </c>
      <c r="C122" s="36" t="s">
        <v>405</v>
      </c>
      <c r="D122" s="104" t="s">
        <v>49</v>
      </c>
      <c r="E122" s="103" t="s">
        <v>120</v>
      </c>
      <c r="F122" s="105">
        <v>90000</v>
      </c>
      <c r="G122" s="105">
        <f>F122*2.87%</f>
        <v>2583</v>
      </c>
      <c r="H122" s="105">
        <f>+F122*3.04%</f>
        <v>2736</v>
      </c>
      <c r="I122" s="105"/>
      <c r="J122" s="102">
        <f>+G122+H122+I122</f>
        <v>5319</v>
      </c>
      <c r="K122" s="102">
        <f>+F122-J122</f>
        <v>84681</v>
      </c>
      <c r="L122" s="102">
        <f>+IF(K122*12&lt;=416220.01,0,IF(K122*12&lt;=624329.01,(((K122*12-416220.01)*0.15)/12),IF((K122*12&lt;=867123.01),(31216+0.2*(K122*12-624329.01))/12,((79776+0.25*(K122*12-867123.01))/12))))-M122</f>
        <v>9753.1872916666671</v>
      </c>
      <c r="M122" s="102"/>
      <c r="N122" s="232">
        <v>8955.34</v>
      </c>
      <c r="O122" s="102">
        <f>+N122+I122+H122+G122+L122</f>
        <v>24027.527291666665</v>
      </c>
      <c r="P122" s="106">
        <f>+F122-O122</f>
        <v>65972.472708333342</v>
      </c>
      <c r="Q122" s="40"/>
    </row>
    <row r="123" spans="1:17" s="39" customFormat="1" ht="30" customHeight="1" x14ac:dyDescent="0.25">
      <c r="A123" s="79">
        <v>65</v>
      </c>
      <c r="B123" s="80" t="s">
        <v>184</v>
      </c>
      <c r="C123" s="79" t="s">
        <v>404</v>
      </c>
      <c r="D123" s="80" t="s">
        <v>49</v>
      </c>
      <c r="E123" s="80" t="s">
        <v>119</v>
      </c>
      <c r="F123" s="81">
        <v>90000</v>
      </c>
      <c r="G123" s="81">
        <f>F123*2.87%</f>
        <v>2583</v>
      </c>
      <c r="H123" s="81">
        <f>+F123*3.04%</f>
        <v>2736</v>
      </c>
      <c r="I123" s="81"/>
      <c r="J123" s="76">
        <f t="shared" ref="J123" si="37">+G123+H123+I123</f>
        <v>5319</v>
      </c>
      <c r="K123" s="76">
        <f t="shared" ref="K123" si="38">+F123-J123</f>
        <v>84681</v>
      </c>
      <c r="L123" s="76">
        <f>+IF(K123*12&lt;=416220.01,0,IF(K123*12&lt;=624329.01,(((K123*12-416220.01)*0.15)/12),IF((K123*12&lt;=867123.01),(31216+0.2*(K123*12-624329.01))/12,((79776+0.25*(K123*12-867123.01))/12))))-M123</f>
        <v>9753.1872916666671</v>
      </c>
      <c r="M123" s="76"/>
      <c r="N123" s="83">
        <v>25</v>
      </c>
      <c r="O123" s="76">
        <f>+N123+I123+H123+G123+L123</f>
        <v>15097.187291666667</v>
      </c>
      <c r="P123" s="77">
        <f>+F123-O123</f>
        <v>74902.812708333338</v>
      </c>
    </row>
    <row r="124" spans="1:17" s="53" customFormat="1" ht="30" customHeight="1" x14ac:dyDescent="0.25">
      <c r="A124" s="79">
        <v>66</v>
      </c>
      <c r="B124" s="75" t="s">
        <v>62</v>
      </c>
      <c r="C124" s="74" t="s">
        <v>405</v>
      </c>
      <c r="D124" s="84" t="s">
        <v>49</v>
      </c>
      <c r="E124" s="80" t="s">
        <v>119</v>
      </c>
      <c r="F124" s="76">
        <v>80000</v>
      </c>
      <c r="G124" s="76">
        <f>F124*2.87%</f>
        <v>2296</v>
      </c>
      <c r="H124" s="76">
        <f>+F124*3.04%</f>
        <v>2432</v>
      </c>
      <c r="I124" s="76"/>
      <c r="J124" s="76">
        <f>+G124+H124+I124</f>
        <v>4728</v>
      </c>
      <c r="K124" s="76">
        <f>+F124-J124</f>
        <v>75272</v>
      </c>
      <c r="L124" s="76">
        <f>+IF(K124*12&lt;=416220.01,0,IF(K124*12&lt;=624329.01,(((K124*12-416220.01)*0.15)/12),IF((K124*12&lt;=867123.01),(31216+0.2*(K124*12-624329.01))/12,((79776+0.25*(K124*12-867123.01))/12))))-M124</f>
        <v>7400.9372916666662</v>
      </c>
      <c r="M124" s="76"/>
      <c r="N124" s="83">
        <v>10810.15</v>
      </c>
      <c r="O124" s="76">
        <f>+N124+I124+H124+G124+L124</f>
        <v>22939.087291666667</v>
      </c>
      <c r="P124" s="106">
        <f>+F124-O124</f>
        <v>57060.91270833333</v>
      </c>
      <c r="Q124" s="39"/>
    </row>
    <row r="125" spans="1:17" s="47" customFormat="1" ht="30" customHeight="1" x14ac:dyDescent="0.25">
      <c r="A125" s="36">
        <v>67</v>
      </c>
      <c r="B125" s="103" t="s">
        <v>263</v>
      </c>
      <c r="C125" s="36" t="s">
        <v>404</v>
      </c>
      <c r="D125" s="104" t="s">
        <v>49</v>
      </c>
      <c r="E125" s="103" t="s">
        <v>119</v>
      </c>
      <c r="F125" s="105">
        <v>80000</v>
      </c>
      <c r="G125" s="105">
        <f>F125*2.87%</f>
        <v>2296</v>
      </c>
      <c r="H125" s="105">
        <f>+F125*3.04%</f>
        <v>2432</v>
      </c>
      <c r="I125" s="105"/>
      <c r="J125" s="102">
        <f>+G125+H125+I125</f>
        <v>4728</v>
      </c>
      <c r="K125" s="102">
        <f>+F125-J125</f>
        <v>75272</v>
      </c>
      <c r="L125" s="102">
        <f>+IF(K125*12&lt;=416220.01,0,IF(K125*12&lt;=624329.01,(((K125*12-416220.01)*0.15)/12),IF((K125*12&lt;=867123.01),(31216+0.2*(K125*12-624329.01))/12,((79776+0.25*(K125*12-867123.01))/12))))-M125</f>
        <v>7400.9372916666662</v>
      </c>
      <c r="M125" s="102"/>
      <c r="N125" s="232">
        <v>25</v>
      </c>
      <c r="O125" s="102">
        <f>+N125+I125+H125+G125+L125</f>
        <v>12153.937291666665</v>
      </c>
      <c r="P125" s="106">
        <f>+F125-O125</f>
        <v>67846.062708333338</v>
      </c>
    </row>
    <row r="126" spans="1:17" s="39" customFormat="1" ht="30" customHeight="1" thickBot="1" x14ac:dyDescent="0.3">
      <c r="A126" s="196" t="s">
        <v>123</v>
      </c>
      <c r="B126" s="197"/>
      <c r="C126" s="197"/>
      <c r="D126" s="197"/>
      <c r="E126" s="198"/>
      <c r="F126" s="37">
        <f t="shared" ref="F126:L126" si="39">SUM(F122:F125)</f>
        <v>340000</v>
      </c>
      <c r="G126" s="37">
        <f t="shared" si="39"/>
        <v>9758</v>
      </c>
      <c r="H126" s="37">
        <f t="shared" si="39"/>
        <v>10336</v>
      </c>
      <c r="I126" s="37">
        <f t="shared" si="39"/>
        <v>0</v>
      </c>
      <c r="J126" s="37">
        <f t="shared" si="39"/>
        <v>20094</v>
      </c>
      <c r="K126" s="37">
        <f t="shared" si="39"/>
        <v>319906</v>
      </c>
      <c r="L126" s="37">
        <f t="shared" si="39"/>
        <v>34308.249166666668</v>
      </c>
      <c r="M126" s="37"/>
      <c r="N126" s="37">
        <f>SUM(N122:N125)</f>
        <v>19815.489999999998</v>
      </c>
      <c r="O126" s="37">
        <f t="shared" ref="O126:P126" si="40">SUM(O122:O125)</f>
        <v>74217.739166666666</v>
      </c>
      <c r="P126" s="37">
        <f t="shared" si="40"/>
        <v>265782.26083333336</v>
      </c>
    </row>
    <row r="127" spans="1:17" s="53" customFormat="1" ht="30" customHeight="1" thickBot="1" x14ac:dyDescent="0.3">
      <c r="A127" s="309" t="s">
        <v>165</v>
      </c>
      <c r="B127" s="310"/>
      <c r="C127" s="310"/>
      <c r="D127" s="310"/>
      <c r="E127" s="310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39"/>
    </row>
    <row r="128" spans="1:17" s="53" customFormat="1" ht="30" customHeight="1" x14ac:dyDescent="0.25">
      <c r="A128" s="36">
        <f>+A125+1</f>
        <v>68</v>
      </c>
      <c r="B128" s="103" t="s">
        <v>485</v>
      </c>
      <c r="C128" s="36" t="s">
        <v>404</v>
      </c>
      <c r="D128" s="104" t="s">
        <v>49</v>
      </c>
      <c r="E128" s="103" t="s">
        <v>120</v>
      </c>
      <c r="F128" s="105">
        <v>90000</v>
      </c>
      <c r="G128" s="105">
        <f>F128*2.87%</f>
        <v>2583</v>
      </c>
      <c r="H128" s="81">
        <f>+F128*3.04%</f>
        <v>2736</v>
      </c>
      <c r="I128" s="81"/>
      <c r="J128" s="76">
        <f>+G128+H128+I128</f>
        <v>5319</v>
      </c>
      <c r="K128" s="76">
        <f>+F128-J128</f>
        <v>84681</v>
      </c>
      <c r="L128" s="76">
        <f>+IF(K128*12&lt;=416220.01,0,IF(K128*12&lt;=624329.01,(((K128*12-416220.01)*0.15)/12),IF((K128*12&lt;=867123.01),(31216+0.2*(K128*12-624329.01))/12,((79776+0.25*(K128*12-867123.01))/12))))-M128</f>
        <v>9753.1872916666671</v>
      </c>
      <c r="M128" s="76"/>
      <c r="N128" s="76">
        <v>18722.96</v>
      </c>
      <c r="O128" s="102">
        <f>+N128+I128+H128+G128+L128</f>
        <v>33795.147291666668</v>
      </c>
      <c r="P128" s="77">
        <f>+F128-O128</f>
        <v>56204.852708333332</v>
      </c>
      <c r="Q128" s="39"/>
    </row>
    <row r="129" spans="1:60" s="53" customFormat="1" ht="30" customHeight="1" x14ac:dyDescent="0.25">
      <c r="A129" s="166">
        <f>+A128+1</f>
        <v>69</v>
      </c>
      <c r="B129" s="103" t="s">
        <v>603</v>
      </c>
      <c r="C129" s="36" t="s">
        <v>405</v>
      </c>
      <c r="D129" s="104" t="s">
        <v>49</v>
      </c>
      <c r="E129" s="103" t="s">
        <v>120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 t="shared" ref="J129" si="41">+G129+H129+I129</f>
        <v>5319</v>
      </c>
      <c r="K129" s="76">
        <f t="shared" ref="K129" si="42">+F129-J129</f>
        <v>84681</v>
      </c>
      <c r="L129" s="76">
        <f>+IF(K129*12&lt;=416220.01,0,IF(K129*12&lt;=624329.01,(((K129*12-416220.01)*0.15)/12),IF((K129*12&lt;=867123.01),(31216+0.2*(K129*12-624329.01))/12,((79776+0.25*(K129*12-867123.01))/12))))-M129</f>
        <v>9753.1872916666671</v>
      </c>
      <c r="M129" s="76"/>
      <c r="N129" s="83">
        <v>10035.34</v>
      </c>
      <c r="O129" s="102">
        <f>+N129+I129+H129+G129+L129</f>
        <v>25107.527291666665</v>
      </c>
      <c r="P129" s="77">
        <f t="shared" ref="P129:P130" si="43">+F129-O129</f>
        <v>64892.472708333335</v>
      </c>
      <c r="Q129" s="39"/>
    </row>
    <row r="130" spans="1:60" s="39" customFormat="1" ht="30" customHeight="1" x14ac:dyDescent="0.25">
      <c r="A130" s="36">
        <f>+A129+1</f>
        <v>70</v>
      </c>
      <c r="B130" s="103" t="s">
        <v>190</v>
      </c>
      <c r="C130" s="36" t="s">
        <v>404</v>
      </c>
      <c r="D130" s="104" t="s">
        <v>49</v>
      </c>
      <c r="E130" s="103" t="s">
        <v>120</v>
      </c>
      <c r="F130" s="105">
        <v>80000</v>
      </c>
      <c r="G130" s="81">
        <v>2296</v>
      </c>
      <c r="H130" s="81">
        <v>2432</v>
      </c>
      <c r="I130" s="81">
        <v>3430.92</v>
      </c>
      <c r="J130" s="76">
        <f>+G130+H130+I130</f>
        <v>8158.92</v>
      </c>
      <c r="K130" s="76">
        <f>+F130-J130</f>
        <v>71841.08</v>
      </c>
      <c r="L130" s="76">
        <f>+IF(K130*12&lt;=416220.01,0,IF(K130*12&lt;=624329.01,(((K130*12-416220.01)*0.15)/12),IF((K130*12&lt;=867123.01),(31216+0.2*(K130*12-624329.01))/12,((79776+0.25*(K130*12-867123.01))/12))))-M130</f>
        <v>6564.0658333333331</v>
      </c>
      <c r="M130" s="76"/>
      <c r="N130" s="83">
        <v>41038.06</v>
      </c>
      <c r="O130" s="102">
        <f>+N130+I130+H130+G130+L130</f>
        <v>55761.04583333333</v>
      </c>
      <c r="P130" s="77">
        <f t="shared" si="43"/>
        <v>24238.95416666667</v>
      </c>
    </row>
    <row r="131" spans="1:60" s="47" customFormat="1" ht="30" customHeight="1" x14ac:dyDescent="0.25">
      <c r="A131" s="196" t="s">
        <v>123</v>
      </c>
      <c r="B131" s="197"/>
      <c r="C131" s="197"/>
      <c r="D131" s="197"/>
      <c r="E131" s="198"/>
      <c r="F131" s="37">
        <f t="shared" ref="F131:L131" si="44">SUM(F128:F130)</f>
        <v>260000</v>
      </c>
      <c r="G131" s="37">
        <f t="shared" si="44"/>
        <v>7462</v>
      </c>
      <c r="H131" s="37">
        <f t="shared" si="44"/>
        <v>7904</v>
      </c>
      <c r="I131" s="37">
        <f t="shared" si="44"/>
        <v>3430.92</v>
      </c>
      <c r="J131" s="37">
        <f t="shared" si="44"/>
        <v>18796.919999999998</v>
      </c>
      <c r="K131" s="37">
        <f t="shared" si="44"/>
        <v>241203.08000000002</v>
      </c>
      <c r="L131" s="37">
        <f t="shared" si="44"/>
        <v>26070.440416666668</v>
      </c>
      <c r="M131" s="37"/>
      <c r="N131" s="37">
        <f>SUM(N128:N130)</f>
        <v>69796.36</v>
      </c>
      <c r="O131" s="37">
        <f t="shared" ref="O131:P131" si="45">SUM(O128:O130)</f>
        <v>114663.72041666666</v>
      </c>
      <c r="P131" s="37">
        <f t="shared" si="45"/>
        <v>145336.27958333332</v>
      </c>
    </row>
    <row r="132" spans="1:60" ht="30" customHeight="1" thickBot="1" x14ac:dyDescent="0.3">
      <c r="A132" s="44"/>
      <c r="B132" s="42"/>
      <c r="C132" s="44"/>
      <c r="D132" s="42"/>
      <c r="E132" s="42"/>
      <c r="F132" s="39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thickBot="1" x14ac:dyDescent="0.3">
      <c r="A133" s="309" t="s">
        <v>166</v>
      </c>
      <c r="B133" s="310"/>
      <c r="C133" s="310"/>
      <c r="D133" s="310"/>
      <c r="E133" s="310"/>
      <c r="F133" s="20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  <c r="Q133" s="78"/>
    </row>
    <row r="134" spans="1:60" s="53" customFormat="1" ht="30" customHeight="1" x14ac:dyDescent="0.25">
      <c r="A134" s="36">
        <f>+A130+1</f>
        <v>71</v>
      </c>
      <c r="B134" s="103" t="s">
        <v>100</v>
      </c>
      <c r="C134" s="36" t="s">
        <v>405</v>
      </c>
      <c r="D134" s="104" t="s">
        <v>49</v>
      </c>
      <c r="E134" s="103" t="s">
        <v>119</v>
      </c>
      <c r="F134" s="105">
        <v>90000</v>
      </c>
      <c r="G134" s="105">
        <f t="shared" ref="G134:G139" si="46">F134*2.87%</f>
        <v>2583</v>
      </c>
      <c r="H134" s="105">
        <f t="shared" ref="H134:H139" si="47">+F134*3.04%</f>
        <v>2736</v>
      </c>
      <c r="I134" s="105"/>
      <c r="J134" s="102">
        <f t="shared" ref="J134:J198" si="48">+G134+H134+I134</f>
        <v>5319</v>
      </c>
      <c r="K134" s="102">
        <f>+F134-J134</f>
        <v>84681</v>
      </c>
      <c r="L134" s="76">
        <f t="shared" ref="L134:L139" si="49">+IF(K134*12&lt;=416220.01,0,IF(K134*12&lt;=624329.01,(((K134*12-416220.01)*0.15)/12),IF((K134*12&lt;=867123.01),(31216+0.2*(K134*12-624329.01))/12,((79776+0.25*(K134*12-867123.01))/12))))-M134</f>
        <v>9753.1872916666671</v>
      </c>
      <c r="M134" s="102"/>
      <c r="N134" s="232">
        <v>65</v>
      </c>
      <c r="O134" s="102">
        <f t="shared" ref="O134:O139" si="50">+N134+I134+H134+G134+L134</f>
        <v>15137.187291666667</v>
      </c>
      <c r="P134" s="106">
        <f t="shared" ref="P134:P139" si="51">+F134-O134</f>
        <v>74862.812708333338</v>
      </c>
      <c r="Q134" s="39"/>
    </row>
    <row r="135" spans="1:60" s="47" customFormat="1" ht="30" customHeight="1" x14ac:dyDescent="0.25">
      <c r="A135" s="36">
        <f>+A134+1</f>
        <v>72</v>
      </c>
      <c r="B135" s="103" t="s">
        <v>57</v>
      </c>
      <c r="C135" s="36" t="s">
        <v>405</v>
      </c>
      <c r="D135" s="104" t="s">
        <v>49</v>
      </c>
      <c r="E135" s="103" t="s">
        <v>120</v>
      </c>
      <c r="F135" s="105">
        <v>90000</v>
      </c>
      <c r="G135" s="105">
        <f t="shared" si="46"/>
        <v>2583</v>
      </c>
      <c r="H135" s="105">
        <f t="shared" si="47"/>
        <v>2736</v>
      </c>
      <c r="I135" s="105">
        <v>0</v>
      </c>
      <c r="J135" s="102">
        <f t="shared" si="48"/>
        <v>5319</v>
      </c>
      <c r="K135" s="102">
        <f>+F135-J135</f>
        <v>84681</v>
      </c>
      <c r="L135" s="76">
        <f t="shared" si="49"/>
        <v>9753.1872916666671</v>
      </c>
      <c r="M135" s="102"/>
      <c r="N135" s="232">
        <v>2125</v>
      </c>
      <c r="O135" s="102">
        <f t="shared" si="50"/>
        <v>17197.187291666669</v>
      </c>
      <c r="P135" s="106">
        <f t="shared" si="51"/>
        <v>72802.812708333338</v>
      </c>
    </row>
    <row r="136" spans="1:60" s="53" customFormat="1" ht="30" customHeight="1" x14ac:dyDescent="0.25">
      <c r="A136" s="36">
        <f>+A135+1</f>
        <v>73</v>
      </c>
      <c r="B136" s="103" t="s">
        <v>5</v>
      </c>
      <c r="C136" s="36" t="s">
        <v>405</v>
      </c>
      <c r="D136" s="104" t="s">
        <v>49</v>
      </c>
      <c r="E136" s="103" t="s">
        <v>120</v>
      </c>
      <c r="F136" s="105">
        <v>90000</v>
      </c>
      <c r="G136" s="105">
        <f t="shared" si="46"/>
        <v>2583</v>
      </c>
      <c r="H136" s="105">
        <f t="shared" si="47"/>
        <v>2736</v>
      </c>
      <c r="I136" s="105"/>
      <c r="J136" s="102">
        <f t="shared" si="48"/>
        <v>5319</v>
      </c>
      <c r="K136" s="102">
        <f>+F136-J136</f>
        <v>84681</v>
      </c>
      <c r="L136" s="102">
        <f t="shared" si="49"/>
        <v>9753.1872916666671</v>
      </c>
      <c r="M136" s="102"/>
      <c r="N136" s="106">
        <v>20929.900000000001</v>
      </c>
      <c r="O136" s="102">
        <f t="shared" si="50"/>
        <v>36002.08729166667</v>
      </c>
      <c r="P136" s="106">
        <f t="shared" si="51"/>
        <v>53997.91270833333</v>
      </c>
      <c r="Q136" s="39"/>
    </row>
    <row r="137" spans="1:60" s="53" customFormat="1" ht="30" customHeight="1" x14ac:dyDescent="0.25">
      <c r="A137" s="36">
        <f>+A136+1</f>
        <v>74</v>
      </c>
      <c r="B137" s="103" t="s">
        <v>259</v>
      </c>
      <c r="C137" s="36" t="s">
        <v>405</v>
      </c>
      <c r="D137" s="104" t="s">
        <v>49</v>
      </c>
      <c r="E137" s="103" t="s">
        <v>119</v>
      </c>
      <c r="F137" s="105">
        <v>80000</v>
      </c>
      <c r="G137" s="105">
        <f t="shared" si="46"/>
        <v>2296</v>
      </c>
      <c r="H137" s="105">
        <f t="shared" si="47"/>
        <v>2432</v>
      </c>
      <c r="I137" s="105"/>
      <c r="J137" s="102">
        <f t="shared" si="48"/>
        <v>4728</v>
      </c>
      <c r="K137" s="102">
        <f>+F137-J137</f>
        <v>75272</v>
      </c>
      <c r="L137" s="76">
        <f t="shared" si="49"/>
        <v>7400.9372916666662</v>
      </c>
      <c r="M137" s="102"/>
      <c r="N137" s="232">
        <v>205</v>
      </c>
      <c r="O137" s="102">
        <f t="shared" si="50"/>
        <v>12333.937291666665</v>
      </c>
      <c r="P137" s="106">
        <f t="shared" si="51"/>
        <v>67666.062708333338</v>
      </c>
      <c r="Q137" s="39"/>
    </row>
    <row r="138" spans="1:60" s="53" customFormat="1" ht="30" customHeight="1" x14ac:dyDescent="0.25">
      <c r="A138" s="36">
        <f>+A137+1</f>
        <v>75</v>
      </c>
      <c r="B138" s="103" t="s">
        <v>260</v>
      </c>
      <c r="C138" s="36" t="s">
        <v>404</v>
      </c>
      <c r="D138" s="104" t="s">
        <v>49</v>
      </c>
      <c r="E138" s="103" t="s">
        <v>119</v>
      </c>
      <c r="F138" s="105">
        <v>80000</v>
      </c>
      <c r="G138" s="105">
        <f t="shared" si="46"/>
        <v>2296</v>
      </c>
      <c r="H138" s="105">
        <f t="shared" si="47"/>
        <v>2432</v>
      </c>
      <c r="I138" s="105">
        <v>3430.92</v>
      </c>
      <c r="J138" s="102">
        <f t="shared" si="48"/>
        <v>8158.92</v>
      </c>
      <c r="K138" s="102">
        <f t="shared" ref="K138:K202" si="52">+F138-J138</f>
        <v>71841.08</v>
      </c>
      <c r="L138" s="76">
        <f t="shared" si="49"/>
        <v>6564.0658333333331</v>
      </c>
      <c r="M138" s="102"/>
      <c r="N138" s="232">
        <v>25</v>
      </c>
      <c r="O138" s="102">
        <f t="shared" si="50"/>
        <v>14747.985833333332</v>
      </c>
      <c r="P138" s="106">
        <f t="shared" si="51"/>
        <v>65252.014166666668</v>
      </c>
      <c r="Q138" s="39"/>
    </row>
    <row r="139" spans="1:60" ht="30" customHeight="1" x14ac:dyDescent="0.25">
      <c r="A139" s="36">
        <f>+A138+1</f>
        <v>76</v>
      </c>
      <c r="B139" s="103" t="s">
        <v>261</v>
      </c>
      <c r="C139" s="36" t="s">
        <v>405</v>
      </c>
      <c r="D139" s="104" t="s">
        <v>49</v>
      </c>
      <c r="E139" s="103" t="s">
        <v>120</v>
      </c>
      <c r="F139" s="105">
        <v>80000</v>
      </c>
      <c r="G139" s="105">
        <f t="shared" si="46"/>
        <v>2296</v>
      </c>
      <c r="H139" s="105">
        <f t="shared" si="47"/>
        <v>2432</v>
      </c>
      <c r="I139" s="105">
        <v>0</v>
      </c>
      <c r="J139" s="102">
        <f t="shared" si="48"/>
        <v>4728</v>
      </c>
      <c r="K139" s="102">
        <f t="shared" si="52"/>
        <v>75272</v>
      </c>
      <c r="L139" s="76">
        <f t="shared" si="49"/>
        <v>7400.9372916666662</v>
      </c>
      <c r="M139" s="102"/>
      <c r="N139" s="232">
        <v>3125</v>
      </c>
      <c r="O139" s="102">
        <f t="shared" si="50"/>
        <v>15253.937291666665</v>
      </c>
      <c r="P139" s="106">
        <f t="shared" si="51"/>
        <v>64746.062708333338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196" t="s">
        <v>123</v>
      </c>
      <c r="B140" s="197"/>
      <c r="C140" s="197"/>
      <c r="D140" s="197"/>
      <c r="E140" s="198"/>
      <c r="F140" s="37">
        <f>SUM(F134:F139)</f>
        <v>510000</v>
      </c>
      <c r="G140" s="37">
        <f t="shared" ref="G140:P140" si="53">SUM(G134:G139)</f>
        <v>14637</v>
      </c>
      <c r="H140" s="37">
        <f t="shared" si="53"/>
        <v>15504</v>
      </c>
      <c r="I140" s="37">
        <f t="shared" si="53"/>
        <v>3430.92</v>
      </c>
      <c r="J140" s="37">
        <f t="shared" si="53"/>
        <v>33571.919999999998</v>
      </c>
      <c r="K140" s="37">
        <f t="shared" si="53"/>
        <v>476428.08</v>
      </c>
      <c r="L140" s="37">
        <f>SUM(L134:L139)</f>
        <v>50625.502291666671</v>
      </c>
      <c r="M140" s="37"/>
      <c r="N140" s="37">
        <f t="shared" si="53"/>
        <v>26474.9</v>
      </c>
      <c r="O140" s="37">
        <f t="shared" si="53"/>
        <v>110672.32229166667</v>
      </c>
      <c r="P140" s="37">
        <f t="shared" si="53"/>
        <v>399327.67770833336</v>
      </c>
    </row>
    <row r="141" spans="1:60" s="53" customFormat="1" ht="30" customHeight="1" thickBot="1" x14ac:dyDescent="0.3">
      <c r="A141" s="44"/>
      <c r="B141" s="42"/>
      <c r="C141" s="44"/>
      <c r="D141" s="42"/>
      <c r="E141" s="42"/>
      <c r="F141" s="39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9"/>
    </row>
    <row r="142" spans="1:60" s="86" customFormat="1" ht="30" customHeight="1" thickBot="1" x14ac:dyDescent="0.3">
      <c r="A142" s="309" t="s">
        <v>167</v>
      </c>
      <c r="B142" s="310"/>
      <c r="C142" s="310"/>
      <c r="D142" s="310"/>
      <c r="E142" s="310"/>
      <c r="F142" s="202"/>
      <c r="G142" s="202"/>
      <c r="H142" s="202"/>
      <c r="I142" s="202"/>
      <c r="J142" s="202"/>
      <c r="K142" s="202"/>
      <c r="L142" s="202"/>
      <c r="M142" s="202"/>
      <c r="N142" s="202"/>
      <c r="O142" s="202"/>
      <c r="P142" s="202"/>
      <c r="Q142" s="47"/>
    </row>
    <row r="143" spans="1:60" s="47" customFormat="1" ht="30" customHeight="1" x14ac:dyDescent="0.25">
      <c r="A143" s="79">
        <f>+A139+1</f>
        <v>77</v>
      </c>
      <c r="B143" s="80" t="s">
        <v>262</v>
      </c>
      <c r="C143" s="79" t="s">
        <v>405</v>
      </c>
      <c r="D143" s="84" t="s">
        <v>49</v>
      </c>
      <c r="E143" s="80" t="s">
        <v>120</v>
      </c>
      <c r="F143" s="81">
        <v>90000</v>
      </c>
      <c r="G143" s="81">
        <f>F143*2.87%</f>
        <v>2583</v>
      </c>
      <c r="H143" s="81">
        <f>+F143*3.04%</f>
        <v>2736</v>
      </c>
      <c r="I143" s="81">
        <v>1715.46</v>
      </c>
      <c r="J143" s="76">
        <f t="shared" si="48"/>
        <v>7034.46</v>
      </c>
      <c r="K143" s="76">
        <f t="shared" si="52"/>
        <v>82965.539999999994</v>
      </c>
      <c r="L143" s="102">
        <f>+IF(K143*12&lt;=416220.01,0,IF(K143*12&lt;=624329.01,(((K143*12-416220.01)*0.15)/12),IF((K143*12&lt;=867123.01),(31216+0.2*(K143*12-624329.01))/12,((79776+0.25*(K143*12-867123.01))/12))))-M143</f>
        <v>9324.3222916666655</v>
      </c>
      <c r="M143" s="76"/>
      <c r="N143" s="83">
        <v>25</v>
      </c>
      <c r="O143" s="102">
        <f>+N143+I143+H143+G143+L143</f>
        <v>16383.782291666666</v>
      </c>
      <c r="P143" s="77">
        <f>+F143-O143</f>
        <v>73616.217708333337</v>
      </c>
    </row>
    <row r="144" spans="1:60" ht="30" customHeight="1" x14ac:dyDescent="0.25">
      <c r="A144" s="79">
        <f>+A143+1</f>
        <v>78</v>
      </c>
      <c r="B144" s="80" t="s">
        <v>255</v>
      </c>
      <c r="C144" s="79" t="s">
        <v>404</v>
      </c>
      <c r="D144" s="84" t="s">
        <v>49</v>
      </c>
      <c r="E144" s="80" t="s">
        <v>119</v>
      </c>
      <c r="F144" s="105">
        <v>80000</v>
      </c>
      <c r="G144" s="105">
        <f>F144*2.87%</f>
        <v>2296</v>
      </c>
      <c r="H144" s="105">
        <f>+F144*3.04%</f>
        <v>2432</v>
      </c>
      <c r="I144" s="105"/>
      <c r="J144" s="102">
        <f>+G144+H144+I144</f>
        <v>4728</v>
      </c>
      <c r="K144" s="102">
        <f>+F144-J144</f>
        <v>75272</v>
      </c>
      <c r="L144" s="102">
        <f>+IF(K144*12&lt;=416220.01,0,IF(K144*12&lt;=624329.01,(((K144*12-416220.01)*0.15)/12),IF((K144*12&lt;=867123.01),(31216+0.2*(K144*12-624329.01))/12,((79776+0.25*(K144*12-867123.01))/12))))-M144</f>
        <v>7400.9372916666662</v>
      </c>
      <c r="M144" s="102"/>
      <c r="N144" s="232">
        <v>25</v>
      </c>
      <c r="O144" s="102">
        <f>+N144+I144+H144+G144+L144</f>
        <v>12153.937291666665</v>
      </c>
      <c r="P144" s="106">
        <f>+F144-O144</f>
        <v>67846.062708333338</v>
      </c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196" t="s">
        <v>123</v>
      </c>
      <c r="B145" s="197"/>
      <c r="C145" s="197"/>
      <c r="D145" s="197"/>
      <c r="E145" s="198"/>
      <c r="F145" s="37">
        <f t="shared" ref="F145:L145" si="54">SUM(F143:F144)</f>
        <v>170000</v>
      </c>
      <c r="G145" s="37">
        <f t="shared" si="54"/>
        <v>4879</v>
      </c>
      <c r="H145" s="37">
        <f t="shared" si="54"/>
        <v>5168</v>
      </c>
      <c r="I145" s="37">
        <f t="shared" si="54"/>
        <v>1715.46</v>
      </c>
      <c r="J145" s="37">
        <f t="shared" si="54"/>
        <v>11762.46</v>
      </c>
      <c r="K145" s="37">
        <f t="shared" si="54"/>
        <v>158237.53999999998</v>
      </c>
      <c r="L145" s="37">
        <f t="shared" si="54"/>
        <v>16725.259583333333</v>
      </c>
      <c r="M145" s="37"/>
      <c r="N145" s="37">
        <f>SUM(N143:N144)</f>
        <v>50</v>
      </c>
      <c r="O145" s="37">
        <f t="shared" ref="O145:P145" si="55">SUM(O143:O144)</f>
        <v>28537.719583333332</v>
      </c>
      <c r="P145" s="37">
        <f t="shared" si="55"/>
        <v>141462.28041666668</v>
      </c>
    </row>
    <row r="146" spans="1:60" s="53" customFormat="1" ht="30" customHeight="1" thickBot="1" x14ac:dyDescent="0.3">
      <c r="A146" s="44"/>
      <c r="B146" s="42"/>
      <c r="C146" s="44"/>
      <c r="D146" s="42"/>
      <c r="E146" s="42"/>
      <c r="F146" s="39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9"/>
    </row>
    <row r="147" spans="1:60" s="53" customFormat="1" ht="30" customHeight="1" thickBot="1" x14ac:dyDescent="0.3">
      <c r="A147" s="309" t="s">
        <v>168</v>
      </c>
      <c r="B147" s="310"/>
      <c r="C147" s="310"/>
      <c r="D147" s="310"/>
      <c r="E147" s="310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39"/>
    </row>
    <row r="148" spans="1:60" s="53" customFormat="1" ht="30" customHeight="1" x14ac:dyDescent="0.25">
      <c r="A148" s="74">
        <f>+A144+1</f>
        <v>79</v>
      </c>
      <c r="B148" s="107" t="s">
        <v>264</v>
      </c>
      <c r="C148" s="117" t="s">
        <v>404</v>
      </c>
      <c r="D148" s="118" t="s">
        <v>265</v>
      </c>
      <c r="E148" s="103" t="s">
        <v>120</v>
      </c>
      <c r="F148" s="102">
        <v>126500</v>
      </c>
      <c r="G148" s="81">
        <v>3630.55</v>
      </c>
      <c r="H148" s="81">
        <v>3845.6</v>
      </c>
      <c r="I148" s="81">
        <v>1715.46</v>
      </c>
      <c r="J148" s="76">
        <f t="shared" si="48"/>
        <v>9191.61</v>
      </c>
      <c r="K148" s="76">
        <f t="shared" si="52"/>
        <v>117308.39</v>
      </c>
      <c r="L148" s="76">
        <f>+IF(K148*12&lt;=416220.01,0,IF(K148*12&lt;=624329.01,(((K148*12-416220.01)*0.15)/12),IF((K148*12&lt;=867123.01),(31216+0.2*(K148*12-624329.01))/12,((79776+0.25*(K148*12-867123.01))/12))))-M148</f>
        <v>17910.034791666665</v>
      </c>
      <c r="M148" s="76"/>
      <c r="N148" s="83">
        <v>1125</v>
      </c>
      <c r="O148" s="102">
        <f>+N148+I148+H148+G148+L148</f>
        <v>28226.644791666666</v>
      </c>
      <c r="P148" s="77">
        <f>+F148-O148</f>
        <v>98273.355208333334</v>
      </c>
      <c r="Q148" s="39"/>
    </row>
    <row r="149" spans="1:60" s="53" customFormat="1" ht="30" customHeight="1" x14ac:dyDescent="0.25">
      <c r="A149" s="79">
        <f>A148+1</f>
        <v>80</v>
      </c>
      <c r="B149" s="103" t="s">
        <v>266</v>
      </c>
      <c r="C149" s="36" t="s">
        <v>405</v>
      </c>
      <c r="D149" s="104" t="s">
        <v>49</v>
      </c>
      <c r="E149" s="103" t="s">
        <v>120</v>
      </c>
      <c r="F149" s="105">
        <v>90000</v>
      </c>
      <c r="G149" s="105">
        <f>F149*2.87%</f>
        <v>2583</v>
      </c>
      <c r="H149" s="81">
        <f>+F149*3.04%</f>
        <v>2736</v>
      </c>
      <c r="I149" s="81"/>
      <c r="J149" s="76">
        <f t="shared" si="48"/>
        <v>5319</v>
      </c>
      <c r="K149" s="76">
        <f t="shared" si="52"/>
        <v>84681</v>
      </c>
      <c r="L149" s="76">
        <f>+IF(K149*12&lt;=416220.01,0,IF(K149*12&lt;=624329.01,(((K149*12-416220.01)*0.15)/12),IF((K149*12&lt;=867123.01),(31216+0.2*(K149*12-624329.01))/12,((79776+0.25*(K149*12-867123.01))/12))))-M149</f>
        <v>9753.1872916666671</v>
      </c>
      <c r="M149" s="76"/>
      <c r="N149" s="83">
        <v>25</v>
      </c>
      <c r="O149" s="102">
        <f>+N149+I149+H149+G149+L149</f>
        <v>15097.187291666667</v>
      </c>
      <c r="P149" s="77">
        <f>+F149-O149</f>
        <v>74902.812708333338</v>
      </c>
      <c r="Q149" s="39"/>
    </row>
    <row r="150" spans="1:60" s="53" customFormat="1" ht="30" customHeight="1" x14ac:dyDescent="0.25">
      <c r="A150" s="79">
        <f>+A149+1</f>
        <v>81</v>
      </c>
      <c r="B150" s="103" t="s">
        <v>267</v>
      </c>
      <c r="C150" s="36" t="s">
        <v>405</v>
      </c>
      <c r="D150" s="104" t="s">
        <v>49</v>
      </c>
      <c r="E150" s="103" t="s">
        <v>120</v>
      </c>
      <c r="F150" s="105">
        <v>90000</v>
      </c>
      <c r="G150" s="105">
        <f>F150*2.87%</f>
        <v>2583</v>
      </c>
      <c r="H150" s="81">
        <f>+F150*3.04%</f>
        <v>2736</v>
      </c>
      <c r="I150" s="81"/>
      <c r="J150" s="76">
        <f t="shared" si="48"/>
        <v>5319</v>
      </c>
      <c r="K150" s="76">
        <f t="shared" si="52"/>
        <v>84681</v>
      </c>
      <c r="L150" s="76">
        <f>+IF(K150*12&lt;=416220.01,0,IF(K150*12&lt;=624329.01,(((K150*12-416220.01)*0.15)/12),IF((K150*12&lt;=867123.01),(31216+0.2*(K150*12-624329.01))/12,((79776+0.25*(K150*12-867123.01))/12))))-M150</f>
        <v>9753.1872916666671</v>
      </c>
      <c r="M150" s="76"/>
      <c r="N150" s="83">
        <v>1125</v>
      </c>
      <c r="O150" s="102">
        <f>+N150+I150+H150+G150+L150</f>
        <v>16197.187291666667</v>
      </c>
      <c r="P150" s="77">
        <f>+F150-O150</f>
        <v>73802.812708333338</v>
      </c>
      <c r="Q150" s="39"/>
    </row>
    <row r="151" spans="1:60" s="47" customFormat="1" ht="30" customHeight="1" x14ac:dyDescent="0.25">
      <c r="A151" s="74">
        <f>+A150+1</f>
        <v>82</v>
      </c>
      <c r="B151" s="103" t="s">
        <v>138</v>
      </c>
      <c r="C151" s="36" t="s">
        <v>405</v>
      </c>
      <c r="D151" s="104" t="s">
        <v>49</v>
      </c>
      <c r="E151" s="103" t="s">
        <v>120</v>
      </c>
      <c r="F151" s="105">
        <v>80000</v>
      </c>
      <c r="G151" s="105">
        <f>F151*2.87%</f>
        <v>2296</v>
      </c>
      <c r="H151" s="81">
        <f>+F151*3.04%</f>
        <v>2432</v>
      </c>
      <c r="I151" s="81"/>
      <c r="J151" s="76">
        <f t="shared" si="48"/>
        <v>4728</v>
      </c>
      <c r="K151" s="76">
        <f t="shared" si="52"/>
        <v>75272</v>
      </c>
      <c r="L151" s="76">
        <f>+IF(K151*12&lt;=416220.01,0,IF(K151*12&lt;=624329.01,(((K151*12-416220.01)*0.15)/12),IF((K151*12&lt;=867123.01),(31216+0.2*(K151*12-624329.01))/12,((79776+0.25*(K151*12-867123.01))/12))))-M151</f>
        <v>7400.9372916666662</v>
      </c>
      <c r="M151" s="76"/>
      <c r="N151" s="83">
        <v>1025</v>
      </c>
      <c r="O151" s="102">
        <f>+N151+I151+H151+G151+L151</f>
        <v>13153.937291666665</v>
      </c>
      <c r="P151" s="77">
        <f>+F151-O151</f>
        <v>66846.062708333338</v>
      </c>
    </row>
    <row r="152" spans="1:60" ht="30" customHeight="1" x14ac:dyDescent="0.25">
      <c r="A152" s="79">
        <f>+A151+1</f>
        <v>83</v>
      </c>
      <c r="B152" s="103" t="s">
        <v>69</v>
      </c>
      <c r="C152" s="36" t="s">
        <v>404</v>
      </c>
      <c r="D152" s="104" t="s">
        <v>49</v>
      </c>
      <c r="E152" s="103" t="s">
        <v>120</v>
      </c>
      <c r="F152" s="105">
        <v>80000</v>
      </c>
      <c r="G152" s="105">
        <f>F152*2.87%</f>
        <v>2296</v>
      </c>
      <c r="H152" s="81">
        <f>+F152*3.04%</f>
        <v>2432</v>
      </c>
      <c r="I152" s="81">
        <v>0</v>
      </c>
      <c r="J152" s="76">
        <f t="shared" si="48"/>
        <v>4728</v>
      </c>
      <c r="K152" s="76">
        <f t="shared" si="52"/>
        <v>75272</v>
      </c>
      <c r="L152" s="76">
        <f>+IF(K152*12&lt;=416220.01,0,IF(K152*12&lt;=624329.01,(((K152*12-416220.01)*0.15)/12),IF((K152*12&lt;=867123.01),(31216+0.2*(K152*12-624329.01))/12,((79776+0.25*(K152*12-867123.01))/12))))-M152</f>
        <v>7400.9372916666662</v>
      </c>
      <c r="M152" s="76"/>
      <c r="N152" s="83">
        <v>1525</v>
      </c>
      <c r="O152" s="102">
        <f>+N152+I152+H152+G152+L152</f>
        <v>13653.937291666665</v>
      </c>
      <c r="P152" s="77">
        <f>+F152-O152</f>
        <v>66346.062708333338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196" t="s">
        <v>123</v>
      </c>
      <c r="B153" s="197"/>
      <c r="C153" s="197"/>
      <c r="D153" s="197"/>
      <c r="E153" s="198"/>
      <c r="F153" s="37">
        <f>SUM(F148:F152)</f>
        <v>466500</v>
      </c>
      <c r="G153" s="37">
        <f t="shared" ref="G153:P153" si="56">SUM(G148:G152)</f>
        <v>13388.55</v>
      </c>
      <c r="H153" s="37">
        <f t="shared" si="56"/>
        <v>14181.6</v>
      </c>
      <c r="I153" s="37">
        <f t="shared" si="56"/>
        <v>1715.46</v>
      </c>
      <c r="J153" s="37">
        <f t="shared" si="56"/>
        <v>29285.61</v>
      </c>
      <c r="K153" s="37">
        <f t="shared" si="56"/>
        <v>437214.39</v>
      </c>
      <c r="L153" s="37">
        <f t="shared" si="56"/>
        <v>52218.283958333341</v>
      </c>
      <c r="M153" s="37"/>
      <c r="N153" s="37">
        <f t="shared" si="56"/>
        <v>4825</v>
      </c>
      <c r="O153" s="37">
        <f t="shared" si="56"/>
        <v>86328.893958333327</v>
      </c>
      <c r="P153" s="37">
        <f t="shared" si="56"/>
        <v>380171.1060416667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thickBot="1" x14ac:dyDescent="0.3">
      <c r="A154" s="50"/>
      <c r="B154" s="50"/>
      <c r="C154" s="50"/>
      <c r="D154" s="50"/>
      <c r="E154" s="5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39"/>
    </row>
    <row r="155" spans="1:60" s="47" customFormat="1" ht="30" customHeight="1" thickBot="1" x14ac:dyDescent="0.3">
      <c r="A155" s="199" t="s">
        <v>169</v>
      </c>
      <c r="B155" s="200"/>
      <c r="C155" s="200"/>
      <c r="D155" s="200"/>
      <c r="E155" s="200"/>
      <c r="F155" s="200"/>
      <c r="G155" s="200"/>
      <c r="H155" s="200"/>
      <c r="I155" s="200"/>
      <c r="J155" s="200"/>
      <c r="K155" s="200"/>
      <c r="L155" s="200"/>
      <c r="M155" s="200"/>
      <c r="N155" s="200"/>
      <c r="O155" s="200"/>
      <c r="P155" s="200"/>
    </row>
    <row r="156" spans="1:60" s="47" customFormat="1" ht="30" customHeight="1" x14ac:dyDescent="0.25">
      <c r="A156" s="79">
        <f>+A152+1</f>
        <v>84</v>
      </c>
      <c r="B156" s="103" t="s">
        <v>70</v>
      </c>
      <c r="C156" s="36" t="s">
        <v>405</v>
      </c>
      <c r="D156" s="104" t="s">
        <v>195</v>
      </c>
      <c r="E156" s="103" t="s">
        <v>120</v>
      </c>
      <c r="F156" s="105">
        <v>148500</v>
      </c>
      <c r="G156" s="81">
        <v>4261.95</v>
      </c>
      <c r="H156" s="81">
        <v>4514.3999999999996</v>
      </c>
      <c r="I156" s="81"/>
      <c r="J156" s="76">
        <f t="shared" si="48"/>
        <v>8776.3499999999985</v>
      </c>
      <c r="K156" s="76">
        <f t="shared" si="52"/>
        <v>139723.65</v>
      </c>
      <c r="L156" s="76">
        <f>+IF(K156*12&lt;=416220.01,0,IF(K156*12&lt;=624329.01,(((K156*12-416220.01)*0.15)/12),IF((K156*12&lt;=867123.01),(31216+0.2*(K156*12-624329.01))/12,((79776+0.25*(K156*12-867123.01))/12))))-M156</f>
        <v>23513.849791666664</v>
      </c>
      <c r="M156" s="76"/>
      <c r="N156" s="83">
        <v>9778.73</v>
      </c>
      <c r="O156" s="102">
        <f>+N156+I156+H156+G156+L156</f>
        <v>42068.929791666662</v>
      </c>
      <c r="P156" s="83">
        <f>+F156-O156</f>
        <v>106431.07020833335</v>
      </c>
    </row>
    <row r="157" spans="1:60" customFormat="1" ht="30" customHeight="1" x14ac:dyDescent="0.25">
      <c r="A157" s="36">
        <f>+A156+1</f>
        <v>85</v>
      </c>
      <c r="B157" s="103" t="s">
        <v>441</v>
      </c>
      <c r="C157" s="36" t="s">
        <v>405</v>
      </c>
      <c r="D157" s="104" t="s">
        <v>64</v>
      </c>
      <c r="E157" s="103" t="s">
        <v>221</v>
      </c>
      <c r="F157" s="105">
        <v>50000</v>
      </c>
      <c r="G157" s="81">
        <f>+F157*2.87%</f>
        <v>1435</v>
      </c>
      <c r="H157" s="81">
        <f>+F157*3.04%</f>
        <v>1520</v>
      </c>
      <c r="I157" s="81"/>
      <c r="J157" s="76">
        <f t="shared" si="48"/>
        <v>2955</v>
      </c>
      <c r="K157" s="76">
        <f t="shared" si="52"/>
        <v>47045</v>
      </c>
      <c r="L157" s="76">
        <f>+IF(K157*12&lt;=416220.01,0,IF(K157*12&lt;=624329.01,(((K157*12-416220.01)*0.15)/12),IF((K157*12&lt;=867123.01),(31216+0.2*(K157*12-624329.01))/12,((79776+0.25*(K157*12-867123.01))/12))))-M157</f>
        <v>1853.9998749999997</v>
      </c>
      <c r="M157" s="76"/>
      <c r="N157" s="83">
        <v>25</v>
      </c>
      <c r="O157" s="102">
        <f>+N157+I157+H157+G157+L157</f>
        <v>4833.9998749999995</v>
      </c>
      <c r="P157" s="83">
        <f>+F157-O157</f>
        <v>45166.000124999999</v>
      </c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196" t="s">
        <v>123</v>
      </c>
      <c r="B158" s="197"/>
      <c r="C158" s="197"/>
      <c r="D158" s="197"/>
      <c r="E158" s="198"/>
      <c r="F158" s="37">
        <f>SUM(F156:F157)</f>
        <v>198500</v>
      </c>
      <c r="G158" s="37">
        <f t="shared" ref="G158:P158" si="57">SUM(G156:G157)</f>
        <v>5696.95</v>
      </c>
      <c r="H158" s="37">
        <f t="shared" si="57"/>
        <v>6034.4</v>
      </c>
      <c r="I158" s="37">
        <f t="shared" si="57"/>
        <v>0</v>
      </c>
      <c r="J158" s="37">
        <f t="shared" si="57"/>
        <v>11731.349999999999</v>
      </c>
      <c r="K158" s="37">
        <f t="shared" si="57"/>
        <v>186768.65</v>
      </c>
      <c r="L158" s="37">
        <f t="shared" si="57"/>
        <v>25367.849666666665</v>
      </c>
      <c r="M158" s="37"/>
      <c r="N158" s="37">
        <f t="shared" si="57"/>
        <v>9803.73</v>
      </c>
      <c r="O158" s="37">
        <f t="shared" si="57"/>
        <v>46902.929666666663</v>
      </c>
      <c r="P158" s="37">
        <f t="shared" si="57"/>
        <v>151597.07033333334</v>
      </c>
    </row>
    <row r="159" spans="1:60" s="53" customFormat="1" ht="30" customHeight="1" thickBot="1" x14ac:dyDescent="0.3">
      <c r="A159" s="210"/>
      <c r="B159" s="210"/>
      <c r="C159" s="210"/>
      <c r="D159" s="210"/>
      <c r="E159" s="21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39"/>
    </row>
    <row r="160" spans="1:60" s="53" customFormat="1" ht="30" customHeight="1" thickBot="1" x14ac:dyDescent="0.3">
      <c r="A160" s="199" t="s">
        <v>566</v>
      </c>
      <c r="B160" s="200"/>
      <c r="C160" s="200"/>
      <c r="D160" s="200"/>
      <c r="E160" s="200"/>
      <c r="F160" s="200"/>
      <c r="G160" s="200"/>
      <c r="H160" s="200"/>
      <c r="I160" s="200"/>
      <c r="J160" s="200"/>
      <c r="K160" s="200"/>
      <c r="L160" s="200"/>
      <c r="M160" s="200"/>
      <c r="N160" s="200"/>
      <c r="O160" s="200"/>
      <c r="P160" s="200"/>
      <c r="Q160" s="78"/>
    </row>
    <row r="161" spans="1:60" s="47" customFormat="1" ht="30" customHeight="1" x14ac:dyDescent="0.25">
      <c r="A161" s="74">
        <f>+A157+1</f>
        <v>86</v>
      </c>
      <c r="B161" s="103" t="s">
        <v>48</v>
      </c>
      <c r="C161" s="36" t="s">
        <v>405</v>
      </c>
      <c r="D161" s="103" t="s">
        <v>49</v>
      </c>
      <c r="E161" s="103" t="s">
        <v>192</v>
      </c>
      <c r="F161" s="105">
        <v>90000</v>
      </c>
      <c r="G161" s="81">
        <f>+F161*2.87%</f>
        <v>2583</v>
      </c>
      <c r="H161" s="81">
        <f>+F161*3.04%</f>
        <v>2736</v>
      </c>
      <c r="I161" s="81"/>
      <c r="J161" s="76">
        <f t="shared" ref="J161" si="58">+G161+H161+I161</f>
        <v>5319</v>
      </c>
      <c r="K161" s="76">
        <f t="shared" ref="K161" si="59">+F161-J161</f>
        <v>84681</v>
      </c>
      <c r="L161" s="76">
        <f>+IF(K161*12&lt;=416220.01,0,IF(K161*12&lt;=624329.01,(((K161*12-416220.01)*0.15)/12),IF((K161*12&lt;=867123.01),(31216+0.2*(K161*12-624329.01))/12,((79776+0.25*(K161*12-867123.01))/12))))-M161</f>
        <v>9753.1872916666671</v>
      </c>
      <c r="M161" s="76"/>
      <c r="N161" s="83">
        <v>25</v>
      </c>
      <c r="O161" s="102">
        <f>+N161+I161+H161+G161+L161</f>
        <v>15097.187291666667</v>
      </c>
      <c r="P161" s="83">
        <f>+F161-O161</f>
        <v>74902.812708333338</v>
      </c>
    </row>
    <row r="162" spans="1:60" customFormat="1" ht="30" customHeight="1" x14ac:dyDescent="0.25">
      <c r="A162" s="196" t="s">
        <v>123</v>
      </c>
      <c r="B162" s="197"/>
      <c r="C162" s="197"/>
      <c r="D162" s="197"/>
      <c r="E162" s="198"/>
      <c r="F162" s="37">
        <f>SUM(F161)</f>
        <v>90000</v>
      </c>
      <c r="G162" s="37">
        <f t="shared" ref="G162:P162" si="60">SUM(G161)</f>
        <v>2583</v>
      </c>
      <c r="H162" s="37">
        <f t="shared" si="60"/>
        <v>2736</v>
      </c>
      <c r="I162" s="37">
        <f t="shared" si="60"/>
        <v>0</v>
      </c>
      <c r="J162" s="37">
        <f t="shared" si="60"/>
        <v>5319</v>
      </c>
      <c r="K162" s="37">
        <f t="shared" si="60"/>
        <v>84681</v>
      </c>
      <c r="L162" s="37">
        <f t="shared" si="60"/>
        <v>9753.1872916666671</v>
      </c>
      <c r="M162" s="37"/>
      <c r="N162" s="37">
        <f t="shared" si="60"/>
        <v>25</v>
      </c>
      <c r="O162" s="37">
        <f t="shared" si="60"/>
        <v>15097.187291666667</v>
      </c>
      <c r="P162" s="37">
        <f t="shared" si="60"/>
        <v>74902.812708333338</v>
      </c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thickBot="1" x14ac:dyDescent="0.3">
      <c r="A163" s="78"/>
      <c r="B163" s="78"/>
      <c r="C163" s="253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39"/>
    </row>
    <row r="164" spans="1:60" s="53" customFormat="1" ht="30" customHeight="1" thickBot="1" x14ac:dyDescent="0.3">
      <c r="A164" s="309" t="s">
        <v>170</v>
      </c>
      <c r="B164" s="310"/>
      <c r="C164" s="310"/>
      <c r="D164" s="310"/>
      <c r="E164" s="310"/>
      <c r="F164" s="202"/>
      <c r="G164" s="202"/>
      <c r="H164" s="202"/>
      <c r="I164" s="202"/>
      <c r="J164" s="202"/>
      <c r="K164" s="202"/>
      <c r="L164" s="202"/>
      <c r="M164" s="202"/>
      <c r="N164" s="202"/>
      <c r="O164" s="202"/>
      <c r="P164" s="202"/>
      <c r="Q164" s="39"/>
    </row>
    <row r="165" spans="1:60" s="53" customFormat="1" ht="30" customHeight="1" x14ac:dyDescent="0.25">
      <c r="A165" s="79">
        <f>+A161+1</f>
        <v>87</v>
      </c>
      <c r="B165" s="103" t="s">
        <v>185</v>
      </c>
      <c r="C165" s="36" t="s">
        <v>405</v>
      </c>
      <c r="D165" s="104" t="s">
        <v>49</v>
      </c>
      <c r="E165" s="103" t="s">
        <v>120</v>
      </c>
      <c r="F165" s="105">
        <v>100000</v>
      </c>
      <c r="G165" s="105">
        <f>F165*2.87%</f>
        <v>2870</v>
      </c>
      <c r="H165" s="81">
        <f>+F165*3.04%</f>
        <v>3040</v>
      </c>
      <c r="I165" s="81">
        <v>3430.92</v>
      </c>
      <c r="J165" s="76">
        <f t="shared" si="48"/>
        <v>9340.92</v>
      </c>
      <c r="K165" s="76">
        <f>+F165-J165</f>
        <v>90659.08</v>
      </c>
      <c r="L165" s="76">
        <f>+IF(K165*12&lt;=416220.01,0,IF(K165*12&lt;=624329.01,(((K165*12-416220.01)*0.15)/12),IF((K165*12&lt;=867123.01),(31216+0.2*(K165*12-624329.01))/12,((79776+0.25*(K165*12-867123.01))/12))))-M165</f>
        <v>11247.707291666666</v>
      </c>
      <c r="M165" s="76"/>
      <c r="N165" s="83">
        <v>25</v>
      </c>
      <c r="O165" s="102">
        <f>+N165+I165+H165+G165+L165</f>
        <v>20613.627291666664</v>
      </c>
      <c r="P165" s="77">
        <f>+F165-O165</f>
        <v>79386.372708333336</v>
      </c>
      <c r="Q165" s="39"/>
    </row>
    <row r="166" spans="1:60" s="31" customFormat="1" ht="30" customHeight="1" x14ac:dyDescent="0.25">
      <c r="A166" s="79">
        <f>+A165+1</f>
        <v>88</v>
      </c>
      <c r="B166" s="103" t="s">
        <v>269</v>
      </c>
      <c r="C166" s="36" t="s">
        <v>405</v>
      </c>
      <c r="D166" s="104" t="s">
        <v>49</v>
      </c>
      <c r="E166" s="103" t="s">
        <v>120</v>
      </c>
      <c r="F166" s="105">
        <v>95000</v>
      </c>
      <c r="G166" s="105">
        <f>F166*2.87%</f>
        <v>2726.5</v>
      </c>
      <c r="H166" s="81">
        <f>+F166*3.04%</f>
        <v>2888</v>
      </c>
      <c r="I166" s="81"/>
      <c r="J166" s="76">
        <f t="shared" si="48"/>
        <v>5614.5</v>
      </c>
      <c r="K166" s="76">
        <f t="shared" si="52"/>
        <v>89385.5</v>
      </c>
      <c r="L166" s="76">
        <f>+IF(K166*12&lt;=416220.01,0,IF(K166*12&lt;=624329.01,(((K166*12-416220.01)*0.15)/12),IF((K166*12&lt;=867123.01),(31216+0.2*(K166*12-624329.01))/12,((79776+0.25*(K166*12-867123.01))/12))))-M166</f>
        <v>10929.312291666667</v>
      </c>
      <c r="M166" s="76"/>
      <c r="N166" s="83">
        <v>105</v>
      </c>
      <c r="O166" s="102">
        <f>+N166+I166+H166+G166+L166</f>
        <v>16648.812291666669</v>
      </c>
      <c r="P166" s="77">
        <f>+F166-O166</f>
        <v>78351.187708333338</v>
      </c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+A166+1</f>
        <v>89</v>
      </c>
      <c r="B167" s="103" t="s">
        <v>270</v>
      </c>
      <c r="C167" s="36" t="s">
        <v>404</v>
      </c>
      <c r="D167" s="104" t="s">
        <v>49</v>
      </c>
      <c r="E167" s="103" t="s">
        <v>120</v>
      </c>
      <c r="F167" s="105">
        <v>90000</v>
      </c>
      <c r="G167" s="105">
        <f>F167*2.87%</f>
        <v>2583</v>
      </c>
      <c r="H167" s="81">
        <f>F167*3.04%</f>
        <v>2736</v>
      </c>
      <c r="I167" s="81"/>
      <c r="J167" s="76">
        <f t="shared" si="48"/>
        <v>5319</v>
      </c>
      <c r="K167" s="76">
        <f t="shared" si="52"/>
        <v>84681</v>
      </c>
      <c r="L167" s="76">
        <f>+IF(K167*12&lt;=416220.01,0,IF(K167*12&lt;=624329.01,(((K167*12-416220.01)*0.15)/12),IF((K167*12&lt;=867123.01),(31216+0.2*(K167*12-624329.01))/12,((79776+0.25*(K167*12-867123.01))/12))))-M167</f>
        <v>9753.1872916666671</v>
      </c>
      <c r="M167" s="76"/>
      <c r="N167" s="83">
        <v>65</v>
      </c>
      <c r="O167" s="102">
        <f>+N167+I167+H167+G167+L167</f>
        <v>15137.187291666667</v>
      </c>
      <c r="P167" s="77">
        <f>+F167-O167</f>
        <v>74862.812708333338</v>
      </c>
    </row>
    <row r="168" spans="1:60" s="39" customFormat="1" ht="30" customHeight="1" x14ac:dyDescent="0.25">
      <c r="A168" s="74">
        <f>+A167+1</f>
        <v>90</v>
      </c>
      <c r="B168" s="103" t="s">
        <v>45</v>
      </c>
      <c r="C168" s="36" t="s">
        <v>404</v>
      </c>
      <c r="D168" s="103" t="s">
        <v>49</v>
      </c>
      <c r="E168" s="103" t="s">
        <v>119</v>
      </c>
      <c r="F168" s="105">
        <v>80000</v>
      </c>
      <c r="G168" s="105">
        <f>F168*2.87%</f>
        <v>2296</v>
      </c>
      <c r="H168" s="81">
        <f>+F168*3.04%</f>
        <v>2432</v>
      </c>
      <c r="I168" s="81">
        <v>1715.46</v>
      </c>
      <c r="J168" s="76">
        <f t="shared" si="48"/>
        <v>6443.46</v>
      </c>
      <c r="K168" s="76">
        <f t="shared" si="52"/>
        <v>73556.539999999994</v>
      </c>
      <c r="L168" s="76">
        <f>+IF(K168*12&lt;=416220.01,0,IF(K168*12&lt;=624329.01,(((K168*12-416220.01)*0.15)/12),IF((K168*12&lt;=867123.01),(31216+0.2*(K168*12-624329.01))/12,((79776+0.25*(K168*12-867123.01))/12))))-M168</f>
        <v>6972.0722916666664</v>
      </c>
      <c r="M168" s="76"/>
      <c r="N168" s="83">
        <v>1205</v>
      </c>
      <c r="O168" s="102">
        <f>+N168+I168+H168+G168+L168</f>
        <v>14620.532291666666</v>
      </c>
      <c r="P168" s="77">
        <f>+F168-O168</f>
        <v>65379.467708333337</v>
      </c>
    </row>
    <row r="169" spans="1:60" s="39" customFormat="1" ht="30" customHeight="1" x14ac:dyDescent="0.25">
      <c r="A169" s="196" t="s">
        <v>123</v>
      </c>
      <c r="B169" s="197"/>
      <c r="C169" s="197"/>
      <c r="D169" s="197"/>
      <c r="E169" s="198"/>
      <c r="F169" s="37">
        <f>SUM(F165:F168)</f>
        <v>365000</v>
      </c>
      <c r="G169" s="37">
        <f t="shared" ref="G169:P169" si="61">SUM(G165:G168)</f>
        <v>10475.5</v>
      </c>
      <c r="H169" s="37">
        <f t="shared" si="61"/>
        <v>11096</v>
      </c>
      <c r="I169" s="37">
        <f t="shared" si="61"/>
        <v>5146.38</v>
      </c>
      <c r="J169" s="37">
        <f t="shared" si="61"/>
        <v>26717.879999999997</v>
      </c>
      <c r="K169" s="37">
        <f t="shared" si="61"/>
        <v>338282.12</v>
      </c>
      <c r="L169" s="37">
        <f t="shared" si="61"/>
        <v>38902.279166666667</v>
      </c>
      <c r="M169" s="37"/>
      <c r="N169" s="37">
        <f t="shared" si="61"/>
        <v>1400</v>
      </c>
      <c r="O169" s="37">
        <f t="shared" si="61"/>
        <v>67020.159166666665</v>
      </c>
      <c r="P169" s="37">
        <f t="shared" si="61"/>
        <v>297979.84083333332</v>
      </c>
    </row>
    <row r="170" spans="1:60" s="39" customFormat="1" ht="30" customHeight="1" thickBot="1" x14ac:dyDescent="0.3">
      <c r="A170" s="210"/>
      <c r="B170" s="210"/>
      <c r="C170" s="210"/>
      <c r="D170" s="210"/>
      <c r="E170" s="21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</row>
    <row r="171" spans="1:60" s="53" customFormat="1" ht="30" customHeight="1" thickBot="1" x14ac:dyDescent="0.3">
      <c r="A171" s="199" t="s">
        <v>282</v>
      </c>
      <c r="B171" s="200"/>
      <c r="C171" s="200"/>
      <c r="D171" s="200"/>
      <c r="E171" s="200"/>
      <c r="F171" s="200"/>
      <c r="G171" s="200"/>
      <c r="H171" s="200"/>
      <c r="I171" s="200"/>
      <c r="J171" s="200"/>
      <c r="K171" s="200"/>
      <c r="L171" s="200"/>
      <c r="M171" s="200"/>
      <c r="N171" s="200"/>
      <c r="O171" s="200"/>
      <c r="P171" s="200"/>
      <c r="Q171" s="39"/>
    </row>
    <row r="172" spans="1:60" s="39" customFormat="1" ht="30" customHeight="1" thickBot="1" x14ac:dyDescent="0.3">
      <c r="A172" s="199" t="s">
        <v>283</v>
      </c>
      <c r="B172" s="200"/>
      <c r="C172" s="200"/>
      <c r="D172" s="200"/>
      <c r="E172" s="200"/>
      <c r="F172" s="200"/>
      <c r="G172" s="200"/>
      <c r="H172" s="200"/>
      <c r="I172" s="200"/>
      <c r="J172" s="200"/>
      <c r="K172" s="200"/>
      <c r="L172" s="200"/>
      <c r="M172" s="200"/>
      <c r="N172" s="200"/>
      <c r="O172" s="200"/>
      <c r="P172" s="200"/>
    </row>
    <row r="173" spans="1:60" s="39" customFormat="1" ht="30" customHeight="1" x14ac:dyDescent="0.25">
      <c r="A173" s="79">
        <f>+A168+1</f>
        <v>91</v>
      </c>
      <c r="B173" s="103" t="s">
        <v>271</v>
      </c>
      <c r="C173" s="36" t="s">
        <v>405</v>
      </c>
      <c r="D173" s="120" t="s">
        <v>530</v>
      </c>
      <c r="E173" s="103" t="s">
        <v>119</v>
      </c>
      <c r="F173" s="105">
        <v>120000</v>
      </c>
      <c r="G173" s="105">
        <f>F173*2.87%</f>
        <v>3444</v>
      </c>
      <c r="H173" s="81">
        <f>+F173*3.04%</f>
        <v>3648</v>
      </c>
      <c r="I173" s="81"/>
      <c r="J173" s="76">
        <f t="shared" si="48"/>
        <v>7092</v>
      </c>
      <c r="K173" s="76">
        <f t="shared" si="52"/>
        <v>112908</v>
      </c>
      <c r="L173" s="76">
        <f>+IF(K173*12&lt;=416220.01,0,IF(K173*12&lt;=624329.01,(((K173*12-416220.01)*0.15)/12),IF((K173*12&lt;=867123.01),(31216+0.2*(K173*12-624329.01))/12,((79776+0.25*(K173*12-867123.01))/12))))-M173</f>
        <v>16809.937291666665</v>
      </c>
      <c r="M173" s="76"/>
      <c r="N173" s="83">
        <v>25</v>
      </c>
      <c r="O173" s="102">
        <f>+N173+I173+H173+G173+L173</f>
        <v>23926.937291666665</v>
      </c>
      <c r="P173" s="83">
        <f>+F173-O173</f>
        <v>96073.062708333338</v>
      </c>
    </row>
    <row r="174" spans="1:60" s="47" customFormat="1" ht="30" customHeight="1" x14ac:dyDescent="0.25">
      <c r="A174" s="196" t="s">
        <v>123</v>
      </c>
      <c r="B174" s="197"/>
      <c r="C174" s="197"/>
      <c r="D174" s="197"/>
      <c r="E174" s="198"/>
      <c r="F174" s="37">
        <f t="shared" ref="F174:P174" si="62">SUM(F173:F173)</f>
        <v>120000</v>
      </c>
      <c r="G174" s="37">
        <f t="shared" si="62"/>
        <v>3444</v>
      </c>
      <c r="H174" s="37">
        <f t="shared" si="62"/>
        <v>3648</v>
      </c>
      <c r="I174" s="37">
        <f t="shared" si="62"/>
        <v>0</v>
      </c>
      <c r="J174" s="37">
        <f t="shared" si="62"/>
        <v>7092</v>
      </c>
      <c r="K174" s="37">
        <f t="shared" si="62"/>
        <v>112908</v>
      </c>
      <c r="L174" s="37">
        <f t="shared" si="62"/>
        <v>16809.937291666665</v>
      </c>
      <c r="M174" s="37"/>
      <c r="N174" s="37">
        <f t="shared" si="62"/>
        <v>25</v>
      </c>
      <c r="O174" s="37">
        <f t="shared" si="62"/>
        <v>23926.937291666665</v>
      </c>
      <c r="P174" s="37">
        <f t="shared" si="62"/>
        <v>96073.062708333338</v>
      </c>
    </row>
    <row r="175" spans="1:60" s="47" customFormat="1" ht="30" customHeight="1" thickBot="1" x14ac:dyDescent="0.3">
      <c r="A175" s="39"/>
      <c r="B175" s="39"/>
      <c r="C175" s="41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</row>
    <row r="176" spans="1:60" s="53" customFormat="1" ht="30" customHeight="1" thickBot="1" x14ac:dyDescent="0.3">
      <c r="A176" s="199" t="s">
        <v>88</v>
      </c>
      <c r="B176" s="200"/>
      <c r="C176" s="200"/>
      <c r="D176" s="200"/>
      <c r="E176" s="200"/>
      <c r="F176" s="200"/>
      <c r="G176" s="200"/>
      <c r="H176" s="200"/>
      <c r="I176" s="200"/>
      <c r="J176" s="200"/>
      <c r="K176" s="200"/>
      <c r="L176" s="200"/>
      <c r="M176" s="200"/>
      <c r="N176" s="200"/>
      <c r="O176" s="200"/>
      <c r="P176" s="200"/>
      <c r="Q176" s="39"/>
    </row>
    <row r="177" spans="1:17" s="39" customFormat="1" ht="30" customHeight="1" x14ac:dyDescent="0.25">
      <c r="A177" s="79">
        <f>+A173+1</f>
        <v>92</v>
      </c>
      <c r="B177" s="103" t="s">
        <v>75</v>
      </c>
      <c r="C177" s="36" t="s">
        <v>404</v>
      </c>
      <c r="D177" s="120" t="s">
        <v>531</v>
      </c>
      <c r="E177" s="103" t="s">
        <v>119</v>
      </c>
      <c r="F177" s="102">
        <v>120000</v>
      </c>
      <c r="G177" s="76">
        <f>F177*2.87%</f>
        <v>3444</v>
      </c>
      <c r="H177" s="76">
        <f>+F177*3.04%</f>
        <v>3648</v>
      </c>
      <c r="I177" s="76"/>
      <c r="J177" s="76">
        <f t="shared" si="48"/>
        <v>7092</v>
      </c>
      <c r="K177" s="76">
        <f t="shared" si="52"/>
        <v>112908</v>
      </c>
      <c r="L177" s="76">
        <f>+IF(K177*12&lt;=416220.01,0,IF(K177*12&lt;=624329.01,(((K177*12-416220.01)*0.15)/12),IF((K177*12&lt;=867123.01),(31216+0.2*(K177*12-624329.01))/12,((79776+0.25*(K177*12-867123.01))/12))))-M177</f>
        <v>16809.937291666665</v>
      </c>
      <c r="M177" s="76"/>
      <c r="N177" s="83">
        <v>125</v>
      </c>
      <c r="O177" s="102">
        <f>+N177+I177+H177+G177+L177</f>
        <v>24026.937291666665</v>
      </c>
      <c r="P177" s="83">
        <f>+F177-O177</f>
        <v>95973.062708333338</v>
      </c>
    </row>
    <row r="178" spans="1:17" s="39" customFormat="1" ht="30" customHeight="1" thickBot="1" x14ac:dyDescent="0.3">
      <c r="A178" s="196" t="s">
        <v>123</v>
      </c>
      <c r="B178" s="197"/>
      <c r="C178" s="197"/>
      <c r="D178" s="197"/>
      <c r="E178" s="198"/>
      <c r="F178" s="37">
        <f>SUM(F177)</f>
        <v>120000</v>
      </c>
      <c r="G178" s="37">
        <f t="shared" ref="G178:P178" si="63">SUM(G177)</f>
        <v>3444</v>
      </c>
      <c r="H178" s="37">
        <f t="shared" si="63"/>
        <v>3648</v>
      </c>
      <c r="I178" s="37">
        <f t="shared" si="63"/>
        <v>0</v>
      </c>
      <c r="J178" s="37">
        <f t="shared" si="63"/>
        <v>7092</v>
      </c>
      <c r="K178" s="37">
        <f t="shared" si="63"/>
        <v>112908</v>
      </c>
      <c r="L178" s="37">
        <f t="shared" si="63"/>
        <v>16809.937291666665</v>
      </c>
      <c r="M178" s="37"/>
      <c r="N178" s="37">
        <f t="shared" si="63"/>
        <v>125</v>
      </c>
      <c r="O178" s="37">
        <f t="shared" si="63"/>
        <v>24026.937291666665</v>
      </c>
      <c r="P178" s="37">
        <f t="shared" si="63"/>
        <v>95973.062708333338</v>
      </c>
    </row>
    <row r="179" spans="1:17" s="53" customFormat="1" ht="30" customHeight="1" thickBot="1" x14ac:dyDescent="0.3">
      <c r="A179" s="199" t="s">
        <v>89</v>
      </c>
      <c r="B179" s="200"/>
      <c r="C179" s="200"/>
      <c r="D179" s="200"/>
      <c r="E179" s="200"/>
      <c r="F179" s="200"/>
      <c r="G179" s="200"/>
      <c r="H179" s="200"/>
      <c r="I179" s="200"/>
      <c r="J179" s="200"/>
      <c r="K179" s="200"/>
      <c r="L179" s="200"/>
      <c r="M179" s="200"/>
      <c r="N179" s="200"/>
      <c r="O179" s="200"/>
      <c r="P179" s="200"/>
      <c r="Q179" s="39"/>
    </row>
    <row r="180" spans="1:17" s="53" customFormat="1" ht="30" customHeight="1" x14ac:dyDescent="0.25">
      <c r="A180" s="74">
        <f>+A177+1</f>
        <v>93</v>
      </c>
      <c r="B180" s="107" t="s">
        <v>272</v>
      </c>
      <c r="C180" s="117" t="s">
        <v>405</v>
      </c>
      <c r="D180" s="118" t="s">
        <v>446</v>
      </c>
      <c r="E180" s="103" t="s">
        <v>120</v>
      </c>
      <c r="F180" s="102">
        <v>170500</v>
      </c>
      <c r="G180" s="81">
        <v>4893.3500000000004</v>
      </c>
      <c r="H180" s="102">
        <f>+F180*3.04%</f>
        <v>5183.2</v>
      </c>
      <c r="I180" s="81">
        <v>1715.46</v>
      </c>
      <c r="J180" s="76">
        <f t="shared" si="48"/>
        <v>11792.009999999998</v>
      </c>
      <c r="K180" s="76">
        <f>+F180-J180</f>
        <v>158707.99</v>
      </c>
      <c r="L180" s="76">
        <f>+IF(K180*12&lt;=416220.01,0,IF(K180*12&lt;=624329.01,(((K180*12-416220.01)*0.15)/12),IF((K180*12&lt;=867123.01),(31216+0.2*(K180*12-624329.01))/12,((79776+0.25*(K180*12-867123.01))/12))))-M180</f>
        <v>28259.934791666663</v>
      </c>
      <c r="M180" s="76"/>
      <c r="N180" s="83">
        <v>8570</v>
      </c>
      <c r="O180" s="102">
        <f>+N180+I180+H180+G180+L180</f>
        <v>48621.944791666669</v>
      </c>
      <c r="P180" s="83">
        <f>+F180-O180</f>
        <v>121878.05520833333</v>
      </c>
      <c r="Q180" s="39"/>
    </row>
    <row r="181" spans="1:17" s="53" customFormat="1" ht="30" customHeight="1" x14ac:dyDescent="0.25">
      <c r="A181" s="74">
        <f>+A180+1</f>
        <v>94</v>
      </c>
      <c r="B181" s="107" t="s">
        <v>12</v>
      </c>
      <c r="C181" s="117" t="s">
        <v>405</v>
      </c>
      <c r="D181" s="141" t="s">
        <v>105</v>
      </c>
      <c r="E181" s="107" t="s">
        <v>192</v>
      </c>
      <c r="F181" s="102">
        <v>135000</v>
      </c>
      <c r="G181" s="102">
        <f>F181*2.87%</f>
        <v>3874.5</v>
      </c>
      <c r="H181" s="102">
        <f>+F181*3.04%</f>
        <v>4104</v>
      </c>
      <c r="I181" s="102"/>
      <c r="J181" s="76">
        <f t="shared" si="48"/>
        <v>7978.5</v>
      </c>
      <c r="K181" s="76">
        <f>+F181-J181</f>
        <v>127021.5</v>
      </c>
      <c r="L181" s="76">
        <f>+IF(K181*12&lt;=416220.01,0,IF(K181*12&lt;=624329.01,(((K181*12-416220.01)*0.15)/12),IF((K181*12&lt;=867123.01),(31216+0.2*(K181*12-624329.01))/12,((79776+0.25*(K181*12-867123.01))/12))))-M181</f>
        <v>20338.312291666665</v>
      </c>
      <c r="M181" s="76"/>
      <c r="N181" s="77">
        <v>25</v>
      </c>
      <c r="O181" s="102">
        <f>+N181+I181+H181+G181+L181</f>
        <v>28341.812291666665</v>
      </c>
      <c r="P181" s="106">
        <f>+F181-O181</f>
        <v>106658.18770833334</v>
      </c>
      <c r="Q181" s="39"/>
    </row>
    <row r="182" spans="1:17" s="39" customFormat="1" ht="30" customHeight="1" x14ac:dyDescent="0.25">
      <c r="A182" s="74">
        <f>+A181+1</f>
        <v>95</v>
      </c>
      <c r="B182" s="103" t="s">
        <v>13</v>
      </c>
      <c r="C182" s="117" t="s">
        <v>405</v>
      </c>
      <c r="D182" s="118" t="s">
        <v>512</v>
      </c>
      <c r="E182" s="103" t="s">
        <v>119</v>
      </c>
      <c r="F182" s="105">
        <v>110000</v>
      </c>
      <c r="G182" s="105">
        <f>F182*2.87%</f>
        <v>3157</v>
      </c>
      <c r="H182" s="81">
        <f>+F182*3.04%</f>
        <v>3344</v>
      </c>
      <c r="I182" s="81"/>
      <c r="J182" s="76">
        <f>+G182+H182+I182</f>
        <v>6501</v>
      </c>
      <c r="K182" s="76">
        <f>+F182-J182</f>
        <v>103499</v>
      </c>
      <c r="L182" s="76">
        <f>+IF(K182*12&lt;=416220.01,0,IF(K182*12&lt;=624329.01,(((K182*12-416220.01)*0.15)/12),IF((K182*12&lt;=867123.01),(31216+0.2*(K182*12-624329.01))/12,((79776+0.25*(K182*12-867123.01))/12))))-M182</f>
        <v>14457.687291666667</v>
      </c>
      <c r="M182" s="76"/>
      <c r="N182" s="77">
        <v>3775</v>
      </c>
      <c r="O182" s="102">
        <f>+N182+I182+H182+G182+L182</f>
        <v>24733.687291666669</v>
      </c>
      <c r="P182" s="77">
        <f>+F182-O182</f>
        <v>85266.312708333338</v>
      </c>
    </row>
    <row r="183" spans="1:17" s="39" customFormat="1" ht="30" customHeight="1" x14ac:dyDescent="0.25">
      <c r="A183" s="196" t="s">
        <v>123</v>
      </c>
      <c r="B183" s="197"/>
      <c r="C183" s="197"/>
      <c r="D183" s="197"/>
      <c r="E183" s="198"/>
      <c r="F183" s="37">
        <f>SUM(F180:F182)</f>
        <v>415500</v>
      </c>
      <c r="G183" s="37">
        <f t="shared" ref="G183:P183" si="64">SUM(G180:G182)</f>
        <v>11924.85</v>
      </c>
      <c r="H183" s="37">
        <f t="shared" si="64"/>
        <v>12631.2</v>
      </c>
      <c r="I183" s="37">
        <f t="shared" si="64"/>
        <v>1715.46</v>
      </c>
      <c r="J183" s="37">
        <f t="shared" si="64"/>
        <v>26271.51</v>
      </c>
      <c r="K183" s="37">
        <f t="shared" si="64"/>
        <v>389228.49</v>
      </c>
      <c r="L183" s="37">
        <f t="shared" si="64"/>
        <v>63055.934374999997</v>
      </c>
      <c r="M183" s="37"/>
      <c r="N183" s="37">
        <f t="shared" si="64"/>
        <v>12370</v>
      </c>
      <c r="O183" s="37">
        <f t="shared" si="64"/>
        <v>101697.44437499999</v>
      </c>
      <c r="P183" s="37">
        <f t="shared" si="64"/>
        <v>313802.55562500004</v>
      </c>
    </row>
    <row r="184" spans="1:17" s="53" customFormat="1" ht="30" customHeight="1" thickBot="1" x14ac:dyDescent="0.3">
      <c r="A184" s="50"/>
      <c r="B184" s="50"/>
      <c r="C184" s="50"/>
      <c r="D184" s="50"/>
      <c r="E184" s="50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39"/>
    </row>
    <row r="185" spans="1:17" s="53" customFormat="1" ht="30" customHeight="1" thickBot="1" x14ac:dyDescent="0.3">
      <c r="A185" s="199" t="s">
        <v>281</v>
      </c>
      <c r="B185" s="200"/>
      <c r="C185" s="200"/>
      <c r="D185" s="200"/>
      <c r="E185" s="200"/>
      <c r="F185" s="200"/>
      <c r="G185" s="200"/>
      <c r="H185" s="200"/>
      <c r="I185" s="200"/>
      <c r="J185" s="200"/>
      <c r="K185" s="200"/>
      <c r="L185" s="200"/>
      <c r="M185" s="200"/>
      <c r="N185" s="200"/>
      <c r="O185" s="200"/>
      <c r="P185" s="200"/>
      <c r="Q185" s="39"/>
    </row>
    <row r="186" spans="1:17" s="53" customFormat="1" ht="30" customHeight="1" x14ac:dyDescent="0.25">
      <c r="A186" s="74">
        <f>+A182+1</f>
        <v>96</v>
      </c>
      <c r="B186" s="80" t="s">
        <v>56</v>
      </c>
      <c r="C186" s="79" t="s">
        <v>405</v>
      </c>
      <c r="D186" s="84" t="s">
        <v>510</v>
      </c>
      <c r="E186" s="80" t="s">
        <v>119</v>
      </c>
      <c r="F186" s="81">
        <v>115000</v>
      </c>
      <c r="G186" s="81">
        <f>F186*2.87%</f>
        <v>3300.5</v>
      </c>
      <c r="H186" s="81">
        <f>+F186*3.04%</f>
        <v>3496</v>
      </c>
      <c r="I186" s="81">
        <v>1715.46</v>
      </c>
      <c r="J186" s="76">
        <f t="shared" si="48"/>
        <v>8511.9599999999991</v>
      </c>
      <c r="K186" s="76">
        <f>+F186-J186</f>
        <v>106488.04000000001</v>
      </c>
      <c r="L186" s="76">
        <f>+IF(K186*12&lt;=416220.01,0,IF(K186*12&lt;=624329.01,(((K186*12-416220.01)*0.15)/12),IF((K186*12&lt;=867123.01),(31216+0.2*(K186*12-624329.01))/12,((79776+0.25*(K186*12-867123.01))/12))))-M186</f>
        <v>15204.947291666665</v>
      </c>
      <c r="M186" s="76"/>
      <c r="N186" s="83">
        <v>25</v>
      </c>
      <c r="O186" s="102">
        <f>+N186+I186+H186+G186+L186</f>
        <v>23741.907291666663</v>
      </c>
      <c r="P186" s="77">
        <f>+F186-O186</f>
        <v>91258.092708333337</v>
      </c>
      <c r="Q186" s="39"/>
    </row>
    <row r="187" spans="1:17" s="53" customFormat="1" ht="30" customHeight="1" x14ac:dyDescent="0.25">
      <c r="A187" s="74">
        <f>+A186+1</f>
        <v>97</v>
      </c>
      <c r="B187" s="233" t="s">
        <v>277</v>
      </c>
      <c r="C187" s="162" t="s">
        <v>405</v>
      </c>
      <c r="D187" s="104" t="s">
        <v>276</v>
      </c>
      <c r="E187" s="163" t="s">
        <v>120</v>
      </c>
      <c r="F187" s="105">
        <v>90000</v>
      </c>
      <c r="G187" s="105">
        <f>F187*2.87%</f>
        <v>2583</v>
      </c>
      <c r="H187" s="81">
        <f>+F187*3.04%</f>
        <v>2736</v>
      </c>
      <c r="I187" s="81"/>
      <c r="J187" s="76">
        <f>+G187+H187+I187</f>
        <v>5319</v>
      </c>
      <c r="K187" s="76">
        <f>+F187-J187</f>
        <v>84681</v>
      </c>
      <c r="L187" s="76">
        <f>+IF(K187*12&lt;=416220.01,0,IF(K187*12&lt;=624329.01,(((K187*12-416220.01)*0.15)/12),IF((K187*12&lt;=867123.01),(31216+0.2*(K187*12-624329.01))/12,((79776+0.25*(K187*12-867123.01))/12))))-M187</f>
        <v>9753.1872916666671</v>
      </c>
      <c r="M187" s="76"/>
      <c r="N187" s="83">
        <v>25</v>
      </c>
      <c r="O187" s="102">
        <f>+N187+I187+H187+G187+L187</f>
        <v>15097.187291666667</v>
      </c>
      <c r="P187" s="77">
        <f>+F187-O187</f>
        <v>74902.812708333338</v>
      </c>
      <c r="Q187" s="39"/>
    </row>
    <row r="188" spans="1:17" s="39" customFormat="1" ht="30" customHeight="1" x14ac:dyDescent="0.25">
      <c r="A188" s="74">
        <f>+A187+1</f>
        <v>98</v>
      </c>
      <c r="B188" s="80" t="s">
        <v>244</v>
      </c>
      <c r="C188" s="79" t="s">
        <v>405</v>
      </c>
      <c r="D188" s="104" t="s">
        <v>276</v>
      </c>
      <c r="E188" s="80" t="s">
        <v>119</v>
      </c>
      <c r="F188" s="81">
        <v>85000</v>
      </c>
      <c r="G188" s="81">
        <f>F188*2.87%</f>
        <v>2439.5</v>
      </c>
      <c r="H188" s="81">
        <f>+F188*3.04%</f>
        <v>2584</v>
      </c>
      <c r="I188" s="81"/>
      <c r="J188" s="76">
        <f t="shared" si="48"/>
        <v>5023.5</v>
      </c>
      <c r="K188" s="76">
        <f t="shared" si="52"/>
        <v>79976.5</v>
      </c>
      <c r="L188" s="76">
        <f>+IF(K188*12&lt;=416220.01,0,IF(K188*12&lt;=624329.01,(((K188*12-416220.01)*0.15)/12),IF((K188*12&lt;=867123.01),(31216+0.2*(K188*12-624329.01))/12,((79776+0.25*(K188*12-867123.01))/12))))-M188</f>
        <v>8577.0622916666671</v>
      </c>
      <c r="M188" s="76"/>
      <c r="N188" s="83">
        <v>7625</v>
      </c>
      <c r="O188" s="102">
        <f>+N188+I188+H188+G188+L188</f>
        <v>21225.562291666669</v>
      </c>
      <c r="P188" s="77">
        <f>+F188-O188</f>
        <v>63774.437708333331</v>
      </c>
    </row>
    <row r="189" spans="1:17" s="39" customFormat="1" ht="30" customHeight="1" x14ac:dyDescent="0.25">
      <c r="A189" s="74">
        <f>+A188+1</f>
        <v>99</v>
      </c>
      <c r="B189" s="103" t="s">
        <v>274</v>
      </c>
      <c r="C189" s="36" t="s">
        <v>405</v>
      </c>
      <c r="D189" s="103" t="s">
        <v>64</v>
      </c>
      <c r="E189" s="103" t="s">
        <v>120</v>
      </c>
      <c r="F189" s="105">
        <v>50000</v>
      </c>
      <c r="G189" s="81">
        <f>F189*2.87%</f>
        <v>1435</v>
      </c>
      <c r="H189" s="81">
        <f>+F189*3.04%</f>
        <v>1520</v>
      </c>
      <c r="I189" s="81">
        <v>1715.46</v>
      </c>
      <c r="J189" s="76">
        <f t="shared" si="48"/>
        <v>4670.46</v>
      </c>
      <c r="K189" s="76">
        <f t="shared" si="52"/>
        <v>45329.54</v>
      </c>
      <c r="L189" s="76">
        <f>+IF(K189*12&lt;=416220.01,0,IF(K189*12&lt;=624329.01,(((K189*12-416220.01)*0.15)/12),IF((K189*12&lt;=867123.01),(31216+0.2*(K189*12-624329.01))/12,((79776+0.25*(K189*12-867123.01))/12))))-M189</f>
        <v>1596.6808749999998</v>
      </c>
      <c r="M189" s="76"/>
      <c r="N189" s="77">
        <v>17596.330000000002</v>
      </c>
      <c r="O189" s="102">
        <f>+N189+I189+H189+G189+L189</f>
        <v>23863.470874999999</v>
      </c>
      <c r="P189" s="83">
        <f>+F189-O189</f>
        <v>26136.529125000001</v>
      </c>
    </row>
    <row r="190" spans="1:17" s="39" customFormat="1" ht="30" customHeight="1" x14ac:dyDescent="0.25">
      <c r="A190" s="196" t="s">
        <v>123</v>
      </c>
      <c r="B190" s="197"/>
      <c r="C190" s="197"/>
      <c r="D190" s="197"/>
      <c r="E190" s="198"/>
      <c r="F190" s="37">
        <f>SUM(F186:F189)</f>
        <v>340000</v>
      </c>
      <c r="G190" s="37">
        <f t="shared" ref="G190:P190" si="65">SUM(G186:G189)</f>
        <v>9758</v>
      </c>
      <c r="H190" s="37">
        <f t="shared" si="65"/>
        <v>10336</v>
      </c>
      <c r="I190" s="37">
        <f t="shared" si="65"/>
        <v>3430.92</v>
      </c>
      <c r="J190" s="37">
        <f t="shared" si="65"/>
        <v>23524.92</v>
      </c>
      <c r="K190" s="37">
        <f t="shared" si="65"/>
        <v>316475.08</v>
      </c>
      <c r="L190" s="37">
        <f t="shared" si="65"/>
        <v>35131.87775</v>
      </c>
      <c r="M190" s="37"/>
      <c r="N190" s="37">
        <f t="shared" si="65"/>
        <v>25271.33</v>
      </c>
      <c r="O190" s="37">
        <f t="shared" si="65"/>
        <v>83928.12775</v>
      </c>
      <c r="P190" s="37">
        <f t="shared" si="65"/>
        <v>256071.87225000001</v>
      </c>
    </row>
    <row r="191" spans="1:17" s="53" customFormat="1" ht="30" customHeight="1" thickBot="1" x14ac:dyDescent="0.3">
      <c r="A191" s="41"/>
      <c r="B191" s="48"/>
      <c r="C191" s="133"/>
      <c r="D191" s="48"/>
      <c r="E191" s="48"/>
      <c r="F191" s="4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</row>
    <row r="192" spans="1:17" s="53" customFormat="1" ht="30" customHeight="1" thickBot="1" x14ac:dyDescent="0.3">
      <c r="A192" s="199" t="s">
        <v>90</v>
      </c>
      <c r="B192" s="200"/>
      <c r="C192" s="200"/>
      <c r="D192" s="200"/>
      <c r="E192" s="200"/>
      <c r="F192" s="200"/>
      <c r="G192" s="200"/>
      <c r="H192" s="200"/>
      <c r="I192" s="200"/>
      <c r="J192" s="200"/>
      <c r="K192" s="200"/>
      <c r="L192" s="200"/>
      <c r="M192" s="200"/>
      <c r="N192" s="200"/>
      <c r="O192" s="200"/>
      <c r="P192" s="200"/>
      <c r="Q192" s="39"/>
    </row>
    <row r="193" spans="1:17" s="86" customFormat="1" ht="30" customHeight="1" x14ac:dyDescent="0.25">
      <c r="A193" s="79">
        <f>+A189+1</f>
        <v>100</v>
      </c>
      <c r="B193" s="107" t="s">
        <v>72</v>
      </c>
      <c r="C193" s="117" t="s">
        <v>405</v>
      </c>
      <c r="D193" s="118" t="s">
        <v>532</v>
      </c>
      <c r="E193" s="107" t="s">
        <v>119</v>
      </c>
      <c r="F193" s="105">
        <v>110000</v>
      </c>
      <c r="G193" s="81">
        <f t="shared" ref="G193:G196" si="66">F193*2.87%</f>
        <v>3157</v>
      </c>
      <c r="H193" s="81">
        <f t="shared" ref="H193:H196" si="67">+F193*3.04%</f>
        <v>3344</v>
      </c>
      <c r="I193" s="81"/>
      <c r="J193" s="76">
        <f t="shared" si="48"/>
        <v>6501</v>
      </c>
      <c r="K193" s="76">
        <f t="shared" si="52"/>
        <v>103499</v>
      </c>
      <c r="L193" s="76">
        <f t="shared" ref="L193:L198" si="68">+IF(K193*12&lt;=416220.01,0,IF(K193*12&lt;=624329.01,(((K193*12-416220.01)*0.15)/12),IF((K193*12&lt;=867123.01),(31216+0.2*(K193*12-624329.01))/12,((79776+0.25*(K193*12-867123.01))/12))))-M193</f>
        <v>14457.687291666667</v>
      </c>
      <c r="M193" s="76"/>
      <c r="N193" s="77">
        <v>10025</v>
      </c>
      <c r="O193" s="102">
        <f t="shared" ref="O193:O198" si="69">+N193+I193+H193+G193+L193</f>
        <v>30983.687291666669</v>
      </c>
      <c r="P193" s="77">
        <f t="shared" ref="P193:P198" si="70">+F193-O193</f>
        <v>79016.312708333338</v>
      </c>
      <c r="Q193" s="47"/>
    </row>
    <row r="194" spans="1:17" s="53" customFormat="1" ht="30" customHeight="1" x14ac:dyDescent="0.25">
      <c r="A194" s="79">
        <f>+A193+1</f>
        <v>101</v>
      </c>
      <c r="B194" s="103" t="s">
        <v>71</v>
      </c>
      <c r="C194" s="36" t="s">
        <v>405</v>
      </c>
      <c r="D194" s="104" t="s">
        <v>532</v>
      </c>
      <c r="E194" s="103" t="s">
        <v>119</v>
      </c>
      <c r="F194" s="105">
        <v>110000</v>
      </c>
      <c r="G194" s="81">
        <f>F194*2.87%</f>
        <v>3157</v>
      </c>
      <c r="H194" s="81">
        <f>+F194*3.04%</f>
        <v>3344</v>
      </c>
      <c r="I194" s="81"/>
      <c r="J194" s="76">
        <f>+G194+H194+I194</f>
        <v>6501</v>
      </c>
      <c r="K194" s="76">
        <f>+F194-J194</f>
        <v>103499</v>
      </c>
      <c r="L194" s="76">
        <f t="shared" si="68"/>
        <v>14457.687291666667</v>
      </c>
      <c r="M194" s="76"/>
      <c r="N194" s="83">
        <v>5413.99</v>
      </c>
      <c r="O194" s="102">
        <f t="shared" si="69"/>
        <v>26372.677291666667</v>
      </c>
      <c r="P194" s="77">
        <f t="shared" si="70"/>
        <v>83627.322708333333</v>
      </c>
      <c r="Q194" s="39"/>
    </row>
    <row r="195" spans="1:17" s="39" customFormat="1" ht="30" customHeight="1" x14ac:dyDescent="0.25">
      <c r="A195" s="79">
        <f>+A194+1</f>
        <v>102</v>
      </c>
      <c r="B195" s="103" t="s">
        <v>84</v>
      </c>
      <c r="C195" s="36" t="s">
        <v>405</v>
      </c>
      <c r="D195" s="104" t="s">
        <v>278</v>
      </c>
      <c r="E195" s="103" t="s">
        <v>119</v>
      </c>
      <c r="F195" s="105">
        <v>90000</v>
      </c>
      <c r="G195" s="81">
        <f t="shared" si="66"/>
        <v>2583</v>
      </c>
      <c r="H195" s="81">
        <f t="shared" si="67"/>
        <v>2736</v>
      </c>
      <c r="I195" s="81">
        <v>3430.92</v>
      </c>
      <c r="J195" s="76">
        <f t="shared" si="48"/>
        <v>8749.92</v>
      </c>
      <c r="K195" s="76">
        <f t="shared" si="52"/>
        <v>81250.080000000002</v>
      </c>
      <c r="L195" s="76">
        <f t="shared" si="68"/>
        <v>8895.4572916666657</v>
      </c>
      <c r="M195" s="76"/>
      <c r="N195" s="83">
        <v>2925</v>
      </c>
      <c r="O195" s="102">
        <f t="shared" si="69"/>
        <v>20570.377291666664</v>
      </c>
      <c r="P195" s="77">
        <f t="shared" si="70"/>
        <v>69429.622708333336</v>
      </c>
    </row>
    <row r="196" spans="1:17" s="53" customFormat="1" ht="30" customHeight="1" x14ac:dyDescent="0.25">
      <c r="A196" s="79">
        <f>+A195+1</f>
        <v>103</v>
      </c>
      <c r="B196" s="103" t="s">
        <v>253</v>
      </c>
      <c r="C196" s="36" t="s">
        <v>405</v>
      </c>
      <c r="D196" s="104" t="s">
        <v>278</v>
      </c>
      <c r="E196" s="103" t="s">
        <v>119</v>
      </c>
      <c r="F196" s="105">
        <v>80000</v>
      </c>
      <c r="G196" s="81">
        <f t="shared" si="66"/>
        <v>2296</v>
      </c>
      <c r="H196" s="81">
        <f t="shared" si="67"/>
        <v>2432</v>
      </c>
      <c r="I196" s="81"/>
      <c r="J196" s="76">
        <f t="shared" si="48"/>
        <v>4728</v>
      </c>
      <c r="K196" s="76">
        <f t="shared" si="52"/>
        <v>75272</v>
      </c>
      <c r="L196" s="76">
        <f t="shared" si="68"/>
        <v>7400.9372916666662</v>
      </c>
      <c r="M196" s="76"/>
      <c r="N196" s="83">
        <v>25</v>
      </c>
      <c r="O196" s="102">
        <f t="shared" si="69"/>
        <v>12153.937291666665</v>
      </c>
      <c r="P196" s="77">
        <f t="shared" si="70"/>
        <v>67846.062708333338</v>
      </c>
      <c r="Q196" s="39"/>
    </row>
    <row r="197" spans="1:17" s="39" customFormat="1" ht="30" customHeight="1" x14ac:dyDescent="0.25">
      <c r="A197" s="74">
        <f t="shared" ref="A197" si="71">+A196+1</f>
        <v>104</v>
      </c>
      <c r="B197" s="160" t="s">
        <v>275</v>
      </c>
      <c r="C197" s="161" t="s">
        <v>405</v>
      </c>
      <c r="D197" s="104" t="s">
        <v>278</v>
      </c>
      <c r="E197" s="103" t="s">
        <v>119</v>
      </c>
      <c r="F197" s="105">
        <v>80000</v>
      </c>
      <c r="G197" s="105">
        <f>F197*2.87%</f>
        <v>2296</v>
      </c>
      <c r="H197" s="81">
        <f>+F197*3.04%</f>
        <v>2432</v>
      </c>
      <c r="I197" s="81">
        <v>3430.92</v>
      </c>
      <c r="J197" s="76">
        <f t="shared" si="48"/>
        <v>8158.92</v>
      </c>
      <c r="K197" s="76">
        <f t="shared" si="52"/>
        <v>71841.08</v>
      </c>
      <c r="L197" s="76">
        <f t="shared" si="68"/>
        <v>6564.0658333333331</v>
      </c>
      <c r="M197" s="76"/>
      <c r="N197" s="83">
        <v>25</v>
      </c>
      <c r="O197" s="102">
        <f t="shared" si="69"/>
        <v>14747.985833333332</v>
      </c>
      <c r="P197" s="77">
        <f t="shared" si="70"/>
        <v>65252.014166666668</v>
      </c>
    </row>
    <row r="198" spans="1:17" s="39" customFormat="1" ht="30" customHeight="1" x14ac:dyDescent="0.25">
      <c r="A198" s="117">
        <f>+A197+1</f>
        <v>105</v>
      </c>
      <c r="B198" s="103" t="s">
        <v>135</v>
      </c>
      <c r="C198" s="36" t="s">
        <v>405</v>
      </c>
      <c r="D198" s="103" t="s">
        <v>64</v>
      </c>
      <c r="E198" s="103" t="s">
        <v>221</v>
      </c>
      <c r="F198" s="105">
        <v>45000</v>
      </c>
      <c r="G198" s="105">
        <f>F198*2.87%</f>
        <v>1291.5</v>
      </c>
      <c r="H198" s="105">
        <f>+F198*3.04%</f>
        <v>1368</v>
      </c>
      <c r="I198" s="81"/>
      <c r="J198" s="76">
        <f t="shared" si="48"/>
        <v>2659.5</v>
      </c>
      <c r="K198" s="76">
        <f t="shared" si="52"/>
        <v>42340.5</v>
      </c>
      <c r="L198" s="76">
        <f t="shared" si="68"/>
        <v>1148.3248749999998</v>
      </c>
      <c r="M198" s="76"/>
      <c r="N198" s="83">
        <v>6681.59</v>
      </c>
      <c r="O198" s="102">
        <f t="shared" si="69"/>
        <v>10489.414875</v>
      </c>
      <c r="P198" s="106">
        <f t="shared" si="70"/>
        <v>34510.585124999998</v>
      </c>
    </row>
    <row r="199" spans="1:17" s="53" customFormat="1" ht="30" customHeight="1" x14ac:dyDescent="0.25">
      <c r="A199" s="196" t="s">
        <v>123</v>
      </c>
      <c r="B199" s="197"/>
      <c r="C199" s="197"/>
      <c r="D199" s="197"/>
      <c r="E199" s="198"/>
      <c r="F199" s="37">
        <f>SUM(F193:F198)</f>
        <v>515000</v>
      </c>
      <c r="G199" s="37">
        <f t="shared" ref="G199:P199" si="72">SUM(G193:G198)</f>
        <v>14780.5</v>
      </c>
      <c r="H199" s="37">
        <f t="shared" si="72"/>
        <v>15656</v>
      </c>
      <c r="I199" s="37">
        <f t="shared" si="72"/>
        <v>6861.84</v>
      </c>
      <c r="J199" s="37">
        <f t="shared" si="72"/>
        <v>37298.339999999997</v>
      </c>
      <c r="K199" s="37">
        <f t="shared" si="72"/>
        <v>477701.66000000003</v>
      </c>
      <c r="L199" s="37">
        <f t="shared" si="72"/>
        <v>52924.159875000005</v>
      </c>
      <c r="M199" s="37"/>
      <c r="N199" s="37">
        <f t="shared" si="72"/>
        <v>25095.579999999998</v>
      </c>
      <c r="O199" s="37">
        <f t="shared" si="72"/>
        <v>115318.07987500001</v>
      </c>
      <c r="P199" s="37">
        <f t="shared" si="72"/>
        <v>399681.920125</v>
      </c>
      <c r="Q199" s="39"/>
    </row>
    <row r="200" spans="1:17" s="39" customFormat="1" ht="30" customHeight="1" thickBot="1" x14ac:dyDescent="0.3">
      <c r="A200" s="50"/>
      <c r="B200" s="50"/>
      <c r="C200" s="50"/>
      <c r="D200" s="50"/>
      <c r="E200" s="50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</row>
    <row r="201" spans="1:17" s="39" customFormat="1" ht="30" customHeight="1" thickBot="1" x14ac:dyDescent="0.3">
      <c r="A201" s="199" t="s">
        <v>198</v>
      </c>
      <c r="B201" s="200"/>
      <c r="C201" s="200"/>
      <c r="D201" s="200"/>
      <c r="E201" s="200"/>
      <c r="F201" s="200"/>
      <c r="G201" s="200"/>
      <c r="H201" s="200"/>
      <c r="I201" s="200"/>
      <c r="J201" s="200"/>
      <c r="K201" s="200"/>
      <c r="L201" s="200"/>
      <c r="M201" s="200"/>
      <c r="N201" s="200"/>
      <c r="O201" s="200"/>
      <c r="P201" s="200"/>
    </row>
    <row r="202" spans="1:17" s="39" customFormat="1" ht="30" customHeight="1" x14ac:dyDescent="0.25">
      <c r="A202" s="117">
        <f>+A198+1</f>
        <v>106</v>
      </c>
      <c r="B202" s="107" t="s">
        <v>179</v>
      </c>
      <c r="C202" s="117" t="s">
        <v>405</v>
      </c>
      <c r="D202" s="107" t="s">
        <v>280</v>
      </c>
      <c r="E202" s="107" t="s">
        <v>119</v>
      </c>
      <c r="F202" s="128">
        <v>55000</v>
      </c>
      <c r="G202" s="76">
        <f>F202*2.87%</f>
        <v>1578.5</v>
      </c>
      <c r="H202" s="76">
        <f>+F202*3.04%</f>
        <v>1672</v>
      </c>
      <c r="I202" s="129"/>
      <c r="J202" s="76">
        <f t="shared" ref="J202:J249" si="73">+G202+H202+I202</f>
        <v>3250.5</v>
      </c>
      <c r="K202" s="76">
        <f t="shared" si="52"/>
        <v>51749.5</v>
      </c>
      <c r="L202" s="76">
        <f t="shared" ref="L202:L207" si="74">+IF(K202*12&lt;=416220.01,0,IF(K202*12&lt;=624329.01,(((K202*12-416220.01)*0.15)/12),IF((K202*12&lt;=867123.01),(31216+0.2*(K202*12-624329.01))/12,((79776+0.25*(K202*12-867123.01))/12))))</f>
        <v>2559.6748749999997</v>
      </c>
      <c r="M202" s="76"/>
      <c r="N202" s="77">
        <v>11290.95</v>
      </c>
      <c r="O202" s="102">
        <f>+N202+I202+H202+G202+L202</f>
        <v>17101.124875000001</v>
      </c>
      <c r="P202" s="77">
        <f>+F202-O202</f>
        <v>37898.875124999999</v>
      </c>
    </row>
    <row r="203" spans="1:17" s="39" customFormat="1" ht="30" customHeight="1" x14ac:dyDescent="0.25">
      <c r="A203" s="196" t="s">
        <v>123</v>
      </c>
      <c r="B203" s="197"/>
      <c r="C203" s="197"/>
      <c r="D203" s="197"/>
      <c r="E203" s="198"/>
      <c r="F203" s="37">
        <f>SUM(F202)</f>
        <v>55000</v>
      </c>
      <c r="G203" s="37">
        <f t="shared" ref="G203:P203" si="75">SUM(G202)</f>
        <v>1578.5</v>
      </c>
      <c r="H203" s="37">
        <f t="shared" si="75"/>
        <v>1672</v>
      </c>
      <c r="I203" s="37">
        <f t="shared" si="75"/>
        <v>0</v>
      </c>
      <c r="J203" s="37">
        <f t="shared" si="75"/>
        <v>3250.5</v>
      </c>
      <c r="K203" s="37">
        <f t="shared" si="75"/>
        <v>51749.5</v>
      </c>
      <c r="L203" s="37">
        <f t="shared" si="75"/>
        <v>2559.6748749999997</v>
      </c>
      <c r="M203" s="37"/>
      <c r="N203" s="37">
        <f t="shared" si="75"/>
        <v>11290.95</v>
      </c>
      <c r="O203" s="37">
        <f t="shared" si="75"/>
        <v>17101.124875000001</v>
      </c>
      <c r="P203" s="37">
        <f t="shared" si="75"/>
        <v>37898.875124999999</v>
      </c>
    </row>
    <row r="204" spans="1:17" s="53" customFormat="1" ht="30" customHeight="1" thickBot="1" x14ac:dyDescent="0.3">
      <c r="A204" s="50"/>
      <c r="B204" s="50"/>
      <c r="C204" s="50"/>
      <c r="D204" s="50"/>
      <c r="E204" s="50"/>
      <c r="F204" s="254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39"/>
    </row>
    <row r="205" spans="1:17" s="39" customFormat="1" ht="30" customHeight="1" thickBot="1" x14ac:dyDescent="0.3">
      <c r="A205" s="199" t="s">
        <v>284</v>
      </c>
      <c r="B205" s="200"/>
      <c r="C205" s="200"/>
      <c r="D205" s="200"/>
      <c r="E205" s="200"/>
      <c r="F205" s="200"/>
      <c r="G205" s="200"/>
      <c r="H205" s="200"/>
      <c r="I205" s="200"/>
      <c r="J205" s="200"/>
      <c r="K205" s="200"/>
      <c r="L205" s="200"/>
      <c r="M205" s="200"/>
      <c r="N205" s="200"/>
      <c r="O205" s="200"/>
      <c r="P205" s="200"/>
    </row>
    <row r="206" spans="1:17" s="39" customFormat="1" ht="30" customHeight="1" x14ac:dyDescent="0.25">
      <c r="A206" s="117">
        <f>+A202+1</f>
        <v>107</v>
      </c>
      <c r="B206" s="107" t="s">
        <v>10</v>
      </c>
      <c r="C206" s="117" t="s">
        <v>405</v>
      </c>
      <c r="D206" s="118" t="s">
        <v>109</v>
      </c>
      <c r="E206" s="107" t="s">
        <v>119</v>
      </c>
      <c r="F206" s="102">
        <v>190000</v>
      </c>
      <c r="G206" s="102">
        <f>F206*2.87%</f>
        <v>5453</v>
      </c>
      <c r="H206" s="102">
        <v>5776</v>
      </c>
      <c r="I206" s="102"/>
      <c r="J206" s="102">
        <f t="shared" si="73"/>
        <v>11229</v>
      </c>
      <c r="K206" s="102">
        <f t="shared" ref="K206:K254" si="76">+F206-J206</f>
        <v>178771</v>
      </c>
      <c r="L206" s="102">
        <f t="shared" si="74"/>
        <v>33275.687291666669</v>
      </c>
      <c r="M206" s="102"/>
      <c r="N206" s="106">
        <v>25</v>
      </c>
      <c r="O206" s="102">
        <f>+N206+I206+H206+G206+L206</f>
        <v>44529.687291666669</v>
      </c>
      <c r="P206" s="106">
        <f>+F206-O206</f>
        <v>145470.31270833334</v>
      </c>
    </row>
    <row r="207" spans="1:17" s="53" customFormat="1" ht="30" customHeight="1" x14ac:dyDescent="0.25">
      <c r="A207" s="36">
        <f>+A206+1</f>
        <v>108</v>
      </c>
      <c r="B207" s="103" t="s">
        <v>99</v>
      </c>
      <c r="C207" s="36" t="s">
        <v>404</v>
      </c>
      <c r="D207" s="103" t="s">
        <v>94</v>
      </c>
      <c r="E207" s="103" t="s">
        <v>120</v>
      </c>
      <c r="F207" s="105">
        <v>70000</v>
      </c>
      <c r="G207" s="105">
        <f t="shared" ref="G207" si="77">F207*2.87%</f>
        <v>2009</v>
      </c>
      <c r="H207" s="105">
        <f t="shared" ref="H207" si="78">+F207*3.04%</f>
        <v>2128</v>
      </c>
      <c r="I207" s="105">
        <v>1715.46</v>
      </c>
      <c r="J207" s="102">
        <f>+G207+H207+I207</f>
        <v>5852.46</v>
      </c>
      <c r="K207" s="102">
        <f>+F207-J207</f>
        <v>64147.54</v>
      </c>
      <c r="L207" s="102">
        <f t="shared" si="74"/>
        <v>5025.3578333333326</v>
      </c>
      <c r="M207" s="102"/>
      <c r="N207" s="106">
        <v>7169.43</v>
      </c>
      <c r="O207" s="102">
        <f>+N207+I207+H207+G207+L207</f>
        <v>18047.247833333331</v>
      </c>
      <c r="P207" s="106">
        <f>+F207-O207</f>
        <v>51952.752166666673</v>
      </c>
      <c r="Q207" s="39"/>
    </row>
    <row r="208" spans="1:17" s="78" customFormat="1" ht="30" customHeight="1" thickBot="1" x14ac:dyDescent="0.3">
      <c r="A208" s="196" t="s">
        <v>123</v>
      </c>
      <c r="B208" s="197"/>
      <c r="C208" s="197"/>
      <c r="D208" s="197"/>
      <c r="E208" s="198"/>
      <c r="F208" s="37">
        <f>SUM(F206:F207)</f>
        <v>260000</v>
      </c>
      <c r="G208" s="37">
        <f t="shared" ref="G208:P208" si="79">SUM(G206:G207)</f>
        <v>7462</v>
      </c>
      <c r="H208" s="37">
        <f t="shared" si="79"/>
        <v>7904</v>
      </c>
      <c r="I208" s="37">
        <f t="shared" si="79"/>
        <v>1715.46</v>
      </c>
      <c r="J208" s="37">
        <f t="shared" si="79"/>
        <v>17081.46</v>
      </c>
      <c r="K208" s="37">
        <f t="shared" si="79"/>
        <v>242918.54</v>
      </c>
      <c r="L208" s="37">
        <f>SUM(L206:L207)</f>
        <v>38301.045125000004</v>
      </c>
      <c r="M208" s="37"/>
      <c r="N208" s="37">
        <f t="shared" si="79"/>
        <v>7194.43</v>
      </c>
      <c r="O208" s="37">
        <f t="shared" si="79"/>
        <v>62576.935125000004</v>
      </c>
      <c r="P208" s="37">
        <f t="shared" si="79"/>
        <v>197423.06487500001</v>
      </c>
      <c r="Q208" s="32"/>
    </row>
    <row r="209" spans="1:17" s="53" customFormat="1" ht="30" customHeight="1" thickBot="1" x14ac:dyDescent="0.3">
      <c r="A209" s="204" t="s">
        <v>285</v>
      </c>
      <c r="B209" s="205"/>
      <c r="C209" s="205"/>
      <c r="D209" s="205"/>
      <c r="E209" s="205"/>
      <c r="F209" s="205"/>
      <c r="G209" s="205"/>
      <c r="H209" s="205"/>
      <c r="I209" s="205"/>
      <c r="J209" s="205"/>
      <c r="K209" s="205"/>
      <c r="L209" s="205"/>
      <c r="M209" s="205"/>
      <c r="N209" s="205"/>
      <c r="O209" s="205"/>
      <c r="P209" s="205"/>
      <c r="Q209" s="39"/>
    </row>
    <row r="210" spans="1:17" s="39" customFormat="1" ht="30" customHeight="1" x14ac:dyDescent="0.25">
      <c r="A210" s="74">
        <f>+A207+1</f>
        <v>109</v>
      </c>
      <c r="B210" s="107" t="s">
        <v>11</v>
      </c>
      <c r="C210" s="117" t="s">
        <v>405</v>
      </c>
      <c r="D210" s="141" t="s">
        <v>110</v>
      </c>
      <c r="E210" s="103" t="s">
        <v>119</v>
      </c>
      <c r="F210" s="76">
        <v>145000</v>
      </c>
      <c r="G210" s="76">
        <f>F210*2.87%</f>
        <v>4161.5</v>
      </c>
      <c r="H210" s="76">
        <f>+F210*3.04%</f>
        <v>4408</v>
      </c>
      <c r="I210" s="76"/>
      <c r="J210" s="76">
        <f t="shared" si="73"/>
        <v>8569.5</v>
      </c>
      <c r="K210" s="76">
        <f t="shared" si="76"/>
        <v>136430.5</v>
      </c>
      <c r="L210" s="76">
        <f>+IF(K210*12&lt;=416220.01,0,IF(K210*12&lt;=624329.01,(((K210*12-416220.01)*0.15)/12),IF((K210*12&lt;=867123.01),(31216+0.2*(K210*12-624329.01))/12,((79776+0.25*(K210*12-867123.01))/12))))-M210</f>
        <v>22690.562291666665</v>
      </c>
      <c r="M210" s="76"/>
      <c r="N210" s="77">
        <v>2185</v>
      </c>
      <c r="O210" s="102">
        <f>+N210+I210+H210+G210+L210</f>
        <v>33445.062291666662</v>
      </c>
      <c r="P210" s="77">
        <f>+F210-O210</f>
        <v>111554.93770833334</v>
      </c>
    </row>
    <row r="211" spans="1:17" s="39" customFormat="1" ht="30" customHeight="1" x14ac:dyDescent="0.25">
      <c r="A211" s="79">
        <f>+A210+1</f>
        <v>110</v>
      </c>
      <c r="B211" s="103" t="s">
        <v>286</v>
      </c>
      <c r="C211" s="36" t="s">
        <v>404</v>
      </c>
      <c r="D211" s="103" t="s">
        <v>111</v>
      </c>
      <c r="E211" s="103" t="s">
        <v>120</v>
      </c>
      <c r="F211" s="105">
        <v>70000</v>
      </c>
      <c r="G211" s="81">
        <f>F211*2.87%</f>
        <v>2009</v>
      </c>
      <c r="H211" s="81">
        <f>+F211*3.04%</f>
        <v>2128</v>
      </c>
      <c r="I211" s="76"/>
      <c r="J211" s="76">
        <f t="shared" si="73"/>
        <v>4137</v>
      </c>
      <c r="K211" s="76">
        <f t="shared" si="76"/>
        <v>65863</v>
      </c>
      <c r="L211" s="76">
        <f>+IF(K211*12&lt;=416220.01,0,IF(K211*12&lt;=624329.01,(((K211*12-416220.01)*0.15)/12),IF((K211*12&lt;=867123.01),(31216+0.2*(K211*12-624329.01))/12,((79776+0.25*(K211*12-867123.01))/12))))-M211</f>
        <v>5368.4498333333331</v>
      </c>
      <c r="M211" s="76"/>
      <c r="N211" s="77">
        <f>21844.41+25</f>
        <v>21869.41</v>
      </c>
      <c r="O211" s="102">
        <f>+N211+I211+H211+G211+L211</f>
        <v>31374.859833333332</v>
      </c>
      <c r="P211" s="77">
        <f>+F211-O211</f>
        <v>38625.140166666664</v>
      </c>
    </row>
    <row r="212" spans="1:17" s="47" customFormat="1" ht="30" customHeight="1" x14ac:dyDescent="0.25">
      <c r="A212" s="74">
        <f>+A211+1</f>
        <v>111</v>
      </c>
      <c r="B212" s="103" t="s">
        <v>337</v>
      </c>
      <c r="C212" s="36" t="s">
        <v>405</v>
      </c>
      <c r="D212" s="103" t="s">
        <v>711</v>
      </c>
      <c r="E212" s="103" t="s">
        <v>119</v>
      </c>
      <c r="F212" s="105">
        <v>45000</v>
      </c>
      <c r="G212" s="81">
        <f>F212*2.87%</f>
        <v>1291.5</v>
      </c>
      <c r="H212" s="81">
        <f>+F212*3.04%</f>
        <v>1368</v>
      </c>
      <c r="I212" s="81"/>
      <c r="J212" s="76">
        <f t="shared" si="73"/>
        <v>2659.5</v>
      </c>
      <c r="K212" s="76">
        <f t="shared" si="76"/>
        <v>42340.5</v>
      </c>
      <c r="L212" s="76">
        <f>+IF(K212*12&lt;=416220.01,0,IF(K212*12&lt;=624329.01,(((K212*12-416220.01)*0.15)/12),IF((K212*12&lt;=867123.01),(31216+0.2*(K212*12-624329.01))/12,((79776+0.25*(K212*12-867123.01))/12))))-M212</f>
        <v>1148.3248749999998</v>
      </c>
      <c r="M212" s="76"/>
      <c r="N212" s="77">
        <v>3065</v>
      </c>
      <c r="O212" s="102">
        <f>+N212+I212+H212+G212+L212</f>
        <v>6872.8248750000002</v>
      </c>
      <c r="P212" s="83">
        <f>+F212-O212</f>
        <v>38127.175125000002</v>
      </c>
    </row>
    <row r="213" spans="1:17" s="40" customFormat="1" ht="30" customHeight="1" x14ac:dyDescent="0.25">
      <c r="A213" s="196" t="s">
        <v>123</v>
      </c>
      <c r="B213" s="197"/>
      <c r="C213" s="197"/>
      <c r="D213" s="197"/>
      <c r="E213" s="198"/>
      <c r="F213" s="37">
        <f>SUM(F210:F212)</f>
        <v>260000</v>
      </c>
      <c r="G213" s="37">
        <f t="shared" ref="G213:P213" si="80">SUM(G210:G212)</f>
        <v>7462</v>
      </c>
      <c r="H213" s="37">
        <f t="shared" si="80"/>
        <v>7904</v>
      </c>
      <c r="I213" s="37">
        <f t="shared" si="80"/>
        <v>0</v>
      </c>
      <c r="J213" s="37">
        <f t="shared" si="80"/>
        <v>15366</v>
      </c>
      <c r="K213" s="37">
        <f t="shared" si="80"/>
        <v>244634</v>
      </c>
      <c r="L213" s="37">
        <f t="shared" si="80"/>
        <v>29207.336999999996</v>
      </c>
      <c r="M213" s="37"/>
      <c r="N213" s="37">
        <f t="shared" si="80"/>
        <v>27119.41</v>
      </c>
      <c r="O213" s="37">
        <f t="shared" si="80"/>
        <v>71692.747000000003</v>
      </c>
      <c r="P213" s="37">
        <f t="shared" si="80"/>
        <v>188307.25300000003</v>
      </c>
    </row>
    <row r="214" spans="1:17" s="53" customFormat="1" ht="30" customHeight="1" thickBot="1" x14ac:dyDescent="0.3">
      <c r="A214" s="44"/>
      <c r="B214" s="42"/>
      <c r="C214" s="44"/>
      <c r="D214" s="43"/>
      <c r="E214" s="43"/>
      <c r="F214" s="39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9"/>
    </row>
    <row r="215" spans="1:17" s="39" customFormat="1" ht="30" customHeight="1" thickBot="1" x14ac:dyDescent="0.3">
      <c r="A215" s="204" t="s">
        <v>287</v>
      </c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</row>
    <row r="216" spans="1:17" s="39" customFormat="1" ht="30" customHeight="1" thickBot="1" x14ac:dyDescent="0.3">
      <c r="C216" s="41"/>
    </row>
    <row r="217" spans="1:17" s="39" customFormat="1" ht="30" customHeight="1" thickBot="1" x14ac:dyDescent="0.3">
      <c r="A217" s="199" t="s">
        <v>289</v>
      </c>
      <c r="B217" s="200"/>
      <c r="C217" s="200"/>
      <c r="D217" s="200"/>
      <c r="E217" s="200"/>
      <c r="F217" s="200"/>
      <c r="G217" s="200"/>
      <c r="H217" s="200"/>
      <c r="I217" s="200"/>
      <c r="J217" s="200"/>
      <c r="K217" s="200"/>
      <c r="L217" s="200"/>
      <c r="M217" s="200"/>
      <c r="N217" s="200"/>
      <c r="O217" s="200"/>
      <c r="P217" s="200"/>
    </row>
    <row r="218" spans="1:17" s="53" customFormat="1" ht="30" customHeight="1" x14ac:dyDescent="0.25">
      <c r="A218" s="74">
        <f>+A212+1</f>
        <v>112</v>
      </c>
      <c r="B218" s="107" t="s">
        <v>290</v>
      </c>
      <c r="C218" s="117" t="s">
        <v>405</v>
      </c>
      <c r="D218" s="141" t="s">
        <v>291</v>
      </c>
      <c r="E218" s="80" t="s">
        <v>119</v>
      </c>
      <c r="F218" s="76">
        <v>145000</v>
      </c>
      <c r="G218" s="76">
        <f>F218*2.87%</f>
        <v>4161.5</v>
      </c>
      <c r="H218" s="76">
        <f>F218*3.04%</f>
        <v>4408</v>
      </c>
      <c r="I218" s="76">
        <v>1715.46</v>
      </c>
      <c r="J218" s="76">
        <f t="shared" si="73"/>
        <v>10284.959999999999</v>
      </c>
      <c r="K218" s="76">
        <f t="shared" si="76"/>
        <v>134715.04</v>
      </c>
      <c r="L218" s="76">
        <f>+IF(K218*12&lt;=416220.01,0,IF(K218*12&lt;=624329.01,(((K218*12-416220.01)*0.15)/12),IF((K218*12&lt;=867123.01),(31216+0.2*(K218*12-624329.01))/12,((79776+0.25*(K218*12-867123.01))/12))))-M218</f>
        <v>22261.697291666667</v>
      </c>
      <c r="M218" s="76"/>
      <c r="N218" s="77">
        <v>25</v>
      </c>
      <c r="O218" s="76">
        <f>+N218+I218+H218+G218+L218</f>
        <v>32571.657291666666</v>
      </c>
      <c r="P218" s="76">
        <f>+F218-O218</f>
        <v>112428.34270833334</v>
      </c>
      <c r="Q218" s="39"/>
    </row>
    <row r="219" spans="1:17" s="86" customFormat="1" ht="30" customHeight="1" x14ac:dyDescent="0.25">
      <c r="A219" s="79">
        <f>+A218+1</f>
        <v>113</v>
      </c>
      <c r="B219" s="103" t="s">
        <v>14</v>
      </c>
      <c r="C219" s="36" t="s">
        <v>405</v>
      </c>
      <c r="D219" s="103" t="s">
        <v>292</v>
      </c>
      <c r="E219" s="80" t="s">
        <v>120</v>
      </c>
      <c r="F219" s="81">
        <v>80000</v>
      </c>
      <c r="G219" s="81">
        <f>F219*2.87%</f>
        <v>2296</v>
      </c>
      <c r="H219" s="81">
        <f>+F219*3.04%</f>
        <v>2432</v>
      </c>
      <c r="I219" s="81">
        <v>5146.38</v>
      </c>
      <c r="J219" s="76">
        <f t="shared" si="73"/>
        <v>9874.380000000001</v>
      </c>
      <c r="K219" s="76">
        <f t="shared" si="76"/>
        <v>70125.62</v>
      </c>
      <c r="L219" s="76">
        <f>+IF(K219*12&lt;=416220.01,0,IF(K219*12&lt;=624329.01,(((K219*12-416220.01)*0.15)/12),IF((K219*12&lt;=867123.01),(31216+0.2*(K219*12-624329.01))/12,((79776+0.25*(K219*12-867123.01))/12))))-M219</f>
        <v>6220.9738333333325</v>
      </c>
      <c r="M219" s="76"/>
      <c r="N219" s="77">
        <v>1825</v>
      </c>
      <c r="O219" s="76">
        <f>+N219+I219+H219+G219+L219</f>
        <v>17920.353833333334</v>
      </c>
      <c r="P219" s="76">
        <f>+F219-O219</f>
        <v>62079.646166666666</v>
      </c>
      <c r="Q219" s="47"/>
    </row>
    <row r="220" spans="1:17" s="86" customFormat="1" ht="30" customHeight="1" x14ac:dyDescent="0.25">
      <c r="A220" s="196" t="s">
        <v>123</v>
      </c>
      <c r="B220" s="197"/>
      <c r="C220" s="197"/>
      <c r="D220" s="197"/>
      <c r="E220" s="198"/>
      <c r="F220" s="37">
        <f>SUM(F218:F219)</f>
        <v>225000</v>
      </c>
      <c r="G220" s="37">
        <f t="shared" ref="G220:P220" si="81">SUM(G218:G219)</f>
        <v>6457.5</v>
      </c>
      <c r="H220" s="37">
        <f t="shared" si="81"/>
        <v>6840</v>
      </c>
      <c r="I220" s="37">
        <f t="shared" si="81"/>
        <v>6861.84</v>
      </c>
      <c r="J220" s="37">
        <f t="shared" si="81"/>
        <v>20159.34</v>
      </c>
      <c r="K220" s="37">
        <f t="shared" si="81"/>
        <v>204840.66</v>
      </c>
      <c r="L220" s="37">
        <f t="shared" si="81"/>
        <v>28482.671125000001</v>
      </c>
      <c r="M220" s="37"/>
      <c r="N220" s="37">
        <f t="shared" si="81"/>
        <v>1850</v>
      </c>
      <c r="O220" s="37">
        <f t="shared" si="81"/>
        <v>50492.011125000005</v>
      </c>
      <c r="P220" s="37">
        <f t="shared" si="81"/>
        <v>174507.98887500001</v>
      </c>
      <c r="Q220" s="47"/>
    </row>
    <row r="221" spans="1:17" s="39" customFormat="1" ht="30" customHeight="1" thickBot="1" x14ac:dyDescent="0.3">
      <c r="A221" s="50"/>
      <c r="B221" s="50"/>
      <c r="C221" s="50"/>
      <c r="D221" s="50"/>
      <c r="E221" s="50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</row>
    <row r="222" spans="1:17" s="39" customFormat="1" ht="30" customHeight="1" thickBot="1" x14ac:dyDescent="0.3">
      <c r="A222" s="199" t="s">
        <v>293</v>
      </c>
      <c r="B222" s="200"/>
      <c r="C222" s="200"/>
      <c r="D222" s="200"/>
      <c r="E222" s="200"/>
      <c r="F222" s="200"/>
      <c r="G222" s="200"/>
      <c r="H222" s="200"/>
      <c r="I222" s="200"/>
      <c r="J222" s="200"/>
      <c r="K222" s="200"/>
      <c r="L222" s="200"/>
      <c r="M222" s="200"/>
      <c r="N222" s="200"/>
      <c r="O222" s="200"/>
      <c r="P222" s="200"/>
    </row>
    <row r="223" spans="1:17" s="53" customFormat="1" ht="30" customHeight="1" x14ac:dyDescent="0.25">
      <c r="A223" s="79">
        <f>+A219+1</f>
        <v>114</v>
      </c>
      <c r="B223" s="103" t="s">
        <v>107</v>
      </c>
      <c r="C223" s="36" t="s">
        <v>405</v>
      </c>
      <c r="D223" s="103" t="s">
        <v>108</v>
      </c>
      <c r="E223" s="103" t="s">
        <v>120</v>
      </c>
      <c r="F223" s="105">
        <v>100000</v>
      </c>
      <c r="G223" s="81">
        <f>F223*2.87%</f>
        <v>2870</v>
      </c>
      <c r="H223" s="81">
        <f>+F223*3.04%</f>
        <v>3040</v>
      </c>
      <c r="I223" s="81"/>
      <c r="J223" s="76">
        <f t="shared" si="73"/>
        <v>5910</v>
      </c>
      <c r="K223" s="76">
        <f>+F223-J223</f>
        <v>94090</v>
      </c>
      <c r="L223" s="76">
        <f>+IF(K223*12&lt;=416220.01,0,IF(K223*12&lt;=624329.01,(((K223*12-416220.01)*0.15)/12),IF((K223*12&lt;=867123.01),(31216+0.2*(K223*12-624329.01))/12,((79776+0.25*(K223*12-867123.01))/12))))-M223</f>
        <v>12105.437291666667</v>
      </c>
      <c r="M223" s="76"/>
      <c r="N223" s="77">
        <v>5025</v>
      </c>
      <c r="O223" s="102">
        <f>+N223+I223+H223+G223+L223</f>
        <v>23040.437291666669</v>
      </c>
      <c r="P223" s="76">
        <f>+F223-O223</f>
        <v>76959.562708333338</v>
      </c>
      <c r="Q223" s="39"/>
    </row>
    <row r="224" spans="1:17" s="89" customFormat="1" ht="30" customHeight="1" x14ac:dyDescent="0.25">
      <c r="A224" s="196" t="s">
        <v>123</v>
      </c>
      <c r="B224" s="197"/>
      <c r="C224" s="197"/>
      <c r="D224" s="197"/>
      <c r="E224" s="198"/>
      <c r="F224" s="37">
        <f>SUM(F223)</f>
        <v>100000</v>
      </c>
      <c r="G224" s="37">
        <f t="shared" ref="G224:P224" si="82">SUM(G223)</f>
        <v>2870</v>
      </c>
      <c r="H224" s="37">
        <f t="shared" si="82"/>
        <v>3040</v>
      </c>
      <c r="I224" s="37">
        <f t="shared" si="82"/>
        <v>0</v>
      </c>
      <c r="J224" s="37">
        <f t="shared" si="82"/>
        <v>5910</v>
      </c>
      <c r="K224" s="37">
        <f t="shared" si="82"/>
        <v>94090</v>
      </c>
      <c r="L224" s="37">
        <f t="shared" si="82"/>
        <v>12105.437291666667</v>
      </c>
      <c r="M224" s="37"/>
      <c r="N224" s="37">
        <f t="shared" si="82"/>
        <v>5025</v>
      </c>
      <c r="O224" s="37">
        <f t="shared" si="82"/>
        <v>23040.437291666669</v>
      </c>
      <c r="P224" s="37">
        <f t="shared" si="82"/>
        <v>76959.562708333338</v>
      </c>
      <c r="Q224" s="229"/>
    </row>
    <row r="225" spans="1:17" s="89" customFormat="1" ht="30" customHeight="1" thickBot="1" x14ac:dyDescent="0.3">
      <c r="A225" s="41"/>
      <c r="B225" s="48"/>
      <c r="C225" s="133"/>
      <c r="D225" s="48"/>
      <c r="E225" s="48"/>
      <c r="F225" s="4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229"/>
    </row>
    <row r="226" spans="1:17" s="39" customFormat="1" ht="30" customHeight="1" x14ac:dyDescent="0.25">
      <c r="A226" s="208" t="s">
        <v>199</v>
      </c>
      <c r="B226" s="209"/>
      <c r="C226" s="209"/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</row>
    <row r="227" spans="1:17" s="39" customFormat="1" ht="30" customHeight="1" x14ac:dyDescent="0.25">
      <c r="A227" s="79">
        <f>+A223+1</f>
        <v>115</v>
      </c>
      <c r="B227" s="103" t="s">
        <v>545</v>
      </c>
      <c r="C227" s="36" t="s">
        <v>405</v>
      </c>
      <c r="D227" s="103" t="s">
        <v>20</v>
      </c>
      <c r="E227" s="163" t="s">
        <v>221</v>
      </c>
      <c r="F227" s="105">
        <v>35000</v>
      </c>
      <c r="G227" s="81">
        <f>F227*2.87%</f>
        <v>1004.5</v>
      </c>
      <c r="H227" s="81">
        <f>+F227*3.04%</f>
        <v>1064</v>
      </c>
      <c r="I227" s="81"/>
      <c r="J227" s="76">
        <f t="shared" si="73"/>
        <v>2068.5</v>
      </c>
      <c r="K227" s="76">
        <f t="shared" si="76"/>
        <v>32931.5</v>
      </c>
      <c r="L227" s="76">
        <f t="shared" ref="L227" si="83">+IF(K227*12&lt;=416220.01,0,IF(K227*12&lt;=624329.01,(((K227*12-416220.01)*0.15)/12),IF((K227*12&lt;=867123.01),(31216+0.2*(K227*12-624329.01))/12,((79776+0.25*(K227*12-867123.01))/12))))</f>
        <v>0</v>
      </c>
      <c r="M227" s="76"/>
      <c r="N227" s="81">
        <v>5343.89</v>
      </c>
      <c r="O227" s="102">
        <f>+N227+I227+H227+G227+L227</f>
        <v>7412.39</v>
      </c>
      <c r="P227" s="76">
        <f>+F227-O227</f>
        <v>27587.61</v>
      </c>
    </row>
    <row r="228" spans="1:17" s="53" customFormat="1" ht="30" customHeight="1" x14ac:dyDescent="0.25">
      <c r="A228" s="150">
        <f>+A227+1</f>
        <v>116</v>
      </c>
      <c r="B228" s="103" t="s">
        <v>206</v>
      </c>
      <c r="C228" s="165" t="s">
        <v>405</v>
      </c>
      <c r="D228" s="103" t="s">
        <v>604</v>
      </c>
      <c r="E228" s="163" t="s">
        <v>221</v>
      </c>
      <c r="F228" s="105">
        <v>25000</v>
      </c>
      <c r="G228" s="81">
        <f>F228*2.87%</f>
        <v>717.5</v>
      </c>
      <c r="H228" s="81">
        <f>+F228*3.04%</f>
        <v>760</v>
      </c>
      <c r="I228" s="81">
        <v>0</v>
      </c>
      <c r="J228" s="76">
        <f t="shared" ref="J228" si="84">+G228+H228+I228</f>
        <v>1477.5</v>
      </c>
      <c r="K228" s="76">
        <v>23522.5</v>
      </c>
      <c r="L228" s="76">
        <v>0</v>
      </c>
      <c r="M228" s="81"/>
      <c r="N228" s="81">
        <v>4419.2</v>
      </c>
      <c r="O228" s="102">
        <f>+N228+I228+H228+G228+L228</f>
        <v>5896.7</v>
      </c>
      <c r="P228" s="76">
        <f>+F228-O228</f>
        <v>19103.3</v>
      </c>
      <c r="Q228" s="39"/>
    </row>
    <row r="229" spans="1:17" s="39" customFormat="1" ht="30" customHeight="1" x14ac:dyDescent="0.25">
      <c r="A229" s="196" t="s">
        <v>123</v>
      </c>
      <c r="B229" s="197"/>
      <c r="C229" s="197"/>
      <c r="D229" s="197"/>
      <c r="E229" s="198"/>
      <c r="F229" s="37">
        <f>SUM(F227:F228)</f>
        <v>60000</v>
      </c>
      <c r="G229" s="37">
        <f t="shared" ref="G229:P229" si="85">SUM(G227:G228)</f>
        <v>1722</v>
      </c>
      <c r="H229" s="37">
        <f t="shared" si="85"/>
        <v>1824</v>
      </c>
      <c r="I229" s="37">
        <f t="shared" si="85"/>
        <v>0</v>
      </c>
      <c r="J229" s="37">
        <f t="shared" si="85"/>
        <v>3546</v>
      </c>
      <c r="K229" s="37">
        <f t="shared" si="85"/>
        <v>56454</v>
      </c>
      <c r="L229" s="37">
        <f t="shared" si="85"/>
        <v>0</v>
      </c>
      <c r="M229" s="37"/>
      <c r="N229" s="37">
        <f t="shared" si="85"/>
        <v>9763.09</v>
      </c>
      <c r="O229" s="37">
        <f t="shared" si="85"/>
        <v>13309.09</v>
      </c>
      <c r="P229" s="37">
        <f t="shared" si="85"/>
        <v>46690.91</v>
      </c>
    </row>
    <row r="230" spans="1:17" s="39" customFormat="1" ht="30" customHeight="1" thickBot="1" x14ac:dyDescent="0.3">
      <c r="A230" s="51"/>
      <c r="B230" s="45"/>
      <c r="C230" s="50"/>
      <c r="D230" s="52"/>
      <c r="E230" s="52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</row>
    <row r="231" spans="1:17" s="39" customFormat="1" ht="30" customHeight="1" thickBot="1" x14ac:dyDescent="0.3">
      <c r="A231" s="199" t="s">
        <v>83</v>
      </c>
      <c r="B231" s="200"/>
      <c r="C231" s="200"/>
      <c r="D231" s="200"/>
      <c r="E231" s="200"/>
      <c r="F231" s="200"/>
      <c r="G231" s="200"/>
      <c r="H231" s="200"/>
      <c r="I231" s="200"/>
      <c r="J231" s="200"/>
      <c r="K231" s="200"/>
      <c r="L231" s="200"/>
      <c r="M231" s="200"/>
      <c r="N231" s="200"/>
      <c r="O231" s="200"/>
      <c r="P231" s="200"/>
    </row>
    <row r="232" spans="1:17" s="39" customFormat="1" ht="30" customHeight="1" x14ac:dyDescent="0.25">
      <c r="A232" s="79">
        <f>+A228+1</f>
        <v>117</v>
      </c>
      <c r="B232" s="103" t="s">
        <v>9</v>
      </c>
      <c r="C232" s="36" t="s">
        <v>405</v>
      </c>
      <c r="D232" s="103" t="s">
        <v>92</v>
      </c>
      <c r="E232" s="103" t="s">
        <v>120</v>
      </c>
      <c r="F232" s="105">
        <v>60000</v>
      </c>
      <c r="G232" s="105">
        <f>F232*2.87%</f>
        <v>1722</v>
      </c>
      <c r="H232" s="81">
        <f>+F232*3.04%</f>
        <v>1824</v>
      </c>
      <c r="I232" s="81"/>
      <c r="J232" s="76">
        <f t="shared" si="73"/>
        <v>3546</v>
      </c>
      <c r="K232" s="76">
        <f t="shared" si="76"/>
        <v>56454</v>
      </c>
      <c r="L232" s="76">
        <v>0</v>
      </c>
      <c r="M232" s="76"/>
      <c r="N232" s="81">
        <v>2625</v>
      </c>
      <c r="O232" s="102">
        <f>+N232+I232+H232+G232+L232</f>
        <v>6171</v>
      </c>
      <c r="P232" s="76">
        <f>+F232-O232</f>
        <v>53829</v>
      </c>
    </row>
    <row r="233" spans="1:17" s="39" customFormat="1" ht="30" customHeight="1" x14ac:dyDescent="0.25">
      <c r="A233" s="196" t="s">
        <v>123</v>
      </c>
      <c r="B233" s="197"/>
      <c r="C233" s="197"/>
      <c r="D233" s="197"/>
      <c r="E233" s="198"/>
      <c r="F233" s="37">
        <f>SUM(F232:F232)</f>
        <v>60000</v>
      </c>
      <c r="G233" s="37">
        <f t="shared" ref="G233:P233" si="86">SUM(G232:G232)</f>
        <v>1722</v>
      </c>
      <c r="H233" s="37">
        <f t="shared" si="86"/>
        <v>1824</v>
      </c>
      <c r="I233" s="37">
        <f t="shared" si="86"/>
        <v>0</v>
      </c>
      <c r="J233" s="37">
        <f t="shared" si="86"/>
        <v>3546</v>
      </c>
      <c r="K233" s="37">
        <f t="shared" si="86"/>
        <v>56454</v>
      </c>
      <c r="L233" s="37">
        <f t="shared" si="86"/>
        <v>0</v>
      </c>
      <c r="M233" s="37"/>
      <c r="N233" s="37">
        <f t="shared" si="86"/>
        <v>2625</v>
      </c>
      <c r="O233" s="37">
        <f t="shared" si="86"/>
        <v>6171</v>
      </c>
      <c r="P233" s="37">
        <f t="shared" si="86"/>
        <v>53829</v>
      </c>
    </row>
    <row r="234" spans="1:17" s="39" customFormat="1" ht="30" customHeight="1" thickBot="1" x14ac:dyDescent="0.3">
      <c r="A234" s="50"/>
      <c r="B234" s="50"/>
      <c r="C234" s="50"/>
      <c r="D234" s="50"/>
      <c r="E234" s="50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</row>
    <row r="235" spans="1:17" s="53" customFormat="1" ht="30" customHeight="1" thickBot="1" x14ac:dyDescent="0.3">
      <c r="A235" s="199" t="s">
        <v>171</v>
      </c>
      <c r="B235" s="200"/>
      <c r="C235" s="200"/>
      <c r="D235" s="200"/>
      <c r="E235" s="200"/>
      <c r="F235" s="200"/>
      <c r="G235" s="200"/>
      <c r="H235" s="200"/>
      <c r="I235" s="200"/>
      <c r="J235" s="200"/>
      <c r="K235" s="200"/>
      <c r="L235" s="200"/>
      <c r="M235" s="200"/>
      <c r="N235" s="200"/>
      <c r="O235" s="200"/>
      <c r="P235" s="200"/>
      <c r="Q235" s="39"/>
    </row>
    <row r="236" spans="1:17" s="53" customFormat="1" ht="30" customHeight="1" x14ac:dyDescent="0.25">
      <c r="A236" s="36">
        <f>+A232+1</f>
        <v>118</v>
      </c>
      <c r="B236" s="103" t="s">
        <v>487</v>
      </c>
      <c r="C236" s="36" t="s">
        <v>404</v>
      </c>
      <c r="D236" s="103" t="s">
        <v>191</v>
      </c>
      <c r="E236" s="103" t="s">
        <v>221</v>
      </c>
      <c r="F236" s="105">
        <v>60000</v>
      </c>
      <c r="G236" s="105">
        <f>F236*2.87%</f>
        <v>1722</v>
      </c>
      <c r="H236" s="105">
        <f>+F236*3.04%</f>
        <v>1824</v>
      </c>
      <c r="I236" s="105"/>
      <c r="J236" s="76">
        <f>+G236+H236+I236</f>
        <v>3546</v>
      </c>
      <c r="K236" s="76">
        <f>+F236-J236</f>
        <v>56454</v>
      </c>
      <c r="L236" s="76">
        <f>+IF(K236*12&lt;=416220.01,0,IF(K236*12&lt;=624329.01,(((K236*12-416220.01)*0.15)/12),IF((K236*12&lt;=867123.01),(31216+0.2*(K236*12-624329.01))/12,((79776+0.25*(K236*12-867123.01))/12))))-M236</f>
        <v>3486.6498333333329</v>
      </c>
      <c r="M236" s="76"/>
      <c r="N236" s="83">
        <v>25</v>
      </c>
      <c r="O236" s="102">
        <f>+N236+I236+H236+G236+L236</f>
        <v>7057.6498333333329</v>
      </c>
      <c r="P236" s="102">
        <f>+F236-O236</f>
        <v>52942.350166666671</v>
      </c>
      <c r="Q236" s="39"/>
    </row>
    <row r="237" spans="1:17" s="53" customFormat="1" ht="30" customHeight="1" x14ac:dyDescent="0.25">
      <c r="A237" s="79">
        <f>+A236+1</f>
        <v>119</v>
      </c>
      <c r="B237" s="80" t="s">
        <v>295</v>
      </c>
      <c r="C237" s="79" t="s">
        <v>404</v>
      </c>
      <c r="D237" s="80" t="s">
        <v>6</v>
      </c>
      <c r="E237" s="80" t="s">
        <v>120</v>
      </c>
      <c r="F237" s="81">
        <v>49500</v>
      </c>
      <c r="G237" s="81">
        <f>F237*2.87%</f>
        <v>1420.65</v>
      </c>
      <c r="H237" s="81">
        <f>+F237*3.04%</f>
        <v>1504.8</v>
      </c>
      <c r="I237" s="81"/>
      <c r="J237" s="76">
        <f t="shared" si="73"/>
        <v>2925.45</v>
      </c>
      <c r="K237" s="76">
        <f t="shared" si="76"/>
        <v>46574.55</v>
      </c>
      <c r="L237" s="76">
        <v>0</v>
      </c>
      <c r="M237" s="76"/>
      <c r="N237" s="77">
        <v>125</v>
      </c>
      <c r="O237" s="102">
        <f>+N237+I237+H237+G237+L237</f>
        <v>3050.45</v>
      </c>
      <c r="P237" s="76">
        <f>+F237-O237</f>
        <v>46449.55</v>
      </c>
      <c r="Q237" s="39"/>
    </row>
    <row r="238" spans="1:17" s="39" customFormat="1" ht="30" customHeight="1" x14ac:dyDescent="0.25">
      <c r="A238" s="196" t="s">
        <v>123</v>
      </c>
      <c r="B238" s="197"/>
      <c r="C238" s="197"/>
      <c r="D238" s="197"/>
      <c r="E238" s="198"/>
      <c r="F238" s="37">
        <f t="shared" ref="F238:L238" si="87">SUM(F236:F237)</f>
        <v>109500</v>
      </c>
      <c r="G238" s="37">
        <f t="shared" si="87"/>
        <v>3142.65</v>
      </c>
      <c r="H238" s="37">
        <f t="shared" si="87"/>
        <v>3328.8</v>
      </c>
      <c r="I238" s="37">
        <f t="shared" si="87"/>
        <v>0</v>
      </c>
      <c r="J238" s="37">
        <f t="shared" si="87"/>
        <v>6471.45</v>
      </c>
      <c r="K238" s="37">
        <f t="shared" si="87"/>
        <v>103028.55</v>
      </c>
      <c r="L238" s="37">
        <f t="shared" si="87"/>
        <v>3486.6498333333329</v>
      </c>
      <c r="M238" s="37"/>
      <c r="N238" s="37">
        <f>SUM(N236:N237)</f>
        <v>150</v>
      </c>
      <c r="O238" s="37">
        <f t="shared" ref="O238:P238" si="88">SUM(O236:O237)</f>
        <v>10108.099833333334</v>
      </c>
      <c r="P238" s="37">
        <f t="shared" si="88"/>
        <v>99391.900166666674</v>
      </c>
    </row>
    <row r="239" spans="1:17" s="53" customFormat="1" ht="30" customHeight="1" thickBot="1" x14ac:dyDescent="0.3">
      <c r="A239" s="44"/>
      <c r="B239" s="42"/>
      <c r="C239" s="44"/>
      <c r="D239" s="42"/>
      <c r="E239" s="4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</row>
    <row r="240" spans="1:17" s="39" customFormat="1" ht="30" customHeight="1" thickBot="1" x14ac:dyDescent="0.3">
      <c r="A240" s="199" t="s">
        <v>172</v>
      </c>
      <c r="B240" s="200"/>
      <c r="C240" s="200"/>
      <c r="D240" s="200"/>
      <c r="E240" s="200"/>
      <c r="F240" s="200"/>
      <c r="G240" s="200"/>
      <c r="H240" s="200"/>
      <c r="I240" s="200"/>
      <c r="J240" s="200"/>
      <c r="K240" s="200"/>
      <c r="L240" s="200"/>
      <c r="M240" s="200"/>
      <c r="N240" s="200"/>
      <c r="O240" s="200"/>
      <c r="P240" s="200"/>
    </row>
    <row r="241" spans="1:17" s="53" customFormat="1" ht="30" customHeight="1" x14ac:dyDescent="0.25">
      <c r="A241" s="79">
        <f>+A237+1</f>
        <v>120</v>
      </c>
      <c r="B241" s="103" t="s">
        <v>186</v>
      </c>
      <c r="C241" s="36" t="s">
        <v>404</v>
      </c>
      <c r="D241" s="103" t="s">
        <v>8</v>
      </c>
      <c r="E241" s="103" t="s">
        <v>120</v>
      </c>
      <c r="F241" s="105">
        <v>80000</v>
      </c>
      <c r="G241" s="105">
        <f>F241*2.87%</f>
        <v>2296</v>
      </c>
      <c r="H241" s="81">
        <f>+F241*3.04%</f>
        <v>2432</v>
      </c>
      <c r="I241" s="81"/>
      <c r="J241" s="76">
        <f t="shared" si="73"/>
        <v>4728</v>
      </c>
      <c r="K241" s="76">
        <f t="shared" si="76"/>
        <v>75272</v>
      </c>
      <c r="L241" s="76">
        <f>+IF(K241*12&lt;=416220.01,0,IF(K241*12&lt;=624329.01,(((K241*12-416220.01)*0.15)/12),IF((K241*12&lt;=867123.01),(31216+0.2*(K241*12-624329.01))/12,((79776+0.25*(K241*12-867123.01))/12))))-M241</f>
        <v>7400.9372916666662</v>
      </c>
      <c r="M241" s="76"/>
      <c r="N241" s="77">
        <v>2733.48</v>
      </c>
      <c r="O241" s="102">
        <f>+N241+I241+H241+G241+L241</f>
        <v>14862.417291666665</v>
      </c>
      <c r="P241" s="77">
        <f>+F241-O241</f>
        <v>65137.582708333335</v>
      </c>
      <c r="Q241" s="39"/>
    </row>
    <row r="242" spans="1:17" s="86" customFormat="1" ht="30" customHeight="1" x14ac:dyDescent="0.25">
      <c r="A242" s="74">
        <f>+A241+1</f>
        <v>121</v>
      </c>
      <c r="B242" s="107" t="s">
        <v>294</v>
      </c>
      <c r="C242" s="117" t="s">
        <v>404</v>
      </c>
      <c r="D242" s="107" t="s">
        <v>191</v>
      </c>
      <c r="E242" s="107" t="s">
        <v>221</v>
      </c>
      <c r="F242" s="102">
        <v>60000</v>
      </c>
      <c r="G242" s="164">
        <f>F242*2.87%</f>
        <v>1722</v>
      </c>
      <c r="H242" s="88">
        <f>+F242*3.04%</f>
        <v>1824</v>
      </c>
      <c r="I242" s="88"/>
      <c r="J242" s="76">
        <f t="shared" si="73"/>
        <v>3546</v>
      </c>
      <c r="K242" s="76">
        <f t="shared" si="76"/>
        <v>56454</v>
      </c>
      <c r="L242" s="76">
        <f>+IF(K242*12&lt;=416220.01,0,IF(K242*12&lt;=624329.01,(((K242*12-416220.01)*0.15)/12),IF((K242*12&lt;=867123.01),(31216+0.2*(K242*12-624329.01))/12,((79776+0.25*(K242*12-867123.01))/12))))-M242</f>
        <v>3486.6498333333329</v>
      </c>
      <c r="M242" s="76"/>
      <c r="N242" s="77">
        <v>25</v>
      </c>
      <c r="O242" s="102">
        <f>+N242+I242+H242+G242+L242</f>
        <v>7057.6498333333329</v>
      </c>
      <c r="P242" s="88">
        <f>+F242-O242</f>
        <v>52942.350166666671</v>
      </c>
      <c r="Q242" s="47"/>
    </row>
    <row r="243" spans="1:17" s="53" customFormat="1" ht="30" customHeight="1" x14ac:dyDescent="0.25">
      <c r="A243" s="275">
        <f>+A242+1</f>
        <v>122</v>
      </c>
      <c r="B243" s="80" t="s">
        <v>658</v>
      </c>
      <c r="C243" s="276" t="s">
        <v>405</v>
      </c>
      <c r="D243" s="80" t="s">
        <v>214</v>
      </c>
      <c r="E243" s="75" t="s">
        <v>221</v>
      </c>
      <c r="F243" s="76">
        <v>60000</v>
      </c>
      <c r="G243" s="164">
        <f>F243*2.87%</f>
        <v>1722</v>
      </c>
      <c r="H243" s="88">
        <f>+F243*3.04%</f>
        <v>1824</v>
      </c>
      <c r="I243" s="88"/>
      <c r="J243" s="76">
        <f>+G243+H243+I243</f>
        <v>3546</v>
      </c>
      <c r="K243" s="76">
        <f>+F243-J243</f>
        <v>56454</v>
      </c>
      <c r="L243" s="76">
        <f>+IF(K243*12&lt;=416220.01,0,IF(K243*12&lt;=624329.01,(((K243*12-416220.01)*0.15)/12),IF((K243*12&lt;=867123.01),(31216+0.2*(K243*12-624329.01))/12,((79776+0.25*(K243*12-867123.01))/12))))-M243</f>
        <v>3486.6498333333329</v>
      </c>
      <c r="M243" s="76"/>
      <c r="N243" s="77">
        <v>25</v>
      </c>
      <c r="O243" s="102">
        <f>+N243+I243+H243+G243+L243</f>
        <v>7057.6498333333329</v>
      </c>
      <c r="P243" s="88">
        <f>+F243-O243</f>
        <v>52942.350166666671</v>
      </c>
      <c r="Q243" s="39"/>
    </row>
    <row r="244" spans="1:17" s="39" customFormat="1" ht="30" customHeight="1" x14ac:dyDescent="0.25">
      <c r="A244" s="196" t="s">
        <v>123</v>
      </c>
      <c r="B244" s="197"/>
      <c r="C244" s="197"/>
      <c r="D244" s="197"/>
      <c r="E244" s="198"/>
      <c r="F244" s="37">
        <f>SUM(F241:F243)</f>
        <v>200000</v>
      </c>
      <c r="G244" s="37">
        <f t="shared" ref="G244:P244" si="89">SUM(G241:G243)</f>
        <v>5740</v>
      </c>
      <c r="H244" s="37">
        <f t="shared" si="89"/>
        <v>6080</v>
      </c>
      <c r="I244" s="37">
        <f t="shared" si="89"/>
        <v>0</v>
      </c>
      <c r="J244" s="37">
        <f t="shared" si="89"/>
        <v>11820</v>
      </c>
      <c r="K244" s="37">
        <f t="shared" si="89"/>
        <v>188180</v>
      </c>
      <c r="L244" s="37">
        <f t="shared" si="89"/>
        <v>14374.236958333331</v>
      </c>
      <c r="M244" s="37"/>
      <c r="N244" s="37">
        <f t="shared" si="89"/>
        <v>2783.48</v>
      </c>
      <c r="O244" s="37">
        <f t="shared" si="89"/>
        <v>28977.716958333331</v>
      </c>
      <c r="P244" s="37">
        <f t="shared" si="89"/>
        <v>171022.28304166667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309" t="s">
        <v>296</v>
      </c>
      <c r="B246" s="310"/>
      <c r="C246" s="310"/>
      <c r="D246" s="310"/>
      <c r="E246" s="202"/>
      <c r="F246" s="202"/>
      <c r="G246" s="202"/>
      <c r="H246" s="202"/>
      <c r="I246" s="202"/>
      <c r="J246" s="202"/>
      <c r="K246" s="202"/>
      <c r="L246" s="202"/>
      <c r="M246" s="202"/>
      <c r="N246" s="202"/>
      <c r="O246" s="202"/>
      <c r="P246" s="202"/>
      <c r="Q246" s="39"/>
    </row>
    <row r="247" spans="1:17" s="53" customFormat="1" ht="30" customHeight="1" thickBot="1" x14ac:dyDescent="0.3">
      <c r="A247" s="204" t="s">
        <v>297</v>
      </c>
      <c r="B247" s="205"/>
      <c r="C247" s="205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5"/>
      <c r="Q247" s="39"/>
    </row>
    <row r="248" spans="1:17" s="39" customFormat="1" ht="30" customHeight="1" x14ac:dyDescent="0.25">
      <c r="A248" s="79">
        <f>+A243+1</f>
        <v>123</v>
      </c>
      <c r="B248" s="103" t="s">
        <v>298</v>
      </c>
      <c r="C248" s="36" t="s">
        <v>404</v>
      </c>
      <c r="D248" s="103" t="s">
        <v>81</v>
      </c>
      <c r="E248" s="103" t="s">
        <v>119</v>
      </c>
      <c r="F248" s="105">
        <v>90000</v>
      </c>
      <c r="G248" s="81">
        <f>F248*2.87%</f>
        <v>2583</v>
      </c>
      <c r="H248" s="81">
        <f>+F248*3.04%</f>
        <v>2736</v>
      </c>
      <c r="I248" s="81"/>
      <c r="J248" s="76">
        <f t="shared" si="73"/>
        <v>5319</v>
      </c>
      <c r="K248" s="76">
        <f t="shared" si="76"/>
        <v>84681</v>
      </c>
      <c r="L248" s="76">
        <f>+IF(K248*12&lt;=416220.01,0,IF(K248*12&lt;=624329.01,(((K248*12-416220.01)*0.15)/12),IF((K248*12&lt;=867123.01),(31216+0.2*(K248*12-624329.01))/12,((79776+0.25*(K248*12-867123.01))/12))))-M248</f>
        <v>9753.1872916666671</v>
      </c>
      <c r="M248" s="76"/>
      <c r="N248" s="77">
        <v>5025</v>
      </c>
      <c r="O248" s="102">
        <f>+N248+I248+H248+G248+L248</f>
        <v>20097.187291666669</v>
      </c>
      <c r="P248" s="77">
        <f>+F248-O248</f>
        <v>69902.812708333338</v>
      </c>
    </row>
    <row r="249" spans="1:17" s="39" customFormat="1" ht="30" customHeight="1" x14ac:dyDescent="0.25">
      <c r="A249" s="79">
        <f>+A248+1</f>
        <v>124</v>
      </c>
      <c r="B249" s="103" t="s">
        <v>17</v>
      </c>
      <c r="C249" s="36" t="s">
        <v>404</v>
      </c>
      <c r="D249" s="120" t="s">
        <v>299</v>
      </c>
      <c r="E249" s="103" t="s">
        <v>120</v>
      </c>
      <c r="F249" s="81">
        <v>68000</v>
      </c>
      <c r="G249" s="81">
        <f>F249*2.87%</f>
        <v>1951.6</v>
      </c>
      <c r="H249" s="81">
        <f>+F249*3.04%</f>
        <v>2067.1999999999998</v>
      </c>
      <c r="I249" s="81"/>
      <c r="J249" s="76">
        <f t="shared" si="73"/>
        <v>4018.7999999999997</v>
      </c>
      <c r="K249" s="76">
        <f t="shared" si="76"/>
        <v>63981.2</v>
      </c>
      <c r="L249" s="76">
        <f>+IF(K249*12&lt;=416220.01,0,IF(K249*12&lt;=624329.01,(((K249*12-416220.01)*0.15)/12),IF((K249*12&lt;=867123.01),(31216+0.2*(K249*12-624329.01))/12,((79776+0.25*(K249*12-867123.01))/12))))-M249</f>
        <v>4992.0898333333316</v>
      </c>
      <c r="M249" s="76"/>
      <c r="N249" s="77">
        <v>14367.05</v>
      </c>
      <c r="O249" s="102">
        <f>+N249+I249+H249+G249+L249</f>
        <v>23377.93983333333</v>
      </c>
      <c r="P249" s="77">
        <f>+F249-O249</f>
        <v>44622.06016666667</v>
      </c>
    </row>
    <row r="250" spans="1:17" s="39" customFormat="1" ht="30" customHeight="1" x14ac:dyDescent="0.25">
      <c r="A250" s="196" t="s">
        <v>123</v>
      </c>
      <c r="B250" s="197"/>
      <c r="C250" s="197"/>
      <c r="D250" s="197"/>
      <c r="E250" s="198"/>
      <c r="F250" s="37">
        <f>SUM(F248:F249)</f>
        <v>158000</v>
      </c>
      <c r="G250" s="37">
        <f t="shared" ref="G250:P250" si="90">SUM(G248:G249)</f>
        <v>4534.6000000000004</v>
      </c>
      <c r="H250" s="37">
        <f t="shared" si="90"/>
        <v>4803.2</v>
      </c>
      <c r="I250" s="37">
        <f t="shared" si="90"/>
        <v>0</v>
      </c>
      <c r="J250" s="37">
        <f t="shared" si="90"/>
        <v>9337.7999999999993</v>
      </c>
      <c r="K250" s="37">
        <f t="shared" si="90"/>
        <v>148662.20000000001</v>
      </c>
      <c r="L250" s="37">
        <f t="shared" si="90"/>
        <v>14745.277124999999</v>
      </c>
      <c r="M250" s="37"/>
      <c r="N250" s="37">
        <f t="shared" si="90"/>
        <v>19392.05</v>
      </c>
      <c r="O250" s="37">
        <f t="shared" si="90"/>
        <v>43475.127124999999</v>
      </c>
      <c r="P250" s="37">
        <f t="shared" si="90"/>
        <v>114524.872875</v>
      </c>
    </row>
    <row r="251" spans="1:17" s="53" customFormat="1" ht="30" customHeight="1" thickBot="1" x14ac:dyDescent="0.3">
      <c r="A251" s="50"/>
      <c r="B251" s="50"/>
      <c r="C251" s="50"/>
      <c r="D251" s="50"/>
      <c r="E251" s="50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39"/>
    </row>
    <row r="252" spans="1:17" s="53" customFormat="1" ht="30" customHeight="1" thickBot="1" x14ac:dyDescent="0.3">
      <c r="A252" s="204" t="s">
        <v>301</v>
      </c>
      <c r="B252" s="205"/>
      <c r="C252" s="205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39"/>
    </row>
    <row r="253" spans="1:17" s="39" customFormat="1" ht="30" customHeight="1" x14ac:dyDescent="0.25">
      <c r="A253" s="79">
        <f>+A249+1</f>
        <v>125</v>
      </c>
      <c r="B253" s="103" t="s">
        <v>300</v>
      </c>
      <c r="C253" s="36" t="s">
        <v>404</v>
      </c>
      <c r="D253" s="103" t="s">
        <v>93</v>
      </c>
      <c r="E253" s="103" t="s">
        <v>120</v>
      </c>
      <c r="F253" s="105">
        <v>90000</v>
      </c>
      <c r="G253" s="105">
        <f>F253*2.87%</f>
        <v>2583</v>
      </c>
      <c r="H253" s="105">
        <f>+F253*3.04%</f>
        <v>2736</v>
      </c>
      <c r="I253" s="81">
        <v>1715.46</v>
      </c>
      <c r="J253" s="76">
        <f t="shared" ref="J253:J315" si="91">+G253+H253+I253</f>
        <v>7034.46</v>
      </c>
      <c r="K253" s="76">
        <f t="shared" si="76"/>
        <v>82965.539999999994</v>
      </c>
      <c r="L253" s="76">
        <f>+IF(K253*12&lt;=416220.01,0,IF(K253*12&lt;=624329.01,(((K253*12-416220.01)*0.15)/12),IF((K253*12&lt;=867123.01),(31216+0.2*(K253*12-624329.01))/12,((79776+0.25*(K253*12-867123.01))/12))))-M253</f>
        <v>9324.3222916666655</v>
      </c>
      <c r="M253" s="76"/>
      <c r="N253" s="77">
        <v>125</v>
      </c>
      <c r="O253" s="102">
        <f>+N253+I253+H253+G253+L253</f>
        <v>16483.782291666666</v>
      </c>
      <c r="P253" s="77">
        <f>+F253-O253</f>
        <v>73516.217708333337</v>
      </c>
    </row>
    <row r="254" spans="1:17" s="39" customFormat="1" ht="30" customHeight="1" x14ac:dyDescent="0.25">
      <c r="A254" s="79">
        <f>+A253+1</f>
        <v>126</v>
      </c>
      <c r="B254" s="103" t="s">
        <v>16</v>
      </c>
      <c r="C254" s="36" t="s">
        <v>404</v>
      </c>
      <c r="D254" s="120" t="s">
        <v>299</v>
      </c>
      <c r="E254" s="103" t="s">
        <v>120</v>
      </c>
      <c r="F254" s="105">
        <v>68000</v>
      </c>
      <c r="G254" s="81">
        <f>F254*2.87%</f>
        <v>1951.6</v>
      </c>
      <c r="H254" s="81">
        <f>+F254*3.04%</f>
        <v>2067.1999999999998</v>
      </c>
      <c r="I254" s="81"/>
      <c r="J254" s="76">
        <f t="shared" si="91"/>
        <v>4018.7999999999997</v>
      </c>
      <c r="K254" s="76">
        <f t="shared" si="76"/>
        <v>63981.2</v>
      </c>
      <c r="L254" s="76">
        <f>+IF(K254*12&lt;=416220.01,0,IF(K254*12&lt;=624329.01,(((K254*12-416220.01)*0.15)/12),IF((K254*12&lt;=867123.01),(31216+0.2*(K254*12-624329.01))/12,((79776+0.25*(K254*12-867123.01))/12))))-M254</f>
        <v>4992.0898333333316</v>
      </c>
      <c r="M254" s="76"/>
      <c r="N254" s="77">
        <v>15321.23</v>
      </c>
      <c r="O254" s="102">
        <f>+N254+I254+H254+G254+L254</f>
        <v>24332.11983333333</v>
      </c>
      <c r="P254" s="77">
        <f>+F254-O254</f>
        <v>43667.88016666667</v>
      </c>
    </row>
    <row r="255" spans="1:17" s="53" customFormat="1" ht="30" customHeight="1" x14ac:dyDescent="0.25">
      <c r="A255" s="196" t="s">
        <v>123</v>
      </c>
      <c r="B255" s="197"/>
      <c r="C255" s="197"/>
      <c r="D255" s="197"/>
      <c r="E255" s="198"/>
      <c r="F255" s="37">
        <f>SUM(F253:F254)</f>
        <v>158000</v>
      </c>
      <c r="G255" s="37">
        <f t="shared" ref="G255:P255" si="92">SUM(G253:G254)</f>
        <v>4534.6000000000004</v>
      </c>
      <c r="H255" s="37">
        <f t="shared" si="92"/>
        <v>4803.2</v>
      </c>
      <c r="I255" s="37">
        <f t="shared" si="92"/>
        <v>1715.46</v>
      </c>
      <c r="J255" s="37">
        <f t="shared" si="92"/>
        <v>11053.26</v>
      </c>
      <c r="K255" s="37">
        <f t="shared" si="92"/>
        <v>146946.74</v>
      </c>
      <c r="L255" s="37">
        <f t="shared" si="92"/>
        <v>14316.412124999997</v>
      </c>
      <c r="M255" s="37"/>
      <c r="N255" s="37">
        <f t="shared" si="92"/>
        <v>15446.23</v>
      </c>
      <c r="O255" s="37">
        <f t="shared" si="92"/>
        <v>40815.902124999993</v>
      </c>
      <c r="P255" s="37">
        <f t="shared" si="92"/>
        <v>117184.09787500001</v>
      </c>
      <c r="Q255" s="39"/>
    </row>
    <row r="256" spans="1:17" s="86" customFormat="1" ht="30" customHeight="1" thickBot="1" x14ac:dyDescent="0.3">
      <c r="A256" s="50"/>
      <c r="B256" s="50"/>
      <c r="C256" s="50"/>
      <c r="D256" s="50"/>
      <c r="E256" s="5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7"/>
    </row>
    <row r="257" spans="1:17" s="53" customFormat="1" ht="30" customHeight="1" thickBot="1" x14ac:dyDescent="0.3">
      <c r="A257" s="204" t="s">
        <v>222</v>
      </c>
      <c r="B257" s="205"/>
      <c r="C257" s="205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39"/>
    </row>
    <row r="258" spans="1:17" s="39" customFormat="1" ht="30" customHeight="1" x14ac:dyDescent="0.25">
      <c r="A258" s="79">
        <f>+A254+1</f>
        <v>127</v>
      </c>
      <c r="B258" s="103" t="s">
        <v>223</v>
      </c>
      <c r="C258" s="36" t="s">
        <v>404</v>
      </c>
      <c r="D258" s="103" t="s">
        <v>18</v>
      </c>
      <c r="E258" s="103" t="s">
        <v>120</v>
      </c>
      <c r="F258" s="105">
        <v>65000</v>
      </c>
      <c r="G258" s="105">
        <f>F258*2.87%</f>
        <v>1865.5</v>
      </c>
      <c r="H258" s="81">
        <f>+F258*3.04%</f>
        <v>1976</v>
      </c>
      <c r="I258" s="81">
        <v>1715.46</v>
      </c>
      <c r="J258" s="76">
        <f t="shared" si="91"/>
        <v>5556.96</v>
      </c>
      <c r="K258" s="76">
        <f t="shared" ref="K258:K319" si="93">+F258-J258</f>
        <v>59443.040000000001</v>
      </c>
      <c r="L258" s="76">
        <f>+IF(K258*12&lt;=416220.01,0,IF(K258*12&lt;=624329.01,(((K258*12-416220.01)*0.15)/12),IF((K258*12&lt;=867123.01),(31216+0.2*(K258*12-624329.01))/12,((79776+0.25*(K258*12-867123.01))/12))))-M258</f>
        <v>4084.4578333333325</v>
      </c>
      <c r="M258" s="76"/>
      <c r="N258" s="77">
        <v>13472.77</v>
      </c>
      <c r="O258" s="102">
        <f>+N258+I258+H258+G258+L258</f>
        <v>23114.187833333333</v>
      </c>
      <c r="P258" s="77">
        <f>+F258-O258</f>
        <v>41885.81216666667</v>
      </c>
    </row>
    <row r="259" spans="1:17" s="39" customFormat="1" ht="30" customHeight="1" x14ac:dyDescent="0.25">
      <c r="A259" s="79">
        <f>+A258+1</f>
        <v>128</v>
      </c>
      <c r="B259" s="103" t="s">
        <v>79</v>
      </c>
      <c r="C259" s="36" t="s">
        <v>404</v>
      </c>
      <c r="D259" s="103" t="s">
        <v>18</v>
      </c>
      <c r="E259" s="103" t="s">
        <v>120</v>
      </c>
      <c r="F259" s="105">
        <v>60000</v>
      </c>
      <c r="G259" s="105">
        <f>F259*2.87%</f>
        <v>1722</v>
      </c>
      <c r="H259" s="81">
        <f>+F259*3.04%</f>
        <v>1824</v>
      </c>
      <c r="I259" s="81"/>
      <c r="J259" s="76">
        <f t="shared" si="91"/>
        <v>3546</v>
      </c>
      <c r="K259" s="76">
        <f t="shared" si="93"/>
        <v>56454</v>
      </c>
      <c r="L259" s="76">
        <f>+IF(K259*12&lt;=416220.01,0,IF(K259*12&lt;=624329.01,(((K259*12-416220.01)*0.15)/12),IF((K259*12&lt;=867123.01),(31216+0.2*(K259*12-624329.01))/12,((79776+0.25*(K259*12-867123.01))/12))))-M259</f>
        <v>3486.6498333333329</v>
      </c>
      <c r="M259" s="76"/>
      <c r="N259" s="77">
        <v>125</v>
      </c>
      <c r="O259" s="102">
        <f>+N259+I259+H259+G259+L259</f>
        <v>7157.6498333333329</v>
      </c>
      <c r="P259" s="77">
        <f>+F259-O259</f>
        <v>52842.350166666671</v>
      </c>
    </row>
    <row r="260" spans="1:17" s="53" customFormat="1" ht="30" customHeight="1" x14ac:dyDescent="0.25">
      <c r="A260" s="79">
        <f>+A259+1</f>
        <v>129</v>
      </c>
      <c r="B260" s="103" t="s">
        <v>439</v>
      </c>
      <c r="C260" s="36" t="s">
        <v>404</v>
      </c>
      <c r="D260" s="103" t="s">
        <v>18</v>
      </c>
      <c r="E260" s="103" t="s">
        <v>120</v>
      </c>
      <c r="F260" s="105">
        <v>60000</v>
      </c>
      <c r="G260" s="105">
        <f>F260*2.87%</f>
        <v>1722</v>
      </c>
      <c r="H260" s="81">
        <f>+F260*3.04%</f>
        <v>1824</v>
      </c>
      <c r="I260" s="81">
        <v>1715.46</v>
      </c>
      <c r="J260" s="76">
        <f t="shared" si="91"/>
        <v>5261.46</v>
      </c>
      <c r="K260" s="76">
        <f t="shared" si="93"/>
        <v>54738.54</v>
      </c>
      <c r="L260" s="76">
        <v>541.95000000000005</v>
      </c>
      <c r="M260" s="76"/>
      <c r="N260" s="77">
        <v>125</v>
      </c>
      <c r="O260" s="102">
        <f>+N260+I260+H260+G260+L260</f>
        <v>5928.41</v>
      </c>
      <c r="P260" s="77">
        <f>+F260-O260</f>
        <v>54071.59</v>
      </c>
      <c r="Q260" s="39"/>
    </row>
    <row r="261" spans="1:17" s="53" customFormat="1" ht="30" customHeight="1" x14ac:dyDescent="0.25">
      <c r="A261" s="196" t="s">
        <v>123</v>
      </c>
      <c r="B261" s="197"/>
      <c r="C261" s="197"/>
      <c r="D261" s="197"/>
      <c r="E261" s="198"/>
      <c r="F261" s="37">
        <f>SUM(F258:F260)</f>
        <v>185000</v>
      </c>
      <c r="G261" s="37">
        <f t="shared" ref="G261:P261" si="94">SUM(G258:G260)</f>
        <v>5309.5</v>
      </c>
      <c r="H261" s="37">
        <f t="shared" si="94"/>
        <v>5624</v>
      </c>
      <c r="I261" s="37">
        <f t="shared" si="94"/>
        <v>3430.92</v>
      </c>
      <c r="J261" s="37">
        <f t="shared" si="94"/>
        <v>14364.419999999998</v>
      </c>
      <c r="K261" s="37">
        <f t="shared" si="94"/>
        <v>170635.58000000002</v>
      </c>
      <c r="L261" s="37">
        <f t="shared" si="94"/>
        <v>8113.0576666666648</v>
      </c>
      <c r="M261" s="37"/>
      <c r="N261" s="37">
        <f t="shared" si="94"/>
        <v>13722.77</v>
      </c>
      <c r="O261" s="37">
        <f t="shared" si="94"/>
        <v>36200.247666666663</v>
      </c>
      <c r="P261" s="37">
        <f t="shared" si="94"/>
        <v>148799.75233333334</v>
      </c>
      <c r="Q261" s="39"/>
    </row>
    <row r="262" spans="1:17" s="53" customFormat="1" ht="30" customHeight="1" thickBot="1" x14ac:dyDescent="0.3">
      <c r="A262" s="50"/>
      <c r="B262" s="50"/>
      <c r="C262" s="50"/>
      <c r="D262" s="50"/>
      <c r="E262" s="5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39"/>
    </row>
    <row r="263" spans="1:17" s="53" customFormat="1" ht="30" customHeight="1" thickBot="1" x14ac:dyDescent="0.3">
      <c r="A263" s="199" t="s">
        <v>547</v>
      </c>
      <c r="B263" s="200"/>
      <c r="C263" s="200"/>
      <c r="D263" s="200"/>
      <c r="E263" s="200"/>
      <c r="F263" s="200"/>
      <c r="G263" s="200"/>
      <c r="H263" s="200"/>
      <c r="I263" s="200"/>
      <c r="J263" s="200"/>
      <c r="K263" s="200"/>
      <c r="L263" s="200"/>
      <c r="M263" s="200"/>
      <c r="N263" s="200"/>
      <c r="O263" s="200"/>
      <c r="P263" s="200"/>
      <c r="Q263" s="39"/>
    </row>
    <row r="264" spans="1:17" s="39" customFormat="1" ht="30" customHeight="1" x14ac:dyDescent="0.25">
      <c r="A264" s="79">
        <f>+A260+1</f>
        <v>130</v>
      </c>
      <c r="B264" s="107" t="s">
        <v>546</v>
      </c>
      <c r="C264" s="117" t="s">
        <v>405</v>
      </c>
      <c r="D264" s="118" t="s">
        <v>20</v>
      </c>
      <c r="E264" s="103" t="s">
        <v>221</v>
      </c>
      <c r="F264" s="102">
        <v>40000</v>
      </c>
      <c r="G264" s="102">
        <f>F264*2.87%</f>
        <v>1148</v>
      </c>
      <c r="H264" s="76">
        <f>+F264*3.04%</f>
        <v>1216</v>
      </c>
      <c r="I264" s="76"/>
      <c r="J264" s="76">
        <f t="shared" ref="J264" si="95">+G264+H264+I264</f>
        <v>2364</v>
      </c>
      <c r="K264" s="76">
        <f t="shared" ref="K264" si="96">+F264-J264</f>
        <v>37636</v>
      </c>
      <c r="L264" s="76">
        <v>0</v>
      </c>
      <c r="M264" s="76"/>
      <c r="N264" s="83">
        <v>4944.26</v>
      </c>
      <c r="O264" s="102">
        <f>+N264+I264+H264+G264+L264</f>
        <v>7308.26</v>
      </c>
      <c r="P264" s="77">
        <f>+F264-O264</f>
        <v>32691.739999999998</v>
      </c>
    </row>
    <row r="265" spans="1:17" s="39" customFormat="1" ht="30" customHeight="1" x14ac:dyDescent="0.25">
      <c r="A265" s="196" t="s">
        <v>123</v>
      </c>
      <c r="B265" s="197"/>
      <c r="C265" s="197"/>
      <c r="D265" s="197"/>
      <c r="E265" s="198"/>
      <c r="F265" s="37">
        <f>SUM(F264:F264)</f>
        <v>40000</v>
      </c>
      <c r="G265" s="37">
        <f t="shared" ref="G265:P265" si="97">SUM(G264:G264)</f>
        <v>1148</v>
      </c>
      <c r="H265" s="37">
        <f t="shared" si="97"/>
        <v>1216</v>
      </c>
      <c r="I265" s="37">
        <f t="shared" si="97"/>
        <v>0</v>
      </c>
      <c r="J265" s="37">
        <f t="shared" si="97"/>
        <v>2364</v>
      </c>
      <c r="K265" s="37">
        <f t="shared" si="97"/>
        <v>37636</v>
      </c>
      <c r="L265" s="37">
        <f t="shared" si="97"/>
        <v>0</v>
      </c>
      <c r="M265" s="37"/>
      <c r="N265" s="37">
        <f t="shared" si="97"/>
        <v>4944.26</v>
      </c>
      <c r="O265" s="37">
        <f t="shared" si="97"/>
        <v>7308.26</v>
      </c>
      <c r="P265" s="37">
        <f t="shared" si="97"/>
        <v>32691.739999999998</v>
      </c>
    </row>
    <row r="266" spans="1:17" s="39" customFormat="1" ht="30" customHeight="1" thickBot="1" x14ac:dyDescent="0.3">
      <c r="A266" s="50"/>
      <c r="B266" s="50"/>
      <c r="C266" s="50"/>
      <c r="D266" s="50"/>
      <c r="E266" s="5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</row>
    <row r="267" spans="1:17" s="39" customFormat="1" ht="30" customHeight="1" thickBot="1" x14ac:dyDescent="0.3">
      <c r="A267" s="199" t="s">
        <v>302</v>
      </c>
      <c r="B267" s="200"/>
      <c r="C267" s="200"/>
      <c r="D267" s="200"/>
      <c r="E267" s="200"/>
      <c r="F267" s="200"/>
      <c r="G267" s="200"/>
      <c r="H267" s="200"/>
      <c r="I267" s="200"/>
      <c r="J267" s="200"/>
      <c r="K267" s="200"/>
      <c r="L267" s="200"/>
      <c r="M267" s="200"/>
      <c r="N267" s="200"/>
      <c r="O267" s="200"/>
      <c r="P267" s="200"/>
    </row>
    <row r="268" spans="1:17" s="53" customFormat="1" ht="30" customHeight="1" x14ac:dyDescent="0.25">
      <c r="A268" s="79">
        <f>+A264+1</f>
        <v>131</v>
      </c>
      <c r="B268" s="107" t="s">
        <v>23</v>
      </c>
      <c r="C268" s="117" t="s">
        <v>405</v>
      </c>
      <c r="D268" s="118" t="s">
        <v>187</v>
      </c>
      <c r="E268" s="103" t="s">
        <v>120</v>
      </c>
      <c r="F268" s="102">
        <v>90000</v>
      </c>
      <c r="G268" s="102">
        <f>F268*2.87%</f>
        <v>2583</v>
      </c>
      <c r="H268" s="76">
        <f>+F268*3.04%</f>
        <v>2736</v>
      </c>
      <c r="I268" s="76"/>
      <c r="J268" s="76">
        <f t="shared" si="91"/>
        <v>5319</v>
      </c>
      <c r="K268" s="76">
        <f t="shared" si="93"/>
        <v>84681</v>
      </c>
      <c r="L268" s="76">
        <f>+IF(K268*12&lt;=416220.01,0,IF(K268*12&lt;=624329.01,(((K268*12-416220.01)*0.15)/12),IF((K268*12&lt;=867123.01),(31216+0.2*(K268*12-624329.01))/12,((79776+0.25*(K268*12-867123.01))/12))))-M268</f>
        <v>9753.1872916666671</v>
      </c>
      <c r="M268" s="76"/>
      <c r="N268" s="83">
        <v>25</v>
      </c>
      <c r="O268" s="102">
        <f>+N268+I268+H268+G268+L268</f>
        <v>15097.187291666667</v>
      </c>
      <c r="P268" s="77">
        <f>+F268-O268</f>
        <v>74902.812708333338</v>
      </c>
      <c r="Q268" s="39"/>
    </row>
    <row r="269" spans="1:17" s="53" customFormat="1" ht="30" customHeight="1" x14ac:dyDescent="0.25">
      <c r="A269" s="79">
        <f>+A268+1</f>
        <v>132</v>
      </c>
      <c r="B269" s="103" t="s">
        <v>34</v>
      </c>
      <c r="C269" s="36" t="s">
        <v>405</v>
      </c>
      <c r="D269" s="103" t="s">
        <v>92</v>
      </c>
      <c r="E269" s="103" t="s">
        <v>221</v>
      </c>
      <c r="F269" s="105">
        <v>50000</v>
      </c>
      <c r="G269" s="81">
        <f>F269*2.87%</f>
        <v>1435</v>
      </c>
      <c r="H269" s="76">
        <f>+F269*3.04%</f>
        <v>1520</v>
      </c>
      <c r="I269" s="76">
        <v>1715.46</v>
      </c>
      <c r="J269" s="76">
        <f t="shared" si="91"/>
        <v>4670.46</v>
      </c>
      <c r="K269" s="76">
        <f t="shared" si="93"/>
        <v>45329.54</v>
      </c>
      <c r="L269" s="76">
        <f>+IF(K269*12&lt;=416220.01,0,IF(K269*12&lt;=624329.01,(((K269*12-416220.01)*0.15)/12),IF((K269*12&lt;=867123.01),(31216+0.2*(K269*12-624329.01))/12,((79776+0.25*(K269*12-867123.01))/12))))-M269</f>
        <v>1596.6808749999998</v>
      </c>
      <c r="M269" s="76"/>
      <c r="N269" s="83">
        <v>245</v>
      </c>
      <c r="O269" s="102">
        <f>+N269+I269+H269+G269+L269</f>
        <v>6512.1408750000001</v>
      </c>
      <c r="P269" s="77">
        <f>+F269-O269</f>
        <v>43487.859125000003</v>
      </c>
      <c r="Q269" s="39"/>
    </row>
    <row r="270" spans="1:17" s="53" customFormat="1" ht="30" customHeight="1" thickBot="1" x14ac:dyDescent="0.3">
      <c r="A270" s="196" t="s">
        <v>123</v>
      </c>
      <c r="B270" s="197"/>
      <c r="C270" s="197"/>
      <c r="D270" s="197"/>
      <c r="E270" s="198"/>
      <c r="F270" s="37">
        <f>SUM(F268:F269)</f>
        <v>140000</v>
      </c>
      <c r="G270" s="37">
        <f t="shared" ref="G270:P270" si="98">SUM(G268:G269)</f>
        <v>4018</v>
      </c>
      <c r="H270" s="37">
        <f t="shared" si="98"/>
        <v>4256</v>
      </c>
      <c r="I270" s="37">
        <f t="shared" si="98"/>
        <v>1715.46</v>
      </c>
      <c r="J270" s="37">
        <f t="shared" si="98"/>
        <v>9989.4599999999991</v>
      </c>
      <c r="K270" s="37">
        <f t="shared" si="98"/>
        <v>130010.54000000001</v>
      </c>
      <c r="L270" s="37">
        <f t="shared" si="98"/>
        <v>11349.868166666667</v>
      </c>
      <c r="M270" s="37"/>
      <c r="N270" s="37">
        <f t="shared" si="98"/>
        <v>270</v>
      </c>
      <c r="O270" s="37">
        <f t="shared" si="98"/>
        <v>21609.328166666666</v>
      </c>
      <c r="P270" s="37">
        <f t="shared" si="98"/>
        <v>118390.67183333334</v>
      </c>
      <c r="Q270" s="39"/>
    </row>
    <row r="271" spans="1:17" s="53" customFormat="1" ht="30" customHeight="1" thickBot="1" x14ac:dyDescent="0.3">
      <c r="A271" s="199" t="s">
        <v>303</v>
      </c>
      <c r="B271" s="200"/>
      <c r="C271" s="200"/>
      <c r="D271" s="200"/>
      <c r="E271" s="200"/>
      <c r="F271" s="200"/>
      <c r="G271" s="200"/>
      <c r="H271" s="200"/>
      <c r="I271" s="200"/>
      <c r="J271" s="200"/>
      <c r="K271" s="200"/>
      <c r="L271" s="200"/>
      <c r="M271" s="200"/>
      <c r="N271" s="200"/>
      <c r="O271" s="200"/>
      <c r="P271" s="200"/>
      <c r="Q271" s="39"/>
    </row>
    <row r="272" spans="1:17" s="53" customFormat="1" ht="30" customHeight="1" x14ac:dyDescent="0.25">
      <c r="A272" s="74">
        <f>+A269+1</f>
        <v>133</v>
      </c>
      <c r="B272" s="75" t="s">
        <v>382</v>
      </c>
      <c r="C272" s="74" t="s">
        <v>404</v>
      </c>
      <c r="D272" s="75" t="s">
        <v>304</v>
      </c>
      <c r="E272" s="80" t="s">
        <v>221</v>
      </c>
      <c r="F272" s="76">
        <v>50000</v>
      </c>
      <c r="G272" s="81">
        <f t="shared" ref="G272:G276" si="99">F272*2.87%</f>
        <v>1435</v>
      </c>
      <c r="H272" s="81">
        <f t="shared" ref="H272:H276" si="100">+F272*3.04%</f>
        <v>1520</v>
      </c>
      <c r="I272" s="76"/>
      <c r="J272" s="76">
        <f t="shared" si="91"/>
        <v>2955</v>
      </c>
      <c r="K272" s="76">
        <f t="shared" si="93"/>
        <v>47045</v>
      </c>
      <c r="L272" s="76">
        <f>+IF(K272*12&lt;=416220.01,0,IF(K272*12&lt;=624329.01,(((K272*12-416220.01)*0.15)/12),IF((K272*12&lt;=867123.01),(31216+0.2*(K272*12-624329.01))/12,((79776+0.25*(K272*12-867123.01))/12))))-M272</f>
        <v>1853.9998749999997</v>
      </c>
      <c r="M272" s="76"/>
      <c r="N272" s="76">
        <v>9599.56</v>
      </c>
      <c r="O272" s="102">
        <f t="shared" ref="O272:O299" si="101">+N272+I272+H272+G272+L272</f>
        <v>14408.559874999999</v>
      </c>
      <c r="P272" s="106">
        <f t="shared" ref="P272:P299" si="102">+F272-O272</f>
        <v>35591.440125000001</v>
      </c>
      <c r="Q272" s="39"/>
    </row>
    <row r="273" spans="1:17" s="32" customFormat="1" ht="30" customHeight="1" x14ac:dyDescent="0.25">
      <c r="A273" s="74">
        <v>134</v>
      </c>
      <c r="B273" s="80" t="s">
        <v>698</v>
      </c>
      <c r="C273" s="79" t="s">
        <v>405</v>
      </c>
      <c r="D273" s="80" t="s">
        <v>304</v>
      </c>
      <c r="E273" s="80" t="s">
        <v>221</v>
      </c>
      <c r="F273" s="81">
        <v>45000</v>
      </c>
      <c r="G273" s="81">
        <f t="shared" ref="G273" si="103">F273*2.87%</f>
        <v>1291.5</v>
      </c>
      <c r="H273" s="81">
        <f t="shared" ref="H273" si="104">+F273*3.04%</f>
        <v>1368</v>
      </c>
      <c r="I273" s="81"/>
      <c r="J273" s="76">
        <f t="shared" ref="J273" si="105">+G273+H273+I273</f>
        <v>2659.5</v>
      </c>
      <c r="K273" s="76">
        <f t="shared" ref="K273" si="106">+F273-J273</f>
        <v>42340.5</v>
      </c>
      <c r="L273" s="76">
        <f t="shared" ref="L273" si="107">+IF(K273*12&lt;=416220.01,0,IF(K273*12&lt;=624329.01,(((K273*12-416220.01)*0.15)/12),IF((K273*12&lt;=867123.01),(31216+0.2*(K273*12-624329.01))/12,((79776+0.25*(K273*12-867123.01))/12))))-M273</f>
        <v>1148.3248749999998</v>
      </c>
      <c r="M273" s="76"/>
      <c r="N273" s="83">
        <v>25</v>
      </c>
      <c r="O273" s="102">
        <f t="shared" ref="O273" si="108">+N273+I273+H273+G273+L273</f>
        <v>3832.8248749999998</v>
      </c>
      <c r="P273" s="106">
        <f t="shared" ref="P273" si="109">+F273-O273</f>
        <v>41167.175125000002</v>
      </c>
    </row>
    <row r="274" spans="1:17" s="32" customFormat="1" ht="30" customHeight="1" x14ac:dyDescent="0.25">
      <c r="A274" s="74">
        <f>+A273+1</f>
        <v>135</v>
      </c>
      <c r="B274" s="80" t="s">
        <v>528</v>
      </c>
      <c r="C274" s="79" t="s">
        <v>404</v>
      </c>
      <c r="D274" s="80" t="s">
        <v>304</v>
      </c>
      <c r="E274" s="80" t="s">
        <v>221</v>
      </c>
      <c r="F274" s="81">
        <v>45000</v>
      </c>
      <c r="G274" s="81">
        <f>F274*2.87%</f>
        <v>1291.5</v>
      </c>
      <c r="H274" s="81">
        <f>+F274*3.04%</f>
        <v>1368</v>
      </c>
      <c r="I274" s="76"/>
      <c r="J274" s="76">
        <f>+G274+H274+I274</f>
        <v>2659.5</v>
      </c>
      <c r="K274" s="76">
        <f>+F274-J274</f>
        <v>42340.5</v>
      </c>
      <c r="L274" s="76">
        <f>+IF(K274*12&lt;=416220.01,0,IF(K274*12&lt;=624329.01,(((K274*12-416220.01)*0.15)/12),IF((K274*12&lt;=867123.01),(31216+0.2*(K274*12-624329.01))/12,((79776+0.25*(K274*12-867123.01))/12))))-M274</f>
        <v>1148.3248749999998</v>
      </c>
      <c r="M274" s="76"/>
      <c r="N274" s="83">
        <v>4065</v>
      </c>
      <c r="O274" s="102">
        <f>+N274+I274+H274+G274+L274</f>
        <v>7872.8248750000002</v>
      </c>
      <c r="P274" s="106">
        <f>+F274-O274</f>
        <v>37127.175125000002</v>
      </c>
    </row>
    <row r="275" spans="1:17" s="39" customFormat="1" ht="30" customHeight="1" x14ac:dyDescent="0.25">
      <c r="A275" s="74">
        <f>+A274+1</f>
        <v>136</v>
      </c>
      <c r="B275" s="75" t="s">
        <v>146</v>
      </c>
      <c r="C275" s="74" t="s">
        <v>404</v>
      </c>
      <c r="D275" s="75" t="s">
        <v>304</v>
      </c>
      <c r="E275" s="80" t="s">
        <v>221</v>
      </c>
      <c r="F275" s="76">
        <v>35000</v>
      </c>
      <c r="G275" s="81">
        <f t="shared" si="99"/>
        <v>1004.5</v>
      </c>
      <c r="H275" s="81">
        <f t="shared" si="100"/>
        <v>1064</v>
      </c>
      <c r="I275" s="76"/>
      <c r="J275" s="76">
        <f>+G275+H275+I275</f>
        <v>2068.5</v>
      </c>
      <c r="K275" s="76">
        <f t="shared" si="93"/>
        <v>32931.5</v>
      </c>
      <c r="L275" s="76">
        <f>+IF(K275*12&lt;=416220.01,0,IF(K275*12&lt;=624329.01,(((K275*12-416220.01)*0.15)/12),IF((K275*12&lt;=867123.01),(31216+0.2*(K275*12-624329.01))/12,((79776+0.25*(K275*12-867123.01))/12))))-M275</f>
        <v>0</v>
      </c>
      <c r="M275" s="76"/>
      <c r="N275" s="77">
        <v>7727.1</v>
      </c>
      <c r="O275" s="102">
        <f t="shared" si="101"/>
        <v>9795.6</v>
      </c>
      <c r="P275" s="106">
        <f t="shared" si="102"/>
        <v>25204.400000000001</v>
      </c>
    </row>
    <row r="276" spans="1:17" s="78" customFormat="1" ht="30" customHeight="1" x14ac:dyDescent="0.25">
      <c r="A276" s="74">
        <f t="shared" ref="A276:A300" si="110">+A275+1</f>
        <v>137</v>
      </c>
      <c r="B276" s="80" t="s">
        <v>26</v>
      </c>
      <c r="C276" s="79" t="s">
        <v>405</v>
      </c>
      <c r="D276" s="80" t="s">
        <v>95</v>
      </c>
      <c r="E276" s="80" t="s">
        <v>120</v>
      </c>
      <c r="F276" s="81">
        <v>28875</v>
      </c>
      <c r="G276" s="81">
        <f t="shared" si="99"/>
        <v>828.71249999999998</v>
      </c>
      <c r="H276" s="81">
        <f t="shared" si="100"/>
        <v>877.8</v>
      </c>
      <c r="I276" s="81"/>
      <c r="J276" s="76">
        <f t="shared" si="91"/>
        <v>1706.5124999999998</v>
      </c>
      <c r="K276" s="76">
        <f t="shared" si="93"/>
        <v>27168.487499999999</v>
      </c>
      <c r="L276" s="76">
        <f t="shared" ref="L276:L299" si="111">+IF(K276*12&lt;=416220.01,0,IF(K276*12&lt;=624329.01,(((K276*12-416220.01)*0.15)/12),IF((K276*12&lt;=867123.01),(31216+0.2*(K276*12-624329.01))/12,((79776+0.25*(K276*12-867123.01))/12))))-M276</f>
        <v>0</v>
      </c>
      <c r="M276" s="76"/>
      <c r="N276" s="83">
        <v>3304.71</v>
      </c>
      <c r="O276" s="102">
        <f t="shared" si="101"/>
        <v>5011.2224999999999</v>
      </c>
      <c r="P276" s="106">
        <f t="shared" si="102"/>
        <v>23863.7775</v>
      </c>
      <c r="Q276" s="32"/>
    </row>
    <row r="277" spans="1:17" s="78" customFormat="1" ht="30" customHeight="1" x14ac:dyDescent="0.25">
      <c r="A277" s="74">
        <f t="shared" si="110"/>
        <v>138</v>
      </c>
      <c r="B277" s="80" t="s">
        <v>25</v>
      </c>
      <c r="C277" s="79" t="s">
        <v>405</v>
      </c>
      <c r="D277" s="80" t="s">
        <v>95</v>
      </c>
      <c r="E277" s="80" t="s">
        <v>120</v>
      </c>
      <c r="F277" s="81">
        <v>28000</v>
      </c>
      <c r="G277" s="81">
        <f>F277*2.87%</f>
        <v>803.6</v>
      </c>
      <c r="H277" s="81">
        <f>+F277*3.04%</f>
        <v>851.2</v>
      </c>
      <c r="I277" s="76">
        <v>0</v>
      </c>
      <c r="J277" s="76">
        <f t="shared" si="91"/>
        <v>1654.8000000000002</v>
      </c>
      <c r="K277" s="76">
        <f t="shared" si="93"/>
        <v>26345.200000000001</v>
      </c>
      <c r="L277" s="76">
        <f t="shared" si="111"/>
        <v>0</v>
      </c>
      <c r="M277" s="76"/>
      <c r="N277" s="83">
        <v>2125</v>
      </c>
      <c r="O277" s="102">
        <f t="shared" si="101"/>
        <v>3779.7999999999997</v>
      </c>
      <c r="P277" s="106">
        <f t="shared" si="102"/>
        <v>24220.2</v>
      </c>
      <c r="Q277" s="32"/>
    </row>
    <row r="278" spans="1:17" s="78" customFormat="1" ht="30" customHeight="1" x14ac:dyDescent="0.25">
      <c r="A278" s="74">
        <f t="shared" si="110"/>
        <v>139</v>
      </c>
      <c r="B278" s="80" t="s">
        <v>188</v>
      </c>
      <c r="C278" s="79" t="s">
        <v>405</v>
      </c>
      <c r="D278" s="80" t="s">
        <v>95</v>
      </c>
      <c r="E278" s="80" t="s">
        <v>120</v>
      </c>
      <c r="F278" s="81">
        <v>28000</v>
      </c>
      <c r="G278" s="81">
        <f t="shared" ref="G278:G294" si="112">F278*2.87%</f>
        <v>803.6</v>
      </c>
      <c r="H278" s="81">
        <f t="shared" ref="H278:H294" si="113">+F278*3.04%</f>
        <v>851.2</v>
      </c>
      <c r="I278" s="76"/>
      <c r="J278" s="76">
        <f t="shared" si="91"/>
        <v>1654.8000000000002</v>
      </c>
      <c r="K278" s="76">
        <f t="shared" si="93"/>
        <v>26345.200000000001</v>
      </c>
      <c r="L278" s="76">
        <f t="shared" si="111"/>
        <v>0</v>
      </c>
      <c r="M278" s="76"/>
      <c r="N278" s="83">
        <f>2226.54+25</f>
        <v>2251.54</v>
      </c>
      <c r="O278" s="102">
        <f t="shared" si="101"/>
        <v>3906.3399999999997</v>
      </c>
      <c r="P278" s="106">
        <f t="shared" si="102"/>
        <v>24093.66</v>
      </c>
      <c r="Q278" s="32"/>
    </row>
    <row r="279" spans="1:17" s="78" customFormat="1" ht="30" customHeight="1" x14ac:dyDescent="0.25">
      <c r="A279" s="74">
        <f t="shared" si="110"/>
        <v>140</v>
      </c>
      <c r="B279" s="80" t="s">
        <v>305</v>
      </c>
      <c r="C279" s="79" t="s">
        <v>405</v>
      </c>
      <c r="D279" s="80" t="s">
        <v>32</v>
      </c>
      <c r="E279" s="80" t="s">
        <v>120</v>
      </c>
      <c r="F279" s="81">
        <v>28000</v>
      </c>
      <c r="G279" s="81">
        <f t="shared" si="112"/>
        <v>803.6</v>
      </c>
      <c r="H279" s="81">
        <f t="shared" si="113"/>
        <v>851.2</v>
      </c>
      <c r="I279" s="76"/>
      <c r="J279" s="76">
        <f t="shared" si="91"/>
        <v>1654.8000000000002</v>
      </c>
      <c r="K279" s="76">
        <f t="shared" si="93"/>
        <v>26345.200000000001</v>
      </c>
      <c r="L279" s="76">
        <f t="shared" si="111"/>
        <v>0</v>
      </c>
      <c r="M279" s="76"/>
      <c r="N279" s="83">
        <v>5856.29</v>
      </c>
      <c r="O279" s="102">
        <f t="shared" si="101"/>
        <v>7511.09</v>
      </c>
      <c r="P279" s="106">
        <f t="shared" si="102"/>
        <v>20488.91</v>
      </c>
      <c r="Q279" s="32"/>
    </row>
    <row r="280" spans="1:17" s="85" customFormat="1" ht="30" customHeight="1" x14ac:dyDescent="0.25">
      <c r="A280" s="74">
        <f t="shared" si="110"/>
        <v>141</v>
      </c>
      <c r="B280" s="80" t="s">
        <v>28</v>
      </c>
      <c r="C280" s="79" t="s">
        <v>405</v>
      </c>
      <c r="D280" s="80" t="s">
        <v>32</v>
      </c>
      <c r="E280" s="80" t="s">
        <v>221</v>
      </c>
      <c r="F280" s="81">
        <v>28000</v>
      </c>
      <c r="G280" s="81">
        <f t="shared" si="112"/>
        <v>803.6</v>
      </c>
      <c r="H280" s="81">
        <f t="shared" si="113"/>
        <v>851.2</v>
      </c>
      <c r="I280" s="76">
        <v>3430.92</v>
      </c>
      <c r="J280" s="76">
        <f t="shared" si="91"/>
        <v>5085.72</v>
      </c>
      <c r="K280" s="76">
        <f t="shared" si="93"/>
        <v>22914.28</v>
      </c>
      <c r="L280" s="76">
        <f t="shared" si="111"/>
        <v>0</v>
      </c>
      <c r="M280" s="76"/>
      <c r="N280" s="83">
        <v>8696.61</v>
      </c>
      <c r="O280" s="102">
        <f t="shared" si="101"/>
        <v>13782.330000000002</v>
      </c>
      <c r="P280" s="106">
        <f t="shared" si="102"/>
        <v>14217.669999999998</v>
      </c>
      <c r="Q280" s="40"/>
    </row>
    <row r="281" spans="1:17" s="89" customFormat="1" ht="30" customHeight="1" x14ac:dyDescent="0.25">
      <c r="A281" s="74">
        <f t="shared" si="110"/>
        <v>142</v>
      </c>
      <c r="B281" s="80" t="s">
        <v>29</v>
      </c>
      <c r="C281" s="79" t="s">
        <v>404</v>
      </c>
      <c r="D281" s="80" t="s">
        <v>32</v>
      </c>
      <c r="E281" s="80" t="s">
        <v>221</v>
      </c>
      <c r="F281" s="81">
        <v>28000</v>
      </c>
      <c r="G281" s="81">
        <f t="shared" si="112"/>
        <v>803.6</v>
      </c>
      <c r="H281" s="81">
        <f t="shared" si="113"/>
        <v>851.2</v>
      </c>
      <c r="I281" s="76"/>
      <c r="J281" s="76">
        <f t="shared" si="91"/>
        <v>1654.8000000000002</v>
      </c>
      <c r="K281" s="76">
        <f t="shared" si="93"/>
        <v>26345.200000000001</v>
      </c>
      <c r="L281" s="76">
        <f t="shared" si="111"/>
        <v>0</v>
      </c>
      <c r="M281" s="76"/>
      <c r="N281" s="83">
        <v>2339.87</v>
      </c>
      <c r="O281" s="102">
        <f t="shared" si="101"/>
        <v>3994.6699999999996</v>
      </c>
      <c r="P281" s="106">
        <f t="shared" si="102"/>
        <v>24005.33</v>
      </c>
      <c r="Q281" s="229"/>
    </row>
    <row r="282" spans="1:17" s="89" customFormat="1" ht="30" customHeight="1" x14ac:dyDescent="0.25">
      <c r="A282" s="74">
        <f t="shared" si="110"/>
        <v>143</v>
      </c>
      <c r="B282" s="80" t="s">
        <v>306</v>
      </c>
      <c r="C282" s="79" t="s">
        <v>405</v>
      </c>
      <c r="D282" s="80" t="s">
        <v>32</v>
      </c>
      <c r="E282" s="80" t="s">
        <v>120</v>
      </c>
      <c r="F282" s="81">
        <v>28000</v>
      </c>
      <c r="G282" s="81">
        <f t="shared" si="112"/>
        <v>803.6</v>
      </c>
      <c r="H282" s="81">
        <f t="shared" si="113"/>
        <v>851.2</v>
      </c>
      <c r="I282" s="76"/>
      <c r="J282" s="76">
        <f t="shared" si="91"/>
        <v>1654.8000000000002</v>
      </c>
      <c r="K282" s="76">
        <f t="shared" si="93"/>
        <v>26345.200000000001</v>
      </c>
      <c r="L282" s="76">
        <f t="shared" si="111"/>
        <v>0</v>
      </c>
      <c r="M282" s="76"/>
      <c r="N282" s="83">
        <v>3125</v>
      </c>
      <c r="O282" s="102">
        <f t="shared" si="101"/>
        <v>4779.8</v>
      </c>
      <c r="P282" s="106">
        <f t="shared" si="102"/>
        <v>23220.2</v>
      </c>
      <c r="Q282" s="229"/>
    </row>
    <row r="283" spans="1:17" s="53" customFormat="1" ht="30" customHeight="1" x14ac:dyDescent="0.25">
      <c r="A283" s="74">
        <f t="shared" si="110"/>
        <v>144</v>
      </c>
      <c r="B283" s="80" t="s">
        <v>30</v>
      </c>
      <c r="C283" s="79" t="s">
        <v>405</v>
      </c>
      <c r="D283" s="80" t="s">
        <v>32</v>
      </c>
      <c r="E283" s="80" t="s">
        <v>120</v>
      </c>
      <c r="F283" s="81">
        <v>28000</v>
      </c>
      <c r="G283" s="81">
        <f t="shared" si="112"/>
        <v>803.6</v>
      </c>
      <c r="H283" s="81">
        <f t="shared" si="113"/>
        <v>851.2</v>
      </c>
      <c r="I283" s="76">
        <v>0</v>
      </c>
      <c r="J283" s="76">
        <f t="shared" si="91"/>
        <v>1654.8000000000002</v>
      </c>
      <c r="K283" s="76">
        <f t="shared" si="93"/>
        <v>26345.200000000001</v>
      </c>
      <c r="L283" s="76">
        <f t="shared" si="111"/>
        <v>0</v>
      </c>
      <c r="M283" s="76"/>
      <c r="N283" s="83">
        <v>4002.71</v>
      </c>
      <c r="O283" s="102">
        <f t="shared" si="101"/>
        <v>5657.51</v>
      </c>
      <c r="P283" s="106">
        <f t="shared" si="102"/>
        <v>22342.489999999998</v>
      </c>
      <c r="Q283" s="39"/>
    </row>
    <row r="284" spans="1:17" s="53" customFormat="1" ht="30" customHeight="1" x14ac:dyDescent="0.25">
      <c r="A284" s="74">
        <f t="shared" si="110"/>
        <v>145</v>
      </c>
      <c r="B284" s="80" t="s">
        <v>31</v>
      </c>
      <c r="C284" s="79" t="s">
        <v>404</v>
      </c>
      <c r="D284" s="80" t="s">
        <v>32</v>
      </c>
      <c r="E284" s="80" t="s">
        <v>120</v>
      </c>
      <c r="F284" s="81">
        <v>28000</v>
      </c>
      <c r="G284" s="81">
        <f t="shared" si="112"/>
        <v>803.6</v>
      </c>
      <c r="H284" s="81">
        <f t="shared" si="113"/>
        <v>851.2</v>
      </c>
      <c r="I284" s="76"/>
      <c r="J284" s="76">
        <f t="shared" si="91"/>
        <v>1654.8000000000002</v>
      </c>
      <c r="K284" s="76">
        <f t="shared" si="93"/>
        <v>26345.200000000001</v>
      </c>
      <c r="L284" s="76">
        <f t="shared" si="111"/>
        <v>0</v>
      </c>
      <c r="M284" s="76"/>
      <c r="N284" s="83">
        <v>4011.08</v>
      </c>
      <c r="O284" s="102">
        <f t="shared" si="101"/>
        <v>5665.88</v>
      </c>
      <c r="P284" s="106">
        <f t="shared" si="102"/>
        <v>22334.12</v>
      </c>
      <c r="Q284" s="39"/>
    </row>
    <row r="285" spans="1:17" s="53" customFormat="1" ht="30" customHeight="1" x14ac:dyDescent="0.25">
      <c r="A285" s="74">
        <f t="shared" si="110"/>
        <v>146</v>
      </c>
      <c r="B285" s="80" t="s">
        <v>312</v>
      </c>
      <c r="C285" s="150" t="s">
        <v>405</v>
      </c>
      <c r="D285" s="80" t="s">
        <v>32</v>
      </c>
      <c r="E285" s="80" t="s">
        <v>221</v>
      </c>
      <c r="F285" s="81">
        <v>28000</v>
      </c>
      <c r="G285" s="81">
        <f>F285*2.87%</f>
        <v>803.6</v>
      </c>
      <c r="H285" s="81">
        <f>+F285*3.04%</f>
        <v>851.2</v>
      </c>
      <c r="I285" s="76"/>
      <c r="J285" s="76">
        <f>+G285+H285+I285</f>
        <v>1654.8000000000002</v>
      </c>
      <c r="K285" s="76">
        <f>+F285-J285</f>
        <v>26345.200000000001</v>
      </c>
      <c r="L285" s="76">
        <f>+IF(K285*12&lt;=416220.01,0,IF(K285*12&lt;=624329.01,(((K285*12-416220.01)*0.15)/12),IF((K285*12&lt;=867123.01),(31216+0.2*(K285*12-624329.01))/12,((79776+0.25*(K285*12-867123.01))/12))))-M285</f>
        <v>0</v>
      </c>
      <c r="M285" s="76"/>
      <c r="N285" s="83">
        <v>5170.43</v>
      </c>
      <c r="O285" s="102">
        <f>+N285+I285+H285+G285+L285</f>
        <v>6825.2300000000005</v>
      </c>
      <c r="P285" s="106">
        <f>+F285-O285</f>
        <v>21174.77</v>
      </c>
      <c r="Q285" s="39"/>
    </row>
    <row r="286" spans="1:17" s="53" customFormat="1" ht="30" customHeight="1" x14ac:dyDescent="0.25">
      <c r="A286" s="74">
        <f t="shared" si="110"/>
        <v>147</v>
      </c>
      <c r="B286" s="303" t="s">
        <v>144</v>
      </c>
      <c r="C286" s="304" t="s">
        <v>405</v>
      </c>
      <c r="D286" s="80" t="s">
        <v>32</v>
      </c>
      <c r="E286" s="80" t="s">
        <v>221</v>
      </c>
      <c r="F286" s="81">
        <v>28000</v>
      </c>
      <c r="G286" s="81">
        <f>F286*2.87%</f>
        <v>803.6</v>
      </c>
      <c r="H286" s="81">
        <f>+F286*3.04%</f>
        <v>851.2</v>
      </c>
      <c r="I286" s="76"/>
      <c r="J286" s="76">
        <f>+G286+H286+I286</f>
        <v>1654.8000000000002</v>
      </c>
      <c r="K286" s="76">
        <f>+F286-J286</f>
        <v>26345.200000000001</v>
      </c>
      <c r="L286" s="76">
        <f>+IF(K286*12&lt;=416220.01,0,IF(K286*12&lt;=624329.01,(((K286*12-416220.01)*0.15)/12),IF((K286*12&lt;=867123.01),(31216+0.2*(K286*12-624329.01))/12,((79776+0.25*(K286*12-867123.01))/12))))-M286</f>
        <v>0</v>
      </c>
      <c r="M286" s="76"/>
      <c r="N286" s="83">
        <v>4125</v>
      </c>
      <c r="O286" s="102">
        <f>+N286+I286+H286+G286+L286</f>
        <v>5779.8</v>
      </c>
      <c r="P286" s="106">
        <f>+F286-O286</f>
        <v>22220.2</v>
      </c>
      <c r="Q286" s="39"/>
    </row>
    <row r="287" spans="1:17" s="53" customFormat="1" ht="30" customHeight="1" x14ac:dyDescent="0.25">
      <c r="A287" s="74">
        <f t="shared" si="110"/>
        <v>148</v>
      </c>
      <c r="B287" s="80" t="s">
        <v>27</v>
      </c>
      <c r="C287" s="79" t="s">
        <v>404</v>
      </c>
      <c r="D287" s="80" t="s">
        <v>32</v>
      </c>
      <c r="E287" s="80" t="s">
        <v>120</v>
      </c>
      <c r="F287" s="81">
        <v>24000</v>
      </c>
      <c r="G287" s="81">
        <f t="shared" si="112"/>
        <v>688.8</v>
      </c>
      <c r="H287" s="81">
        <f t="shared" si="113"/>
        <v>729.6</v>
      </c>
      <c r="I287" s="76">
        <v>1715.46</v>
      </c>
      <c r="J287" s="76">
        <f t="shared" si="91"/>
        <v>3133.86</v>
      </c>
      <c r="K287" s="76">
        <f t="shared" si="93"/>
        <v>20866.14</v>
      </c>
      <c r="L287" s="76">
        <f t="shared" si="111"/>
        <v>0</v>
      </c>
      <c r="M287" s="76"/>
      <c r="N287" s="83">
        <v>6737.33</v>
      </c>
      <c r="O287" s="102">
        <f t="shared" si="101"/>
        <v>9871.19</v>
      </c>
      <c r="P287" s="106">
        <f t="shared" si="102"/>
        <v>14128.81</v>
      </c>
      <c r="Q287" s="39"/>
    </row>
    <row r="288" spans="1:17" s="53" customFormat="1" ht="30" customHeight="1" x14ac:dyDescent="0.25">
      <c r="A288" s="74">
        <f t="shared" si="110"/>
        <v>149</v>
      </c>
      <c r="B288" s="80" t="s">
        <v>307</v>
      </c>
      <c r="C288" s="79" t="s">
        <v>405</v>
      </c>
      <c r="D288" s="80" t="s">
        <v>32</v>
      </c>
      <c r="E288" s="80" t="s">
        <v>120</v>
      </c>
      <c r="F288" s="81">
        <v>24000</v>
      </c>
      <c r="G288" s="81">
        <f t="shared" si="112"/>
        <v>688.8</v>
      </c>
      <c r="H288" s="81">
        <f t="shared" si="113"/>
        <v>729.6</v>
      </c>
      <c r="I288" s="76"/>
      <c r="J288" s="76">
        <f t="shared" si="91"/>
        <v>1418.4</v>
      </c>
      <c r="K288" s="76">
        <f t="shared" si="93"/>
        <v>22581.599999999999</v>
      </c>
      <c r="L288" s="76">
        <f t="shared" si="111"/>
        <v>0</v>
      </c>
      <c r="M288" s="76"/>
      <c r="N288" s="83">
        <v>125</v>
      </c>
      <c r="O288" s="102">
        <f t="shared" si="101"/>
        <v>1543.4</v>
      </c>
      <c r="P288" s="106">
        <f t="shared" si="102"/>
        <v>22456.6</v>
      </c>
      <c r="Q288" s="39"/>
    </row>
    <row r="289" spans="1:17" s="53" customFormat="1" ht="30" customHeight="1" x14ac:dyDescent="0.25">
      <c r="A289" s="74">
        <f t="shared" si="110"/>
        <v>150</v>
      </c>
      <c r="B289" s="80" t="s">
        <v>308</v>
      </c>
      <c r="C289" s="79" t="s">
        <v>404</v>
      </c>
      <c r="D289" s="80" t="s">
        <v>32</v>
      </c>
      <c r="E289" s="80" t="s">
        <v>221</v>
      </c>
      <c r="F289" s="81">
        <v>24000</v>
      </c>
      <c r="G289" s="81">
        <f t="shared" si="112"/>
        <v>688.8</v>
      </c>
      <c r="H289" s="81">
        <f t="shared" si="113"/>
        <v>729.6</v>
      </c>
      <c r="I289" s="76"/>
      <c r="J289" s="76">
        <f t="shared" si="91"/>
        <v>1418.4</v>
      </c>
      <c r="K289" s="76">
        <f t="shared" si="93"/>
        <v>22581.599999999999</v>
      </c>
      <c r="L289" s="76">
        <f t="shared" si="111"/>
        <v>0</v>
      </c>
      <c r="M289" s="76"/>
      <c r="N289" s="83">
        <v>4632.72</v>
      </c>
      <c r="O289" s="102">
        <f t="shared" si="101"/>
        <v>6051.1200000000008</v>
      </c>
      <c r="P289" s="106">
        <f t="shared" si="102"/>
        <v>17948.879999999997</v>
      </c>
      <c r="Q289" s="39"/>
    </row>
    <row r="290" spans="1:17" s="53" customFormat="1" ht="30" customHeight="1" x14ac:dyDescent="0.25">
      <c r="A290" s="74">
        <f t="shared" si="110"/>
        <v>151</v>
      </c>
      <c r="B290" s="80" t="s">
        <v>309</v>
      </c>
      <c r="C290" s="79" t="s">
        <v>404</v>
      </c>
      <c r="D290" s="80" t="s">
        <v>32</v>
      </c>
      <c r="E290" s="80" t="s">
        <v>221</v>
      </c>
      <c r="F290" s="81">
        <v>24000</v>
      </c>
      <c r="G290" s="81">
        <f t="shared" si="112"/>
        <v>688.8</v>
      </c>
      <c r="H290" s="81">
        <f t="shared" si="113"/>
        <v>729.6</v>
      </c>
      <c r="I290" s="76"/>
      <c r="J290" s="76">
        <f t="shared" si="91"/>
        <v>1418.4</v>
      </c>
      <c r="K290" s="76">
        <f t="shared" si="93"/>
        <v>22581.599999999999</v>
      </c>
      <c r="L290" s="76">
        <f t="shared" si="111"/>
        <v>0</v>
      </c>
      <c r="M290" s="76"/>
      <c r="N290" s="83">
        <v>125</v>
      </c>
      <c r="O290" s="102">
        <f t="shared" si="101"/>
        <v>1543.4</v>
      </c>
      <c r="P290" s="106">
        <f t="shared" si="102"/>
        <v>22456.6</v>
      </c>
      <c r="Q290" s="39"/>
    </row>
    <row r="291" spans="1:17" s="53" customFormat="1" ht="30" customHeight="1" x14ac:dyDescent="0.25">
      <c r="A291" s="74">
        <f t="shared" si="110"/>
        <v>152</v>
      </c>
      <c r="B291" s="80" t="s">
        <v>311</v>
      </c>
      <c r="C291" s="79" t="s">
        <v>405</v>
      </c>
      <c r="D291" s="80" t="s">
        <v>32</v>
      </c>
      <c r="E291" s="80" t="s">
        <v>221</v>
      </c>
      <c r="F291" s="81">
        <v>24000</v>
      </c>
      <c r="G291" s="81">
        <f t="shared" si="112"/>
        <v>688.8</v>
      </c>
      <c r="H291" s="81">
        <f t="shared" si="113"/>
        <v>729.6</v>
      </c>
      <c r="I291" s="76"/>
      <c r="J291" s="76">
        <f t="shared" si="91"/>
        <v>1418.4</v>
      </c>
      <c r="K291" s="76">
        <f t="shared" si="93"/>
        <v>22581.599999999999</v>
      </c>
      <c r="L291" s="76">
        <f t="shared" si="111"/>
        <v>0</v>
      </c>
      <c r="M291" s="76"/>
      <c r="N291" s="83">
        <v>1125</v>
      </c>
      <c r="O291" s="102">
        <f t="shared" si="101"/>
        <v>2543.3999999999996</v>
      </c>
      <c r="P291" s="106">
        <f t="shared" si="102"/>
        <v>21456.6</v>
      </c>
      <c r="Q291" s="39"/>
    </row>
    <row r="292" spans="1:17" s="32" customFormat="1" ht="30" customHeight="1" x14ac:dyDescent="0.25">
      <c r="A292" s="74">
        <f t="shared" si="110"/>
        <v>153</v>
      </c>
      <c r="B292" s="80" t="s">
        <v>205</v>
      </c>
      <c r="C292" s="79" t="s">
        <v>405</v>
      </c>
      <c r="D292" s="80" t="s">
        <v>32</v>
      </c>
      <c r="E292" s="80" t="s">
        <v>221</v>
      </c>
      <c r="F292" s="81">
        <v>24000</v>
      </c>
      <c r="G292" s="81">
        <f t="shared" si="112"/>
        <v>688.8</v>
      </c>
      <c r="H292" s="81">
        <f t="shared" si="113"/>
        <v>729.6</v>
      </c>
      <c r="I292" s="76"/>
      <c r="J292" s="76">
        <f t="shared" si="91"/>
        <v>1418.4</v>
      </c>
      <c r="K292" s="76">
        <f t="shared" si="93"/>
        <v>22581.599999999999</v>
      </c>
      <c r="L292" s="76">
        <f t="shared" si="111"/>
        <v>0</v>
      </c>
      <c r="M292" s="76"/>
      <c r="N292" s="83">
        <v>4125</v>
      </c>
      <c r="O292" s="102">
        <f t="shared" si="101"/>
        <v>5543.4000000000005</v>
      </c>
      <c r="P292" s="106">
        <f t="shared" si="102"/>
        <v>18456.599999999999</v>
      </c>
    </row>
    <row r="293" spans="1:17" s="32" customFormat="1" ht="30" customHeight="1" x14ac:dyDescent="0.25">
      <c r="A293" s="74">
        <f t="shared" si="110"/>
        <v>154</v>
      </c>
      <c r="B293" s="80" t="s">
        <v>456</v>
      </c>
      <c r="C293" s="304" t="s">
        <v>404</v>
      </c>
      <c r="D293" s="80" t="s">
        <v>32</v>
      </c>
      <c r="E293" s="80" t="s">
        <v>221</v>
      </c>
      <c r="F293" s="81">
        <v>24000</v>
      </c>
      <c r="G293" s="81">
        <f t="shared" si="112"/>
        <v>688.8</v>
      </c>
      <c r="H293" s="81">
        <f t="shared" si="113"/>
        <v>729.6</v>
      </c>
      <c r="I293" s="76"/>
      <c r="J293" s="76">
        <f t="shared" si="91"/>
        <v>1418.4</v>
      </c>
      <c r="K293" s="76">
        <f t="shared" si="93"/>
        <v>22581.599999999999</v>
      </c>
      <c r="L293" s="76">
        <f t="shared" si="111"/>
        <v>0</v>
      </c>
      <c r="M293" s="76"/>
      <c r="N293" s="83">
        <v>25</v>
      </c>
      <c r="O293" s="102">
        <f t="shared" si="101"/>
        <v>1443.4</v>
      </c>
      <c r="P293" s="106">
        <f t="shared" si="102"/>
        <v>22556.6</v>
      </c>
    </row>
    <row r="294" spans="1:17" s="32" customFormat="1" ht="30" customHeight="1" x14ac:dyDescent="0.25">
      <c r="A294" s="74">
        <f t="shared" si="110"/>
        <v>155</v>
      </c>
      <c r="B294" s="80" t="s">
        <v>457</v>
      </c>
      <c r="C294" s="304" t="s">
        <v>405</v>
      </c>
      <c r="D294" s="80" t="s">
        <v>32</v>
      </c>
      <c r="E294" s="80" t="s">
        <v>221</v>
      </c>
      <c r="F294" s="81">
        <v>24000</v>
      </c>
      <c r="G294" s="81">
        <f t="shared" si="112"/>
        <v>688.8</v>
      </c>
      <c r="H294" s="81">
        <f t="shared" si="113"/>
        <v>729.6</v>
      </c>
      <c r="I294" s="76"/>
      <c r="J294" s="76">
        <f t="shared" si="91"/>
        <v>1418.4</v>
      </c>
      <c r="K294" s="76">
        <f t="shared" si="93"/>
        <v>22581.599999999999</v>
      </c>
      <c r="L294" s="76">
        <f t="shared" si="111"/>
        <v>0</v>
      </c>
      <c r="M294" s="76"/>
      <c r="N294" s="83">
        <v>125</v>
      </c>
      <c r="O294" s="102">
        <f t="shared" si="101"/>
        <v>1543.4</v>
      </c>
      <c r="P294" s="106">
        <f t="shared" si="102"/>
        <v>22456.6</v>
      </c>
    </row>
    <row r="295" spans="1:17" s="32" customFormat="1" ht="30" customHeight="1" x14ac:dyDescent="0.25">
      <c r="A295" s="74">
        <f t="shared" si="110"/>
        <v>156</v>
      </c>
      <c r="B295" s="80" t="s">
        <v>548</v>
      </c>
      <c r="C295" s="79" t="s">
        <v>404</v>
      </c>
      <c r="D295" s="80" t="s">
        <v>32</v>
      </c>
      <c r="E295" s="80" t="s">
        <v>221</v>
      </c>
      <c r="F295" s="81">
        <v>20000</v>
      </c>
      <c r="G295" s="81">
        <f t="shared" ref="G295" si="114">F295*2.87%</f>
        <v>574</v>
      </c>
      <c r="H295" s="81">
        <f t="shared" ref="H295" si="115">+F295*3.04%</f>
        <v>608</v>
      </c>
      <c r="I295" s="76">
        <v>1715.46</v>
      </c>
      <c r="J295" s="76">
        <f t="shared" si="91"/>
        <v>2897.46</v>
      </c>
      <c r="K295" s="76">
        <f t="shared" si="93"/>
        <v>17102.54</v>
      </c>
      <c r="L295" s="76">
        <f t="shared" si="111"/>
        <v>0</v>
      </c>
      <c r="M295" s="76"/>
      <c r="N295" s="83">
        <v>7082.17</v>
      </c>
      <c r="O295" s="102">
        <f t="shared" si="101"/>
        <v>9979.630000000001</v>
      </c>
      <c r="P295" s="106">
        <f t="shared" si="102"/>
        <v>10020.369999999999</v>
      </c>
    </row>
    <row r="296" spans="1:17" s="32" customFormat="1" ht="30" customHeight="1" x14ac:dyDescent="0.25">
      <c r="A296" s="74">
        <f t="shared" si="110"/>
        <v>157</v>
      </c>
      <c r="B296" s="80" t="s">
        <v>549</v>
      </c>
      <c r="C296" s="79" t="s">
        <v>404</v>
      </c>
      <c r="D296" s="80" t="s">
        <v>32</v>
      </c>
      <c r="E296" s="80" t="s">
        <v>221</v>
      </c>
      <c r="F296" s="81">
        <v>20000</v>
      </c>
      <c r="G296" s="81">
        <f t="shared" ref="G296:G299" si="116">F296*2.87%</f>
        <v>574</v>
      </c>
      <c r="H296" s="81">
        <f t="shared" ref="H296:H299" si="117">+F296*3.04%</f>
        <v>608</v>
      </c>
      <c r="I296" s="76"/>
      <c r="J296" s="76">
        <f t="shared" si="91"/>
        <v>1182</v>
      </c>
      <c r="K296" s="76">
        <f t="shared" si="93"/>
        <v>18818</v>
      </c>
      <c r="L296" s="76">
        <f t="shared" si="111"/>
        <v>0</v>
      </c>
      <c r="M296" s="76"/>
      <c r="N296" s="83">
        <v>125</v>
      </c>
      <c r="O296" s="102">
        <f t="shared" si="101"/>
        <v>1307</v>
      </c>
      <c r="P296" s="106">
        <f t="shared" si="102"/>
        <v>18693</v>
      </c>
    </row>
    <row r="297" spans="1:17" s="32" customFormat="1" ht="30" customHeight="1" x14ac:dyDescent="0.25">
      <c r="A297" s="74">
        <f t="shared" si="110"/>
        <v>158</v>
      </c>
      <c r="B297" s="80" t="s">
        <v>550</v>
      </c>
      <c r="C297" s="79" t="s">
        <v>404</v>
      </c>
      <c r="D297" s="80" t="s">
        <v>32</v>
      </c>
      <c r="E297" s="80" t="s">
        <v>221</v>
      </c>
      <c r="F297" s="81">
        <v>20000</v>
      </c>
      <c r="G297" s="81">
        <f t="shared" si="116"/>
        <v>574</v>
      </c>
      <c r="H297" s="81">
        <f t="shared" si="117"/>
        <v>608</v>
      </c>
      <c r="I297" s="76">
        <v>1715.46</v>
      </c>
      <c r="J297" s="76">
        <f t="shared" si="91"/>
        <v>2897.46</v>
      </c>
      <c r="K297" s="76">
        <f t="shared" si="93"/>
        <v>17102.54</v>
      </c>
      <c r="L297" s="76">
        <f t="shared" si="111"/>
        <v>0</v>
      </c>
      <c r="M297" s="76"/>
      <c r="N297" s="83">
        <v>2125</v>
      </c>
      <c r="O297" s="102">
        <f t="shared" si="101"/>
        <v>5022.46</v>
      </c>
      <c r="P297" s="106">
        <f t="shared" si="102"/>
        <v>14977.54</v>
      </c>
    </row>
    <row r="298" spans="1:17" s="32" customFormat="1" ht="30" customHeight="1" x14ac:dyDescent="0.25">
      <c r="A298" s="74">
        <f t="shared" si="110"/>
        <v>159</v>
      </c>
      <c r="B298" s="80" t="s">
        <v>551</v>
      </c>
      <c r="C298" s="79" t="s">
        <v>405</v>
      </c>
      <c r="D298" s="80" t="s">
        <v>95</v>
      </c>
      <c r="E298" s="80" t="s">
        <v>221</v>
      </c>
      <c r="F298" s="81">
        <v>20000</v>
      </c>
      <c r="G298" s="81">
        <f t="shared" si="116"/>
        <v>574</v>
      </c>
      <c r="H298" s="81">
        <f t="shared" si="117"/>
        <v>608</v>
      </c>
      <c r="I298" s="76"/>
      <c r="J298" s="76">
        <f t="shared" si="91"/>
        <v>1182</v>
      </c>
      <c r="K298" s="76">
        <f t="shared" si="93"/>
        <v>18818</v>
      </c>
      <c r="L298" s="76">
        <f t="shared" si="111"/>
        <v>0</v>
      </c>
      <c r="M298" s="76"/>
      <c r="N298" s="83">
        <v>2509.41</v>
      </c>
      <c r="O298" s="102">
        <f t="shared" si="101"/>
        <v>3691.41</v>
      </c>
      <c r="P298" s="106">
        <f t="shared" si="102"/>
        <v>16308.59</v>
      </c>
    </row>
    <row r="299" spans="1:17" s="32" customFormat="1" ht="30" customHeight="1" x14ac:dyDescent="0.25">
      <c r="A299" s="74">
        <f t="shared" si="110"/>
        <v>160</v>
      </c>
      <c r="B299" s="103" t="s">
        <v>552</v>
      </c>
      <c r="C299" s="36" t="s">
        <v>405</v>
      </c>
      <c r="D299" s="103" t="s">
        <v>32</v>
      </c>
      <c r="E299" s="103" t="s">
        <v>221</v>
      </c>
      <c r="F299" s="105">
        <v>20000</v>
      </c>
      <c r="G299" s="105">
        <f t="shared" si="116"/>
        <v>574</v>
      </c>
      <c r="H299" s="105">
        <f t="shared" si="117"/>
        <v>608</v>
      </c>
      <c r="I299" s="105"/>
      <c r="J299" s="102">
        <f t="shared" si="91"/>
        <v>1182</v>
      </c>
      <c r="K299" s="102">
        <f t="shared" si="93"/>
        <v>18818</v>
      </c>
      <c r="L299" s="102">
        <f t="shared" si="111"/>
        <v>0</v>
      </c>
      <c r="M299" s="102"/>
      <c r="N299" s="232">
        <v>3949.28</v>
      </c>
      <c r="O299" s="102">
        <f t="shared" si="101"/>
        <v>5131.2800000000007</v>
      </c>
      <c r="P299" s="106">
        <f t="shared" si="102"/>
        <v>14868.72</v>
      </c>
    </row>
    <row r="300" spans="1:17" s="53" customFormat="1" ht="30" customHeight="1" x14ac:dyDescent="0.25">
      <c r="A300" s="74">
        <f t="shared" si="110"/>
        <v>161</v>
      </c>
      <c r="B300" s="103" t="s">
        <v>310</v>
      </c>
      <c r="C300" s="36" t="s">
        <v>405</v>
      </c>
      <c r="D300" s="103" t="s">
        <v>32</v>
      </c>
      <c r="E300" s="103" t="s">
        <v>221</v>
      </c>
      <c r="F300" s="105">
        <v>19200</v>
      </c>
      <c r="G300" s="105">
        <f>F300*2.87%</f>
        <v>551.04</v>
      </c>
      <c r="H300" s="105">
        <f>+F300*3.04%</f>
        <v>583.67999999999995</v>
      </c>
      <c r="I300" s="102"/>
      <c r="J300" s="102">
        <f>+G300+H300+I300</f>
        <v>1134.7199999999998</v>
      </c>
      <c r="K300" s="102">
        <f>+F300-J300</f>
        <v>18065.28</v>
      </c>
      <c r="L300" s="102">
        <f>+IF(K300*12&lt;=416220.01,0,IF(K300*12&lt;=624329.01,(((K300*12-416220.01)*0.15)/12),IF((K300*12&lt;=867123.01),(31216+0.2*(K300*12-624329.01))/12,((79776+0.25*(K300*12-867123.01))/12))))-M300</f>
        <v>0</v>
      </c>
      <c r="M300" s="102"/>
      <c r="N300" s="232">
        <v>245</v>
      </c>
      <c r="O300" s="102">
        <f>+N300+I300+H300+G300+L300</f>
        <v>1379.7199999999998</v>
      </c>
      <c r="P300" s="106">
        <f>+F300-O300</f>
        <v>17820.28</v>
      </c>
      <c r="Q300" s="39"/>
    </row>
    <row r="301" spans="1:17" s="39" customFormat="1" ht="30" customHeight="1" x14ac:dyDescent="0.25">
      <c r="A301" s="196" t="s">
        <v>123</v>
      </c>
      <c r="B301" s="197"/>
      <c r="C301" s="197"/>
      <c r="D301" s="197"/>
      <c r="E301" s="198"/>
      <c r="F301" s="37">
        <f>SUM(F272:F300)</f>
        <v>795075</v>
      </c>
      <c r="G301" s="37">
        <f t="shared" ref="G301:P301" si="118">SUM(G272:G300)</f>
        <v>22818.6525</v>
      </c>
      <c r="H301" s="37">
        <f t="shared" si="118"/>
        <v>24170.28</v>
      </c>
      <c r="I301" s="37">
        <f t="shared" si="118"/>
        <v>8577.2999999999993</v>
      </c>
      <c r="J301" s="37">
        <f t="shared" si="118"/>
        <v>55566.232500000006</v>
      </c>
      <c r="K301" s="37">
        <f t="shared" si="118"/>
        <v>739508.76750000007</v>
      </c>
      <c r="L301" s="37">
        <f t="shared" si="118"/>
        <v>4150.649625</v>
      </c>
      <c r="M301" s="37">
        <f t="shared" si="118"/>
        <v>0</v>
      </c>
      <c r="N301" s="37">
        <f t="shared" si="118"/>
        <v>99480.81</v>
      </c>
      <c r="O301" s="37">
        <f t="shared" si="118"/>
        <v>159197.69212499997</v>
      </c>
      <c r="P301" s="37">
        <f t="shared" si="118"/>
        <v>635877.30787499994</v>
      </c>
    </row>
    <row r="302" spans="1:17" s="53" customFormat="1" ht="30" customHeight="1" thickBot="1" x14ac:dyDescent="0.3">
      <c r="A302" s="50"/>
      <c r="B302" s="50"/>
      <c r="C302" s="50"/>
      <c r="D302" s="50"/>
      <c r="E302" s="5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39"/>
    </row>
    <row r="303" spans="1:17" s="53" customFormat="1" ht="30" customHeight="1" thickBot="1" x14ac:dyDescent="0.3">
      <c r="A303" s="199" t="s">
        <v>313</v>
      </c>
      <c r="B303" s="200"/>
      <c r="C303" s="200"/>
      <c r="D303" s="200"/>
      <c r="E303" s="200"/>
      <c r="F303" s="200"/>
      <c r="G303" s="200"/>
      <c r="H303" s="200"/>
      <c r="I303" s="200"/>
      <c r="J303" s="200"/>
      <c r="K303" s="200"/>
      <c r="L303" s="200"/>
      <c r="M303" s="200"/>
      <c r="N303" s="200"/>
      <c r="O303" s="200"/>
      <c r="P303" s="200"/>
      <c r="Q303" s="39"/>
    </row>
    <row r="304" spans="1:17" s="53" customFormat="1" ht="30" customHeight="1" x14ac:dyDescent="0.25">
      <c r="A304" s="36">
        <f>+A300+1</f>
        <v>162</v>
      </c>
      <c r="B304" s="103" t="s">
        <v>15</v>
      </c>
      <c r="C304" s="36" t="s">
        <v>405</v>
      </c>
      <c r="D304" s="103" t="s">
        <v>567</v>
      </c>
      <c r="E304" s="103" t="s">
        <v>221</v>
      </c>
      <c r="F304" s="105">
        <v>50000</v>
      </c>
      <c r="G304" s="81">
        <f>F304*2.87%</f>
        <v>1435</v>
      </c>
      <c r="H304" s="81">
        <f>+F304*3.04%</f>
        <v>1520</v>
      </c>
      <c r="I304" s="81">
        <v>1715.46</v>
      </c>
      <c r="J304" s="76">
        <f t="shared" si="91"/>
        <v>4670.46</v>
      </c>
      <c r="K304" s="76">
        <f t="shared" si="93"/>
        <v>45329.54</v>
      </c>
      <c r="L304" s="76">
        <f t="shared" ref="L304:L308" si="119">+IF(K304*12&lt;=416220.01,0,IF(K304*12&lt;=624329.01,(((K304*12-416220.01)*0.15)/12),IF((K304*12&lt;=867123.01),(31216+0.2*(K304*12-624329.01))/12,((79776+0.25*(K304*12-867123.01))/12))))</f>
        <v>1596.6808749999998</v>
      </c>
      <c r="M304" s="76"/>
      <c r="N304" s="83">
        <v>20025</v>
      </c>
      <c r="O304" s="102">
        <f t="shared" ref="O304:O308" si="120">+N304+I304+H304+G304+L304</f>
        <v>26292.140874999997</v>
      </c>
      <c r="P304" s="77">
        <f t="shared" ref="P304:P308" si="121">+F304-O304</f>
        <v>23707.859125000003</v>
      </c>
      <c r="Q304" s="39"/>
    </row>
    <row r="305" spans="1:17" s="53" customFormat="1" ht="30" customHeight="1" x14ac:dyDescent="0.25">
      <c r="A305" s="36">
        <f>+A304+1</f>
        <v>163</v>
      </c>
      <c r="B305" s="103" t="s">
        <v>314</v>
      </c>
      <c r="C305" s="36" t="s">
        <v>404</v>
      </c>
      <c r="D305" s="103" t="s">
        <v>315</v>
      </c>
      <c r="E305" s="103" t="s">
        <v>221</v>
      </c>
      <c r="F305" s="105">
        <v>50000</v>
      </c>
      <c r="G305" s="81">
        <f>F305*2.87%</f>
        <v>1435</v>
      </c>
      <c r="H305" s="81">
        <f>+F305*3.04%</f>
        <v>1520</v>
      </c>
      <c r="I305" s="81"/>
      <c r="J305" s="76">
        <f t="shared" si="91"/>
        <v>2955</v>
      </c>
      <c r="K305" s="76">
        <f t="shared" si="93"/>
        <v>47045</v>
      </c>
      <c r="L305" s="76">
        <f t="shared" si="119"/>
        <v>1853.9998749999997</v>
      </c>
      <c r="M305" s="76"/>
      <c r="N305" s="83">
        <v>125</v>
      </c>
      <c r="O305" s="102">
        <f t="shared" si="120"/>
        <v>4933.9998749999995</v>
      </c>
      <c r="P305" s="77">
        <f t="shared" si="121"/>
        <v>45066.000124999999</v>
      </c>
      <c r="Q305" s="39"/>
    </row>
    <row r="306" spans="1:17" s="53" customFormat="1" ht="30" customHeight="1" x14ac:dyDescent="0.25">
      <c r="A306" s="36">
        <f>+A305+1</f>
        <v>164</v>
      </c>
      <c r="B306" s="103" t="s">
        <v>316</v>
      </c>
      <c r="C306" s="36" t="s">
        <v>404</v>
      </c>
      <c r="D306" s="103" t="s">
        <v>315</v>
      </c>
      <c r="E306" s="103" t="s">
        <v>221</v>
      </c>
      <c r="F306" s="105">
        <v>50000</v>
      </c>
      <c r="G306" s="81">
        <f>F306*2.87%</f>
        <v>1435</v>
      </c>
      <c r="H306" s="81">
        <f>+F306*3.04%</f>
        <v>1520</v>
      </c>
      <c r="I306" s="81">
        <v>1715.46</v>
      </c>
      <c r="J306" s="76">
        <f t="shared" si="91"/>
        <v>4670.46</v>
      </c>
      <c r="K306" s="76">
        <f t="shared" si="93"/>
        <v>45329.54</v>
      </c>
      <c r="L306" s="76">
        <f t="shared" si="119"/>
        <v>1596.6808749999998</v>
      </c>
      <c r="M306" s="76"/>
      <c r="N306" s="83">
        <v>125</v>
      </c>
      <c r="O306" s="102">
        <f t="shared" si="120"/>
        <v>6392.1408750000001</v>
      </c>
      <c r="P306" s="77">
        <f t="shared" si="121"/>
        <v>43607.859125000003</v>
      </c>
      <c r="Q306" s="39"/>
    </row>
    <row r="307" spans="1:17" s="53" customFormat="1" ht="30" customHeight="1" x14ac:dyDescent="0.25">
      <c r="A307" s="36">
        <f>+A306+1</f>
        <v>165</v>
      </c>
      <c r="B307" s="121" t="s">
        <v>383</v>
      </c>
      <c r="C307" s="145" t="s">
        <v>404</v>
      </c>
      <c r="D307" s="146" t="s">
        <v>141</v>
      </c>
      <c r="E307" s="103" t="s">
        <v>221</v>
      </c>
      <c r="F307" s="83">
        <v>28000</v>
      </c>
      <c r="G307" s="81">
        <f>F307*2.87%</f>
        <v>803.6</v>
      </c>
      <c r="H307" s="81">
        <f>+F307*3.04%</f>
        <v>851.2</v>
      </c>
      <c r="I307" s="81"/>
      <c r="J307" s="76">
        <f t="shared" si="91"/>
        <v>1654.8000000000002</v>
      </c>
      <c r="K307" s="76">
        <f t="shared" si="93"/>
        <v>26345.200000000001</v>
      </c>
      <c r="L307" s="76">
        <f t="shared" si="119"/>
        <v>0</v>
      </c>
      <c r="M307" s="76"/>
      <c r="N307" s="106">
        <v>5681.73</v>
      </c>
      <c r="O307" s="102">
        <f t="shared" si="120"/>
        <v>7336.53</v>
      </c>
      <c r="P307" s="77">
        <f t="shared" si="121"/>
        <v>20663.47</v>
      </c>
      <c r="Q307" s="39"/>
    </row>
    <row r="308" spans="1:17" s="53" customFormat="1" ht="30" customHeight="1" x14ac:dyDescent="0.25">
      <c r="A308" s="36">
        <f>+A307+1</f>
        <v>166</v>
      </c>
      <c r="B308" s="121" t="s">
        <v>498</v>
      </c>
      <c r="C308" s="145" t="s">
        <v>404</v>
      </c>
      <c r="D308" s="146" t="s">
        <v>141</v>
      </c>
      <c r="E308" s="103" t="s">
        <v>221</v>
      </c>
      <c r="F308" s="83">
        <v>24000</v>
      </c>
      <c r="G308" s="81">
        <f>F308*2.87%</f>
        <v>688.8</v>
      </c>
      <c r="H308" s="81">
        <f>+F308*3.04%</f>
        <v>729.6</v>
      </c>
      <c r="I308" s="81"/>
      <c r="J308" s="76">
        <f t="shared" si="91"/>
        <v>1418.4</v>
      </c>
      <c r="K308" s="76">
        <f t="shared" si="93"/>
        <v>22581.599999999999</v>
      </c>
      <c r="L308" s="76">
        <f t="shared" si="119"/>
        <v>0</v>
      </c>
      <c r="M308" s="76"/>
      <c r="N308" s="76">
        <v>3125</v>
      </c>
      <c r="O308" s="102">
        <f t="shared" si="120"/>
        <v>4543.3999999999996</v>
      </c>
      <c r="P308" s="77">
        <f t="shared" si="121"/>
        <v>19456.599999999999</v>
      </c>
      <c r="Q308" s="39"/>
    </row>
    <row r="309" spans="1:17" s="78" customFormat="1" ht="30" customHeight="1" thickBot="1" x14ac:dyDescent="0.3">
      <c r="A309" s="196" t="s">
        <v>123</v>
      </c>
      <c r="B309" s="197"/>
      <c r="C309" s="197"/>
      <c r="D309" s="197"/>
      <c r="E309" s="198"/>
      <c r="F309" s="37">
        <f t="shared" ref="F309:K309" si="122">SUM(F304:F308)</f>
        <v>202000</v>
      </c>
      <c r="G309" s="37">
        <f t="shared" si="122"/>
        <v>5797.4000000000005</v>
      </c>
      <c r="H309" s="37">
        <f t="shared" si="122"/>
        <v>6140.8</v>
      </c>
      <c r="I309" s="37">
        <f t="shared" si="122"/>
        <v>3430.92</v>
      </c>
      <c r="J309" s="37">
        <f t="shared" si="122"/>
        <v>15369.12</v>
      </c>
      <c r="K309" s="37">
        <f t="shared" si="122"/>
        <v>186630.88000000003</v>
      </c>
      <c r="L309" s="37">
        <f>SUM(L304:L308)</f>
        <v>5047.3616249999995</v>
      </c>
      <c r="M309" s="37"/>
      <c r="N309" s="37">
        <f>SUM(N304:N308)</f>
        <v>29081.73</v>
      </c>
      <c r="O309" s="37">
        <f t="shared" ref="O309:P309" si="123">SUM(O304:O308)</f>
        <v>49498.211624999996</v>
      </c>
      <c r="P309" s="37">
        <f t="shared" si="123"/>
        <v>152501.78837500003</v>
      </c>
      <c r="Q309" s="32"/>
    </row>
    <row r="310" spans="1:17" s="39" customFormat="1" ht="30" customHeight="1" thickBot="1" x14ac:dyDescent="0.3">
      <c r="A310" s="199" t="s">
        <v>317</v>
      </c>
      <c r="B310" s="200"/>
      <c r="C310" s="200"/>
      <c r="D310" s="200"/>
      <c r="E310" s="200"/>
      <c r="F310" s="200"/>
      <c r="G310" s="200"/>
      <c r="H310" s="200"/>
      <c r="I310" s="200"/>
      <c r="J310" s="200"/>
      <c r="K310" s="200"/>
      <c r="L310" s="200"/>
      <c r="M310" s="200"/>
      <c r="N310" s="200"/>
      <c r="O310" s="200"/>
      <c r="P310" s="200"/>
    </row>
    <row r="311" spans="1:17" s="39" customFormat="1" ht="30" customHeight="1" x14ac:dyDescent="0.25">
      <c r="A311" s="79">
        <f>+A308+1</f>
        <v>167</v>
      </c>
      <c r="B311" s="103" t="s">
        <v>130</v>
      </c>
      <c r="C311" s="36" t="s">
        <v>404</v>
      </c>
      <c r="D311" s="103" t="s">
        <v>132</v>
      </c>
      <c r="E311" s="80" t="s">
        <v>221</v>
      </c>
      <c r="F311" s="81">
        <v>55000</v>
      </c>
      <c r="G311" s="81">
        <f>F311*2.87%</f>
        <v>1578.5</v>
      </c>
      <c r="H311" s="81">
        <f>+F311*3.04%</f>
        <v>1672</v>
      </c>
      <c r="I311" s="81"/>
      <c r="J311" s="76">
        <f t="shared" si="91"/>
        <v>3250.5</v>
      </c>
      <c r="K311" s="76">
        <f t="shared" si="93"/>
        <v>51749.5</v>
      </c>
      <c r="L311" s="76">
        <f t="shared" ref="L311" si="124">+IF(K311*12&lt;=416220.01,0,IF(K311*12&lt;=624329.01,(((K311*12-416220.01)*0.15)/12),IF((K311*12&lt;=867123.01),(31216+0.2*(K311*12-624329.01))/12,((79776+0.25*(K311*12-867123.01))/12))))</f>
        <v>2559.6748749999997</v>
      </c>
      <c r="M311" s="76"/>
      <c r="N311" s="83">
        <v>25</v>
      </c>
      <c r="O311" s="76">
        <f t="shared" ref="O311:O330" si="125">+N311+I311+H311+G311+L311</f>
        <v>5835.1748749999997</v>
      </c>
      <c r="P311" s="83">
        <f t="shared" ref="P311:P330" si="126">+F311-O311</f>
        <v>49164.825125000003</v>
      </c>
    </row>
    <row r="312" spans="1:17" s="39" customFormat="1" ht="30" customHeight="1" x14ac:dyDescent="0.25">
      <c r="A312" s="79">
        <f>+A311+1</f>
        <v>168</v>
      </c>
      <c r="B312" s="103" t="s">
        <v>33</v>
      </c>
      <c r="C312" s="36" t="s">
        <v>404</v>
      </c>
      <c r="D312" s="103" t="s">
        <v>132</v>
      </c>
      <c r="E312" s="80" t="s">
        <v>120</v>
      </c>
      <c r="F312" s="81">
        <v>55000</v>
      </c>
      <c r="G312" s="81">
        <f t="shared" ref="G312:G329" si="127">F312*2.87%</f>
        <v>1578.5</v>
      </c>
      <c r="H312" s="81">
        <f t="shared" ref="H312:H330" si="128">+F312*3.04%</f>
        <v>1672</v>
      </c>
      <c r="I312" s="81"/>
      <c r="J312" s="76">
        <f t="shared" si="91"/>
        <v>3250.5</v>
      </c>
      <c r="K312" s="76">
        <f t="shared" si="93"/>
        <v>51749.5</v>
      </c>
      <c r="L312" s="76">
        <f t="shared" ref="L312" si="129">+IF(K312*12&lt;=416220.01,0,IF(K312*12&lt;=624329.01,(((K312*12-416220.01)*0.15)/12),IF((K312*12&lt;=867123.01),(31216+0.2*(K312*12-624329.01))/12,((79776+0.25*(K312*12-867123.01))/12))))</f>
        <v>2559.6748749999997</v>
      </c>
      <c r="M312" s="76"/>
      <c r="N312" s="83">
        <v>165</v>
      </c>
      <c r="O312" s="76">
        <f t="shared" si="125"/>
        <v>5975.1748749999997</v>
      </c>
      <c r="P312" s="83">
        <f t="shared" si="126"/>
        <v>49024.825125000003</v>
      </c>
    </row>
    <row r="313" spans="1:17" s="39" customFormat="1" ht="30" customHeight="1" x14ac:dyDescent="0.25">
      <c r="A313" s="79">
        <f>+A312+1</f>
        <v>169</v>
      </c>
      <c r="B313" s="103" t="s">
        <v>318</v>
      </c>
      <c r="C313" s="36" t="s">
        <v>404</v>
      </c>
      <c r="D313" s="103" t="s">
        <v>35</v>
      </c>
      <c r="E313" s="80" t="s">
        <v>221</v>
      </c>
      <c r="F313" s="81">
        <v>35000</v>
      </c>
      <c r="G313" s="81">
        <f t="shared" si="127"/>
        <v>1004.5</v>
      </c>
      <c r="H313" s="81">
        <f t="shared" si="128"/>
        <v>1064</v>
      </c>
      <c r="I313" s="81"/>
      <c r="J313" s="76">
        <f t="shared" si="91"/>
        <v>2068.5</v>
      </c>
      <c r="K313" s="76">
        <f t="shared" si="93"/>
        <v>32931.5</v>
      </c>
      <c r="L313" s="76">
        <f t="shared" ref="L313:L327" si="130">+IF(K313*12&lt;=416220.01,0,IF(K313*12&lt;=624329.01,(((K313*12-416220.01)*0.15)/12),IF((K313*12&lt;=867123.01),(31216+0.2*(K313*12-624329.01))/12,((79776+0.25*(K313*12-867123.01))/12))))-M313</f>
        <v>0</v>
      </c>
      <c r="M313" s="76"/>
      <c r="N313" s="83">
        <v>245</v>
      </c>
      <c r="O313" s="76">
        <f t="shared" si="125"/>
        <v>2313.5</v>
      </c>
      <c r="P313" s="83">
        <f t="shared" si="126"/>
        <v>32686.5</v>
      </c>
    </row>
    <row r="314" spans="1:17" s="39" customFormat="1" ht="30" customHeight="1" x14ac:dyDescent="0.25">
      <c r="A314" s="79">
        <f t="shared" ref="A314:A330" si="131">+A313+1</f>
        <v>170</v>
      </c>
      <c r="B314" s="103" t="s">
        <v>38</v>
      </c>
      <c r="C314" s="36" t="s">
        <v>404</v>
      </c>
      <c r="D314" s="103" t="s">
        <v>35</v>
      </c>
      <c r="E314" s="80" t="s">
        <v>221</v>
      </c>
      <c r="F314" s="81">
        <v>35000</v>
      </c>
      <c r="G314" s="81">
        <f t="shared" si="127"/>
        <v>1004.5</v>
      </c>
      <c r="H314" s="81">
        <f t="shared" si="128"/>
        <v>1064</v>
      </c>
      <c r="I314" s="81">
        <v>1715.46</v>
      </c>
      <c r="J314" s="76">
        <f t="shared" si="91"/>
        <v>3783.96</v>
      </c>
      <c r="K314" s="76">
        <f t="shared" si="93"/>
        <v>31216.04</v>
      </c>
      <c r="L314" s="76">
        <f t="shared" si="130"/>
        <v>0</v>
      </c>
      <c r="M314" s="76"/>
      <c r="N314" s="83">
        <v>165</v>
      </c>
      <c r="O314" s="76">
        <f t="shared" si="125"/>
        <v>3948.96</v>
      </c>
      <c r="P314" s="83">
        <f t="shared" si="126"/>
        <v>31051.040000000001</v>
      </c>
    </row>
    <row r="315" spans="1:17" s="39" customFormat="1" ht="30" customHeight="1" x14ac:dyDescent="0.25">
      <c r="A315" s="79">
        <f t="shared" si="131"/>
        <v>171</v>
      </c>
      <c r="B315" s="103" t="s">
        <v>319</v>
      </c>
      <c r="C315" s="36" t="s">
        <v>404</v>
      </c>
      <c r="D315" s="103" t="s">
        <v>35</v>
      </c>
      <c r="E315" s="80" t="s">
        <v>221</v>
      </c>
      <c r="F315" s="81">
        <v>35000</v>
      </c>
      <c r="G315" s="81">
        <f t="shared" si="127"/>
        <v>1004.5</v>
      </c>
      <c r="H315" s="81">
        <f t="shared" si="128"/>
        <v>1064</v>
      </c>
      <c r="I315" s="81"/>
      <c r="J315" s="76">
        <f t="shared" si="91"/>
        <v>2068.5</v>
      </c>
      <c r="K315" s="76">
        <f t="shared" si="93"/>
        <v>32931.5</v>
      </c>
      <c r="L315" s="76">
        <f t="shared" si="130"/>
        <v>0</v>
      </c>
      <c r="M315" s="76"/>
      <c r="N315" s="83">
        <v>125</v>
      </c>
      <c r="O315" s="76">
        <f t="shared" si="125"/>
        <v>2193.5</v>
      </c>
      <c r="P315" s="83">
        <f t="shared" si="126"/>
        <v>32806.5</v>
      </c>
    </row>
    <row r="316" spans="1:17" s="53" customFormat="1" ht="30" customHeight="1" x14ac:dyDescent="0.25">
      <c r="A316" s="79">
        <f t="shared" si="131"/>
        <v>172</v>
      </c>
      <c r="B316" s="103" t="s">
        <v>80</v>
      </c>
      <c r="C316" s="36" t="s">
        <v>404</v>
      </c>
      <c r="D316" s="103" t="s">
        <v>35</v>
      </c>
      <c r="E316" s="80" t="s">
        <v>221</v>
      </c>
      <c r="F316" s="81">
        <v>35000</v>
      </c>
      <c r="G316" s="81">
        <f t="shared" si="127"/>
        <v>1004.5</v>
      </c>
      <c r="H316" s="81">
        <f t="shared" si="128"/>
        <v>1064</v>
      </c>
      <c r="I316" s="81"/>
      <c r="J316" s="76">
        <f t="shared" ref="J316:J330" si="132">+G316+H316+I316</f>
        <v>2068.5</v>
      </c>
      <c r="K316" s="76">
        <f t="shared" si="93"/>
        <v>32931.5</v>
      </c>
      <c r="L316" s="76">
        <f t="shared" si="130"/>
        <v>0</v>
      </c>
      <c r="M316" s="76"/>
      <c r="N316" s="83">
        <v>125</v>
      </c>
      <c r="O316" s="76">
        <f t="shared" si="125"/>
        <v>2193.5</v>
      </c>
      <c r="P316" s="83">
        <f t="shared" si="126"/>
        <v>32806.5</v>
      </c>
      <c r="Q316" s="39"/>
    </row>
    <row r="317" spans="1:17" s="53" customFormat="1" ht="30" customHeight="1" x14ac:dyDescent="0.25">
      <c r="A317" s="79">
        <f t="shared" si="131"/>
        <v>173</v>
      </c>
      <c r="B317" s="103" t="s">
        <v>320</v>
      </c>
      <c r="C317" s="36" t="s">
        <v>404</v>
      </c>
      <c r="D317" s="103" t="s">
        <v>35</v>
      </c>
      <c r="E317" s="80" t="s">
        <v>221</v>
      </c>
      <c r="F317" s="81">
        <v>35000</v>
      </c>
      <c r="G317" s="81">
        <f t="shared" si="127"/>
        <v>1004.5</v>
      </c>
      <c r="H317" s="81">
        <f t="shared" si="128"/>
        <v>1064</v>
      </c>
      <c r="I317" s="81">
        <v>1715.46</v>
      </c>
      <c r="J317" s="76">
        <f t="shared" si="132"/>
        <v>3783.96</v>
      </c>
      <c r="K317" s="76">
        <f t="shared" si="93"/>
        <v>31216.04</v>
      </c>
      <c r="L317" s="76">
        <f t="shared" si="130"/>
        <v>0</v>
      </c>
      <c r="M317" s="76"/>
      <c r="N317" s="232">
        <v>8900.9</v>
      </c>
      <c r="O317" s="76">
        <f t="shared" si="125"/>
        <v>12684.86</v>
      </c>
      <c r="P317" s="83">
        <f t="shared" si="126"/>
        <v>22315.14</v>
      </c>
      <c r="Q317" s="39"/>
    </row>
    <row r="318" spans="1:17" s="53" customFormat="1" ht="30" customHeight="1" x14ac:dyDescent="0.25">
      <c r="A318" s="79">
        <f t="shared" si="131"/>
        <v>174</v>
      </c>
      <c r="B318" s="103" t="s">
        <v>37</v>
      </c>
      <c r="C318" s="36" t="s">
        <v>404</v>
      </c>
      <c r="D318" s="103" t="s">
        <v>35</v>
      </c>
      <c r="E318" s="80" t="s">
        <v>221</v>
      </c>
      <c r="F318" s="81">
        <v>35000</v>
      </c>
      <c r="G318" s="81">
        <f t="shared" si="127"/>
        <v>1004.5</v>
      </c>
      <c r="H318" s="81">
        <f t="shared" si="128"/>
        <v>1064</v>
      </c>
      <c r="I318" s="81"/>
      <c r="J318" s="76">
        <f t="shared" si="132"/>
        <v>2068.5</v>
      </c>
      <c r="K318" s="76">
        <f t="shared" si="93"/>
        <v>32931.5</v>
      </c>
      <c r="L318" s="76">
        <f t="shared" si="130"/>
        <v>0</v>
      </c>
      <c r="M318" s="76"/>
      <c r="N318" s="83">
        <v>665</v>
      </c>
      <c r="O318" s="76">
        <f t="shared" si="125"/>
        <v>2733.5</v>
      </c>
      <c r="P318" s="83">
        <f t="shared" si="126"/>
        <v>32266.5</v>
      </c>
      <c r="Q318" s="39"/>
    </row>
    <row r="319" spans="1:17" s="53" customFormat="1" ht="30" customHeight="1" x14ac:dyDescent="0.25">
      <c r="A319" s="79">
        <f t="shared" si="131"/>
        <v>175</v>
      </c>
      <c r="B319" s="103" t="s">
        <v>131</v>
      </c>
      <c r="C319" s="36" t="s">
        <v>404</v>
      </c>
      <c r="D319" s="120" t="s">
        <v>133</v>
      </c>
      <c r="E319" s="80" t="s">
        <v>221</v>
      </c>
      <c r="F319" s="81">
        <v>35000</v>
      </c>
      <c r="G319" s="81">
        <f>F319*2.87%</f>
        <v>1004.5</v>
      </c>
      <c r="H319" s="81">
        <f>+F319*3.04%</f>
        <v>1064</v>
      </c>
      <c r="I319" s="81"/>
      <c r="J319" s="76">
        <f t="shared" si="132"/>
        <v>2068.5</v>
      </c>
      <c r="K319" s="76">
        <f t="shared" si="93"/>
        <v>32931.5</v>
      </c>
      <c r="L319" s="76">
        <f t="shared" si="130"/>
        <v>0</v>
      </c>
      <c r="M319" s="76"/>
      <c r="N319" s="83">
        <v>25</v>
      </c>
      <c r="O319" s="76">
        <f t="shared" si="125"/>
        <v>2093.5</v>
      </c>
      <c r="P319" s="83">
        <f t="shared" si="126"/>
        <v>32906.5</v>
      </c>
      <c r="Q319" s="39"/>
    </row>
    <row r="320" spans="1:17" s="53" customFormat="1" ht="30" customHeight="1" x14ac:dyDescent="0.25">
      <c r="A320" s="79">
        <f t="shared" si="131"/>
        <v>176</v>
      </c>
      <c r="B320" s="103" t="s">
        <v>325</v>
      </c>
      <c r="C320" s="36" t="s">
        <v>404</v>
      </c>
      <c r="D320" s="103" t="s">
        <v>35</v>
      </c>
      <c r="E320" s="80" t="s">
        <v>120</v>
      </c>
      <c r="F320" s="81">
        <v>35000</v>
      </c>
      <c r="G320" s="81">
        <f>F320*2.87%</f>
        <v>1004.5</v>
      </c>
      <c r="H320" s="81">
        <f>+F320*3.04%</f>
        <v>1064</v>
      </c>
      <c r="I320" s="81"/>
      <c r="J320" s="76">
        <f t="shared" si="132"/>
        <v>2068.5</v>
      </c>
      <c r="K320" s="76">
        <f t="shared" ref="K320:K359" si="133">+F320-J320</f>
        <v>32931.5</v>
      </c>
      <c r="L320" s="76">
        <f t="shared" si="130"/>
        <v>0</v>
      </c>
      <c r="M320" s="76"/>
      <c r="N320" s="83">
        <v>125</v>
      </c>
      <c r="O320" s="76">
        <f t="shared" si="125"/>
        <v>2193.5</v>
      </c>
      <c r="P320" s="83">
        <f t="shared" si="126"/>
        <v>32806.5</v>
      </c>
      <c r="Q320" s="39"/>
    </row>
    <row r="321" spans="1:17" s="53" customFormat="1" ht="30" customHeight="1" x14ac:dyDescent="0.25">
      <c r="A321" s="79">
        <f t="shared" si="131"/>
        <v>177</v>
      </c>
      <c r="B321" s="103" t="s">
        <v>323</v>
      </c>
      <c r="C321" s="36" t="s">
        <v>404</v>
      </c>
      <c r="D321" s="120" t="s">
        <v>139</v>
      </c>
      <c r="E321" s="80" t="s">
        <v>221</v>
      </c>
      <c r="F321" s="81">
        <v>35000</v>
      </c>
      <c r="G321" s="81">
        <f t="shared" si="127"/>
        <v>1004.5</v>
      </c>
      <c r="H321" s="81">
        <f t="shared" si="128"/>
        <v>1064</v>
      </c>
      <c r="I321" s="81">
        <v>1715.46</v>
      </c>
      <c r="J321" s="76">
        <f t="shared" si="132"/>
        <v>3783.96</v>
      </c>
      <c r="K321" s="76">
        <f t="shared" si="133"/>
        <v>31216.04</v>
      </c>
      <c r="L321" s="76">
        <f t="shared" si="130"/>
        <v>0</v>
      </c>
      <c r="M321" s="76"/>
      <c r="N321" s="83">
        <v>125</v>
      </c>
      <c r="O321" s="76">
        <f t="shared" si="125"/>
        <v>3908.96</v>
      </c>
      <c r="P321" s="83">
        <f t="shared" si="126"/>
        <v>31091.040000000001</v>
      </c>
      <c r="Q321" s="39"/>
    </row>
    <row r="322" spans="1:17" s="53" customFormat="1" ht="30" customHeight="1" x14ac:dyDescent="0.25">
      <c r="A322" s="79">
        <f t="shared" si="131"/>
        <v>178</v>
      </c>
      <c r="B322" s="103" t="s">
        <v>321</v>
      </c>
      <c r="C322" s="36" t="s">
        <v>404</v>
      </c>
      <c r="D322" s="103" t="s">
        <v>139</v>
      </c>
      <c r="E322" s="80" t="s">
        <v>221</v>
      </c>
      <c r="F322" s="81">
        <v>35000</v>
      </c>
      <c r="G322" s="81">
        <f>F322*2.87%</f>
        <v>1004.5</v>
      </c>
      <c r="H322" s="81">
        <f>+F322*3.04%</f>
        <v>1064</v>
      </c>
      <c r="I322" s="81"/>
      <c r="J322" s="76">
        <f t="shared" si="132"/>
        <v>2068.5</v>
      </c>
      <c r="K322" s="76">
        <f t="shared" si="133"/>
        <v>32931.5</v>
      </c>
      <c r="L322" s="76">
        <f t="shared" si="130"/>
        <v>0</v>
      </c>
      <c r="M322" s="76"/>
      <c r="N322" s="83">
        <v>125</v>
      </c>
      <c r="O322" s="76">
        <f t="shared" si="125"/>
        <v>2193.5</v>
      </c>
      <c r="P322" s="83">
        <f t="shared" si="126"/>
        <v>32806.5</v>
      </c>
      <c r="Q322" s="39"/>
    </row>
    <row r="323" spans="1:17" s="90" customFormat="1" ht="30" customHeight="1" x14ac:dyDescent="0.25">
      <c r="A323" s="79">
        <f t="shared" si="131"/>
        <v>179</v>
      </c>
      <c r="B323" s="103" t="s">
        <v>324</v>
      </c>
      <c r="C323" s="36" t="s">
        <v>404</v>
      </c>
      <c r="D323" s="120" t="s">
        <v>133</v>
      </c>
      <c r="E323" s="80" t="s">
        <v>221</v>
      </c>
      <c r="F323" s="81">
        <v>35000</v>
      </c>
      <c r="G323" s="81">
        <f>F323*2.87%</f>
        <v>1004.5</v>
      </c>
      <c r="H323" s="81">
        <f>+F323*3.04%</f>
        <v>1064</v>
      </c>
      <c r="I323" s="81"/>
      <c r="J323" s="76">
        <f>+G323+H323+I323</f>
        <v>2068.5</v>
      </c>
      <c r="K323" s="76">
        <f>+F323-J323</f>
        <v>32931.5</v>
      </c>
      <c r="L323" s="76">
        <f t="shared" si="130"/>
        <v>0</v>
      </c>
      <c r="M323" s="76"/>
      <c r="N323" s="83">
        <v>25</v>
      </c>
      <c r="O323" s="76">
        <f t="shared" si="125"/>
        <v>2093.5</v>
      </c>
      <c r="P323" s="83">
        <f t="shared" si="126"/>
        <v>32906.5</v>
      </c>
      <c r="Q323" s="230"/>
    </row>
    <row r="324" spans="1:17" s="53" customFormat="1" ht="30" customHeight="1" x14ac:dyDescent="0.25">
      <c r="A324" s="79">
        <f t="shared" si="131"/>
        <v>180</v>
      </c>
      <c r="B324" s="103" t="s">
        <v>454</v>
      </c>
      <c r="C324" s="36" t="s">
        <v>404</v>
      </c>
      <c r="D324" s="120" t="s">
        <v>455</v>
      </c>
      <c r="E324" s="80" t="s">
        <v>221</v>
      </c>
      <c r="F324" s="81">
        <v>35000</v>
      </c>
      <c r="G324" s="81">
        <f>F324*2.87%</f>
        <v>1004.5</v>
      </c>
      <c r="H324" s="81">
        <f>+F324*3.04%</f>
        <v>1064</v>
      </c>
      <c r="I324" s="81">
        <v>1715.46</v>
      </c>
      <c r="J324" s="76">
        <f>+G324+H324+I324</f>
        <v>3783.96</v>
      </c>
      <c r="K324" s="76">
        <f>+F324-J324</f>
        <v>31216.04</v>
      </c>
      <c r="L324" s="76">
        <f t="shared" si="130"/>
        <v>0</v>
      </c>
      <c r="M324" s="76"/>
      <c r="N324" s="83">
        <v>5423.92</v>
      </c>
      <c r="O324" s="76">
        <f t="shared" si="125"/>
        <v>9207.880000000001</v>
      </c>
      <c r="P324" s="83">
        <f t="shared" si="126"/>
        <v>25792.12</v>
      </c>
      <c r="Q324" s="39"/>
    </row>
    <row r="325" spans="1:17" s="78" customFormat="1" ht="30" customHeight="1" x14ac:dyDescent="0.25">
      <c r="A325" s="79">
        <f t="shared" si="131"/>
        <v>181</v>
      </c>
      <c r="B325" s="103" t="s">
        <v>513</v>
      </c>
      <c r="C325" s="36" t="s">
        <v>404</v>
      </c>
      <c r="D325" s="103" t="s">
        <v>133</v>
      </c>
      <c r="E325" s="80" t="s">
        <v>221</v>
      </c>
      <c r="F325" s="81">
        <v>35000</v>
      </c>
      <c r="G325" s="81">
        <f>F325*2.87%</f>
        <v>1004.5</v>
      </c>
      <c r="H325" s="81">
        <f>+F325*3.04%</f>
        <v>1064</v>
      </c>
      <c r="I325" s="81"/>
      <c r="J325" s="76">
        <f>+G325+H325+I325</f>
        <v>2068.5</v>
      </c>
      <c r="K325" s="76">
        <f>+F325-J325</f>
        <v>32931.5</v>
      </c>
      <c r="L325" s="76">
        <f t="shared" si="130"/>
        <v>0</v>
      </c>
      <c r="M325" s="76"/>
      <c r="N325" s="83">
        <v>3165</v>
      </c>
      <c r="O325" s="76">
        <f t="shared" si="125"/>
        <v>5233.5</v>
      </c>
      <c r="P325" s="83">
        <f t="shared" si="126"/>
        <v>29766.5</v>
      </c>
      <c r="Q325" s="32"/>
    </row>
    <row r="326" spans="1:17" s="53" customFormat="1" ht="30" customHeight="1" x14ac:dyDescent="0.25">
      <c r="A326" s="79">
        <f t="shared" si="131"/>
        <v>182</v>
      </c>
      <c r="B326" s="103" t="s">
        <v>553</v>
      </c>
      <c r="C326" s="36" t="s">
        <v>404</v>
      </c>
      <c r="D326" s="103" t="s">
        <v>133</v>
      </c>
      <c r="E326" s="80" t="s">
        <v>221</v>
      </c>
      <c r="F326" s="81">
        <v>35000</v>
      </c>
      <c r="G326" s="81">
        <f>F326*2.87%</f>
        <v>1004.5</v>
      </c>
      <c r="H326" s="81">
        <f>+F326*3.04%</f>
        <v>1064</v>
      </c>
      <c r="I326" s="81"/>
      <c r="J326" s="76">
        <f>+G326+H326+I326</f>
        <v>2068.5</v>
      </c>
      <c r="K326" s="76">
        <f>+F326-J326</f>
        <v>32931.5</v>
      </c>
      <c r="L326" s="76">
        <f t="shared" si="130"/>
        <v>0</v>
      </c>
      <c r="M326" s="76"/>
      <c r="N326" s="83">
        <v>625</v>
      </c>
      <c r="O326" s="76">
        <f t="shared" si="125"/>
        <v>2693.5</v>
      </c>
      <c r="P326" s="83">
        <f t="shared" si="126"/>
        <v>32306.5</v>
      </c>
      <c r="Q326" s="39"/>
    </row>
    <row r="327" spans="1:17" s="78" customFormat="1" ht="30" customHeight="1" x14ac:dyDescent="0.25">
      <c r="A327" s="79">
        <f t="shared" si="131"/>
        <v>183</v>
      </c>
      <c r="B327" s="103" t="s">
        <v>36</v>
      </c>
      <c r="C327" s="36" t="s">
        <v>404</v>
      </c>
      <c r="D327" s="103" t="s">
        <v>35</v>
      </c>
      <c r="E327" s="80" t="s">
        <v>120</v>
      </c>
      <c r="F327" s="81">
        <v>30000</v>
      </c>
      <c r="G327" s="81">
        <f t="shared" si="127"/>
        <v>861</v>
      </c>
      <c r="H327" s="81">
        <f t="shared" si="128"/>
        <v>912</v>
      </c>
      <c r="I327" s="81"/>
      <c r="J327" s="76">
        <f t="shared" si="132"/>
        <v>1773</v>
      </c>
      <c r="K327" s="76">
        <f t="shared" si="133"/>
        <v>28227</v>
      </c>
      <c r="L327" s="76">
        <f t="shared" si="130"/>
        <v>0</v>
      </c>
      <c r="M327" s="76"/>
      <c r="N327" s="83">
        <v>25</v>
      </c>
      <c r="O327" s="76">
        <f t="shared" si="125"/>
        <v>1798</v>
      </c>
      <c r="P327" s="83">
        <f t="shared" si="126"/>
        <v>28202</v>
      </c>
      <c r="Q327" s="32"/>
    </row>
    <row r="328" spans="1:17" s="90" customFormat="1" ht="30" customHeight="1" x14ac:dyDescent="0.25">
      <c r="A328" s="79">
        <f t="shared" si="131"/>
        <v>184</v>
      </c>
      <c r="B328" s="103" t="s">
        <v>590</v>
      </c>
      <c r="C328" s="36" t="s">
        <v>405</v>
      </c>
      <c r="D328" s="103" t="s">
        <v>20</v>
      </c>
      <c r="E328" s="280" t="s">
        <v>221</v>
      </c>
      <c r="F328" s="81">
        <v>30000</v>
      </c>
      <c r="G328" s="81">
        <f>F328*2.87%</f>
        <v>861</v>
      </c>
      <c r="H328" s="81">
        <f>+F328*3.04%</f>
        <v>912</v>
      </c>
      <c r="I328" s="81"/>
      <c r="J328" s="76">
        <f>+G328+H328+I328</f>
        <v>1773</v>
      </c>
      <c r="K328" s="76">
        <f t="shared" ref="K328" si="134">+F328-J328</f>
        <v>28227</v>
      </c>
      <c r="L328" s="76"/>
      <c r="M328" s="76"/>
      <c r="N328" s="81">
        <v>1165</v>
      </c>
      <c r="O328" s="76">
        <f t="shared" si="125"/>
        <v>2938</v>
      </c>
      <c r="P328" s="76">
        <f t="shared" si="126"/>
        <v>27062</v>
      </c>
      <c r="Q328" s="230"/>
    </row>
    <row r="329" spans="1:17" s="53" customFormat="1" ht="30" customHeight="1" x14ac:dyDescent="0.25">
      <c r="A329" s="79">
        <f t="shared" si="131"/>
        <v>185</v>
      </c>
      <c r="B329" s="103" t="s">
        <v>327</v>
      </c>
      <c r="C329" s="36" t="s">
        <v>404</v>
      </c>
      <c r="D329" s="103" t="s">
        <v>96</v>
      </c>
      <c r="E329" s="80" t="s">
        <v>120</v>
      </c>
      <c r="F329" s="81">
        <v>28000</v>
      </c>
      <c r="G329" s="81">
        <f t="shared" si="127"/>
        <v>803.6</v>
      </c>
      <c r="H329" s="81">
        <f t="shared" si="128"/>
        <v>851.2</v>
      </c>
      <c r="I329" s="81"/>
      <c r="J329" s="76">
        <f t="shared" si="132"/>
        <v>1654.8000000000002</v>
      </c>
      <c r="K329" s="76">
        <f t="shared" si="133"/>
        <v>26345.200000000001</v>
      </c>
      <c r="L329" s="76">
        <f>+IF(K329*12&lt;=416220.01,0,IF(K329*12&lt;=624329.01,(((K329*12-416220.01)*0.15)/12),IF((K329*12&lt;=867123.01),(31216+0.2*(K329*12-624329.01))/12,((79776+0.25*(K329*12-867123.01))/12))))-M329</f>
        <v>0</v>
      </c>
      <c r="M329" s="76"/>
      <c r="N329" s="83">
        <v>65</v>
      </c>
      <c r="O329" s="76">
        <f t="shared" si="125"/>
        <v>1719.8000000000002</v>
      </c>
      <c r="P329" s="83">
        <f t="shared" si="126"/>
        <v>26280.2</v>
      </c>
      <c r="Q329" s="39"/>
    </row>
    <row r="330" spans="1:17" s="78" customFormat="1" ht="30" customHeight="1" x14ac:dyDescent="0.25">
      <c r="A330" s="79">
        <f t="shared" si="131"/>
        <v>186</v>
      </c>
      <c r="B330" s="108" t="s">
        <v>633</v>
      </c>
      <c r="C330" s="36" t="s">
        <v>404</v>
      </c>
      <c r="D330" s="103" t="s">
        <v>133</v>
      </c>
      <c r="E330" s="80" t="s">
        <v>221</v>
      </c>
      <c r="F330" s="81">
        <v>25000</v>
      </c>
      <c r="G330" s="81">
        <f>F330*2.87%</f>
        <v>717.5</v>
      </c>
      <c r="H330" s="81">
        <f t="shared" si="128"/>
        <v>760</v>
      </c>
      <c r="I330" s="81"/>
      <c r="J330" s="76">
        <f t="shared" si="132"/>
        <v>1477.5</v>
      </c>
      <c r="K330" s="76">
        <f t="shared" si="133"/>
        <v>23522.5</v>
      </c>
      <c r="L330" s="76">
        <f>+IF(K330*12&lt;=416220.01,0,IF(K330*12&lt;=624329.01,(((K330*12-416220.01)*0.15)/12),IF((K330*12&lt;=867123.01),(31216+0.2*(K330*12-624329.01))/12,((79776+0.25*(K330*12-867123.01))/12))))-M330</f>
        <v>0</v>
      </c>
      <c r="M330" s="76"/>
      <c r="N330" s="83">
        <v>125</v>
      </c>
      <c r="O330" s="76">
        <f t="shared" si="125"/>
        <v>1602.5</v>
      </c>
      <c r="P330" s="83">
        <f t="shared" si="126"/>
        <v>23397.5</v>
      </c>
      <c r="Q330" s="32"/>
    </row>
    <row r="331" spans="1:17" s="53" customFormat="1" ht="30" customHeight="1" x14ac:dyDescent="0.25">
      <c r="A331" s="196" t="s">
        <v>123</v>
      </c>
      <c r="B331" s="197"/>
      <c r="C331" s="197"/>
      <c r="D331" s="197"/>
      <c r="E331" s="198"/>
      <c r="F331" s="37">
        <f>SUM(F311:F330)</f>
        <v>713000</v>
      </c>
      <c r="G331" s="37">
        <f t="shared" ref="G331:P331" si="135">SUM(G311:G330)</f>
        <v>20463.099999999999</v>
      </c>
      <c r="H331" s="37">
        <f t="shared" si="135"/>
        <v>21675.200000000001</v>
      </c>
      <c r="I331" s="37">
        <f t="shared" si="135"/>
        <v>6861.84</v>
      </c>
      <c r="J331" s="37">
        <f t="shared" si="135"/>
        <v>49000.14</v>
      </c>
      <c r="K331" s="37">
        <f t="shared" si="135"/>
        <v>663999.85999999987</v>
      </c>
      <c r="L331" s="37">
        <f>SUM(L311:L330)</f>
        <v>5119.3497499999994</v>
      </c>
      <c r="M331" s="37"/>
      <c r="N331" s="37">
        <f t="shared" si="135"/>
        <v>21434.82</v>
      </c>
      <c r="O331" s="37">
        <f t="shared" si="135"/>
        <v>75554.30975</v>
      </c>
      <c r="P331" s="37">
        <f t="shared" si="135"/>
        <v>637445.69024999999</v>
      </c>
      <c r="Q331" s="39"/>
    </row>
    <row r="332" spans="1:17" s="53" customFormat="1" ht="30" customHeight="1" thickBot="1" x14ac:dyDescent="0.3">
      <c r="A332" s="50"/>
      <c r="B332" s="50"/>
      <c r="C332" s="50"/>
      <c r="D332" s="50"/>
      <c r="E332" s="5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39"/>
    </row>
    <row r="333" spans="1:17" s="32" customFormat="1" ht="30" customHeight="1" thickBot="1" x14ac:dyDescent="0.3">
      <c r="A333" s="199" t="s">
        <v>429</v>
      </c>
      <c r="B333" s="200"/>
      <c r="C333" s="200"/>
      <c r="D333" s="200"/>
      <c r="E333" s="200"/>
      <c r="F333" s="200"/>
      <c r="G333" s="200"/>
      <c r="H333" s="200"/>
      <c r="I333" s="200"/>
      <c r="J333" s="200"/>
      <c r="K333" s="200"/>
      <c r="L333" s="200"/>
      <c r="M333" s="200"/>
      <c r="N333" s="200"/>
      <c r="O333" s="200"/>
      <c r="P333" s="200"/>
    </row>
    <row r="334" spans="1:17" s="32" customFormat="1" ht="30" customHeight="1" x14ac:dyDescent="0.25">
      <c r="A334" s="74">
        <f>+A330+1</f>
        <v>187</v>
      </c>
      <c r="B334" s="103" t="s">
        <v>385</v>
      </c>
      <c r="C334" s="36" t="s">
        <v>405</v>
      </c>
      <c r="D334" s="103" t="s">
        <v>218</v>
      </c>
      <c r="E334" s="103" t="s">
        <v>120</v>
      </c>
      <c r="F334" s="105">
        <v>70000</v>
      </c>
      <c r="G334" s="81">
        <f t="shared" ref="G334" si="136">F334*2.87%</f>
        <v>2009</v>
      </c>
      <c r="H334" s="81">
        <f t="shared" ref="H334" si="137">+F334*3.04%</f>
        <v>2128</v>
      </c>
      <c r="I334" s="81">
        <v>1715.46</v>
      </c>
      <c r="J334" s="76">
        <f>+G334+H334+I334</f>
        <v>5852.46</v>
      </c>
      <c r="K334" s="76">
        <f t="shared" si="133"/>
        <v>64147.54</v>
      </c>
      <c r="L334" s="76">
        <f>+IF(K334*12&lt;=416220.01,0,IF(K334*12&lt;=624329.01,(((K334*12-416220.01)*0.15)/12),IF((K334*12&lt;=867123.01),(31216+0.2*(K334*12-624329.01))/12,((79776+0.25*(K334*12-867123.01))/12))))-M334</f>
        <v>5025.3578333333326</v>
      </c>
      <c r="M334" s="76"/>
      <c r="N334" s="83">
        <v>25</v>
      </c>
      <c r="O334" s="102">
        <f>+N334+I334+H334+G334+L334</f>
        <v>10902.817833333333</v>
      </c>
      <c r="P334" s="83">
        <f>+F334-O334</f>
        <v>59097.182166666666</v>
      </c>
    </row>
    <row r="335" spans="1:17" s="32" customFormat="1" ht="30" customHeight="1" x14ac:dyDescent="0.25">
      <c r="A335" s="74">
        <f>+A334+1</f>
        <v>188</v>
      </c>
      <c r="B335" s="103" t="s">
        <v>591</v>
      </c>
      <c r="C335" s="36" t="s">
        <v>404</v>
      </c>
      <c r="D335" s="103" t="s">
        <v>592</v>
      </c>
      <c r="E335" s="103" t="s">
        <v>221</v>
      </c>
      <c r="F335" s="105">
        <v>35000</v>
      </c>
      <c r="G335" s="81">
        <f t="shared" ref="G335" si="138">F335*2.87%</f>
        <v>1004.5</v>
      </c>
      <c r="H335" s="81">
        <f t="shared" ref="H335" si="139">+F335*3.04%</f>
        <v>1064</v>
      </c>
      <c r="I335" s="81"/>
      <c r="J335" s="76">
        <f>+G335+H335+I335</f>
        <v>2068.5</v>
      </c>
      <c r="K335" s="76">
        <f t="shared" si="133"/>
        <v>32931.5</v>
      </c>
      <c r="L335" s="76">
        <f>+IF(K335*12&lt;=416220.01,0,IF(K335*12&lt;=624329.01,(((K335*12-416220.01)*0.15)/12),IF((K335*12&lt;=867123.01),(31216+0.2*(K335*12-624329.01))/12,((79776+0.25*(K335*12-867123.01))/12))))-M335</f>
        <v>0</v>
      </c>
      <c r="M335" s="76"/>
      <c r="N335" s="83">
        <v>25</v>
      </c>
      <c r="O335" s="102">
        <f>+N335+I335+H335+G335+L335</f>
        <v>2093.5</v>
      </c>
      <c r="P335" s="83">
        <f>+F335-O335</f>
        <v>32906.5</v>
      </c>
    </row>
    <row r="336" spans="1:17" s="32" customFormat="1" ht="30" customHeight="1" x14ac:dyDescent="0.25">
      <c r="A336" s="196" t="s">
        <v>123</v>
      </c>
      <c r="B336" s="197"/>
      <c r="C336" s="197"/>
      <c r="D336" s="197"/>
      <c r="E336" s="198"/>
      <c r="F336" s="37">
        <f>SUM(F334:F335)</f>
        <v>105000</v>
      </c>
      <c r="G336" s="37">
        <f t="shared" ref="G336:P336" si="140">SUM(G334:G335)</f>
        <v>3013.5</v>
      </c>
      <c r="H336" s="37">
        <f t="shared" si="140"/>
        <v>3192</v>
      </c>
      <c r="I336" s="37">
        <f t="shared" si="140"/>
        <v>1715.46</v>
      </c>
      <c r="J336" s="37">
        <f t="shared" si="140"/>
        <v>7920.96</v>
      </c>
      <c r="K336" s="37">
        <f t="shared" si="140"/>
        <v>97079.040000000008</v>
      </c>
      <c r="L336" s="37">
        <f t="shared" si="140"/>
        <v>5025.3578333333326</v>
      </c>
      <c r="M336" s="37"/>
      <c r="N336" s="37">
        <f t="shared" si="140"/>
        <v>50</v>
      </c>
      <c r="O336" s="37">
        <f t="shared" si="140"/>
        <v>12996.317833333333</v>
      </c>
      <c r="P336" s="37">
        <f t="shared" si="140"/>
        <v>92003.682166666666</v>
      </c>
    </row>
    <row r="337" spans="1:17" s="32" customFormat="1" ht="30" customHeight="1" thickBot="1" x14ac:dyDescent="0.3">
      <c r="A337" s="50"/>
      <c r="B337" s="50"/>
      <c r="C337" s="50"/>
      <c r="D337" s="50"/>
      <c r="E337" s="50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</row>
    <row r="338" spans="1:17" s="32" customFormat="1" ht="30" customHeight="1" thickBot="1" x14ac:dyDescent="0.3">
      <c r="A338" s="199" t="s">
        <v>328</v>
      </c>
      <c r="B338" s="200"/>
      <c r="C338" s="200"/>
      <c r="D338" s="200"/>
      <c r="E338" s="200"/>
      <c r="F338" s="200"/>
      <c r="G338" s="200"/>
      <c r="H338" s="200"/>
      <c r="I338" s="200"/>
      <c r="J338" s="200"/>
      <c r="K338" s="200"/>
      <c r="L338" s="200"/>
      <c r="M338" s="200"/>
      <c r="N338" s="200"/>
      <c r="O338" s="200"/>
      <c r="P338" s="200"/>
    </row>
    <row r="339" spans="1:17" s="39" customFormat="1" ht="30" customHeight="1" x14ac:dyDescent="0.25">
      <c r="A339" s="117">
        <f>+A335+1</f>
        <v>189</v>
      </c>
      <c r="B339" s="107" t="s">
        <v>329</v>
      </c>
      <c r="C339" s="117" t="s">
        <v>405</v>
      </c>
      <c r="D339" s="107" t="s">
        <v>330</v>
      </c>
      <c r="E339" s="103" t="s">
        <v>119</v>
      </c>
      <c r="F339" s="102">
        <v>145000</v>
      </c>
      <c r="G339" s="102">
        <f>F339*2.87%</f>
        <v>4161.5</v>
      </c>
      <c r="H339" s="102">
        <f>+F339*3.04%</f>
        <v>4408</v>
      </c>
      <c r="I339" s="102"/>
      <c r="J339" s="102">
        <f>+G339+H339+I339</f>
        <v>8569.5</v>
      </c>
      <c r="K339" s="102">
        <f t="shared" si="133"/>
        <v>136430.5</v>
      </c>
      <c r="L339" s="76">
        <f>+IF(K339*12&lt;=416220.01,0,IF(K339*12&lt;=624329.01,(((K339*12-416220.01)*0.15)/12),IF((K339*12&lt;=867123.01),(31216+0.2*(K339*12-624329.01))/12,((79776+0.25*(K339*12-867123.01))/12))))-M339</f>
        <v>22690.562291666665</v>
      </c>
      <c r="M339" s="102"/>
      <c r="N339" s="232">
        <v>165</v>
      </c>
      <c r="O339" s="102">
        <f>+N339+I339+H339+G339+L339</f>
        <v>31425.062291666665</v>
      </c>
      <c r="P339" s="232">
        <f>+F339-O339</f>
        <v>113574.93770833334</v>
      </c>
    </row>
    <row r="340" spans="1:17" s="32" customFormat="1" ht="30" customHeight="1" x14ac:dyDescent="0.25">
      <c r="A340" s="196" t="s">
        <v>123</v>
      </c>
      <c r="B340" s="197"/>
      <c r="C340" s="197"/>
      <c r="D340" s="197"/>
      <c r="E340" s="198"/>
      <c r="F340" s="37">
        <f>SUM(F339:F339)</f>
        <v>145000</v>
      </c>
      <c r="G340" s="37">
        <f t="shared" ref="G340:P340" si="141">SUM(G339:G339)</f>
        <v>4161.5</v>
      </c>
      <c r="H340" s="37">
        <f t="shared" si="141"/>
        <v>4408</v>
      </c>
      <c r="I340" s="37">
        <f t="shared" si="141"/>
        <v>0</v>
      </c>
      <c r="J340" s="37">
        <f t="shared" si="141"/>
        <v>8569.5</v>
      </c>
      <c r="K340" s="37">
        <f t="shared" si="141"/>
        <v>136430.5</v>
      </c>
      <c r="L340" s="37">
        <f t="shared" si="141"/>
        <v>22690.562291666665</v>
      </c>
      <c r="M340" s="37"/>
      <c r="N340" s="37">
        <f t="shared" si="141"/>
        <v>165</v>
      </c>
      <c r="O340" s="37">
        <f t="shared" si="141"/>
        <v>31425.062291666665</v>
      </c>
      <c r="P340" s="37">
        <f t="shared" si="141"/>
        <v>113574.93770833334</v>
      </c>
    </row>
    <row r="341" spans="1:17" s="32" customFormat="1" ht="30" customHeight="1" thickBot="1" x14ac:dyDescent="0.3">
      <c r="A341" s="50"/>
      <c r="B341" s="50"/>
      <c r="C341" s="50"/>
      <c r="D341" s="50"/>
      <c r="E341" s="5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</row>
    <row r="342" spans="1:17" s="39" customFormat="1" ht="30" customHeight="1" thickBot="1" x14ac:dyDescent="0.3">
      <c r="A342" s="199" t="s">
        <v>200</v>
      </c>
      <c r="B342" s="200"/>
      <c r="C342" s="200"/>
      <c r="D342" s="200"/>
      <c r="E342" s="200"/>
      <c r="F342" s="200"/>
      <c r="G342" s="200"/>
      <c r="H342" s="200"/>
      <c r="I342" s="200"/>
      <c r="J342" s="200"/>
      <c r="K342" s="200"/>
      <c r="L342" s="200"/>
      <c r="M342" s="200"/>
      <c r="N342" s="200"/>
      <c r="O342" s="200"/>
      <c r="P342" s="200"/>
    </row>
    <row r="343" spans="1:17" s="53" customFormat="1" ht="30" customHeight="1" x14ac:dyDescent="0.25">
      <c r="A343" s="79">
        <f>+A339+1</f>
        <v>190</v>
      </c>
      <c r="B343" s="103" t="s">
        <v>331</v>
      </c>
      <c r="C343" s="36" t="s">
        <v>404</v>
      </c>
      <c r="D343" s="103" t="s">
        <v>20</v>
      </c>
      <c r="E343" s="103" t="s">
        <v>120</v>
      </c>
      <c r="F343" s="105">
        <v>40000</v>
      </c>
      <c r="G343" s="105">
        <f>F343*2.87%</f>
        <v>1148</v>
      </c>
      <c r="H343" s="81">
        <f>+F343*3.04%</f>
        <v>1216</v>
      </c>
      <c r="I343" s="81">
        <v>1715.46</v>
      </c>
      <c r="J343" s="76">
        <f>+G343+H343+I343</f>
        <v>4079.46</v>
      </c>
      <c r="K343" s="76">
        <f t="shared" si="133"/>
        <v>35920.54</v>
      </c>
      <c r="L343" s="76">
        <v>185.33</v>
      </c>
      <c r="M343" s="76"/>
      <c r="N343" s="232">
        <v>1125</v>
      </c>
      <c r="O343" s="102">
        <f>+N343+I343+H343+G343+L343</f>
        <v>5389.79</v>
      </c>
      <c r="P343" s="83">
        <f>+F343-O343</f>
        <v>34610.21</v>
      </c>
      <c r="Q343" s="39"/>
    </row>
    <row r="344" spans="1:17" s="53" customFormat="1" ht="30" customHeight="1" x14ac:dyDescent="0.25">
      <c r="A344" s="196" t="s">
        <v>123</v>
      </c>
      <c r="B344" s="197"/>
      <c r="C344" s="197"/>
      <c r="D344" s="197"/>
      <c r="E344" s="198"/>
      <c r="F344" s="37">
        <f>SUM(F343:F343)</f>
        <v>40000</v>
      </c>
      <c r="G344" s="37">
        <f t="shared" ref="G344:P344" si="142">SUM(G343:G343)</f>
        <v>1148</v>
      </c>
      <c r="H344" s="37">
        <f t="shared" si="142"/>
        <v>1216</v>
      </c>
      <c r="I344" s="37">
        <f t="shared" si="142"/>
        <v>1715.46</v>
      </c>
      <c r="J344" s="37">
        <f t="shared" si="142"/>
        <v>4079.46</v>
      </c>
      <c r="K344" s="37">
        <f t="shared" si="142"/>
        <v>35920.54</v>
      </c>
      <c r="L344" s="37">
        <f t="shared" si="142"/>
        <v>185.33</v>
      </c>
      <c r="M344" s="37"/>
      <c r="N344" s="37">
        <f t="shared" si="142"/>
        <v>1125</v>
      </c>
      <c r="O344" s="37">
        <f t="shared" si="142"/>
        <v>5389.79</v>
      </c>
      <c r="P344" s="37">
        <f t="shared" si="142"/>
        <v>34610.21</v>
      </c>
      <c r="Q344" s="39"/>
    </row>
    <row r="345" spans="1:17" s="53" customFormat="1" ht="30" customHeight="1" thickBot="1" x14ac:dyDescent="0.3">
      <c r="A345" s="50"/>
      <c r="B345" s="50"/>
      <c r="C345" s="50"/>
      <c r="D345" s="50"/>
      <c r="E345" s="5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39"/>
    </row>
    <row r="346" spans="1:17" s="53" customFormat="1" ht="30" customHeight="1" thickBot="1" x14ac:dyDescent="0.3">
      <c r="A346" s="199" t="s">
        <v>201</v>
      </c>
      <c r="B346" s="200"/>
      <c r="C346" s="200"/>
      <c r="D346" s="200"/>
      <c r="E346" s="200"/>
      <c r="F346" s="200"/>
      <c r="G346" s="200"/>
      <c r="H346" s="200"/>
      <c r="I346" s="200"/>
      <c r="J346" s="200"/>
      <c r="K346" s="200"/>
      <c r="L346" s="200"/>
      <c r="M346" s="200"/>
      <c r="N346" s="200"/>
      <c r="O346" s="200"/>
      <c r="P346" s="200"/>
      <c r="Q346" s="39"/>
    </row>
    <row r="347" spans="1:17" s="39" customFormat="1" ht="30" customHeight="1" x14ac:dyDescent="0.25">
      <c r="A347" s="79">
        <f>+A343+1</f>
        <v>191</v>
      </c>
      <c r="B347" s="103" t="s">
        <v>82</v>
      </c>
      <c r="C347" s="36" t="s">
        <v>404</v>
      </c>
      <c r="D347" s="103" t="s">
        <v>103</v>
      </c>
      <c r="E347" s="103" t="s">
        <v>119</v>
      </c>
      <c r="F347" s="105">
        <v>60000</v>
      </c>
      <c r="G347" s="81">
        <f>F347*2.87%</f>
        <v>1722</v>
      </c>
      <c r="H347" s="81">
        <f>+F347*3.04%</f>
        <v>1824</v>
      </c>
      <c r="I347" s="81">
        <v>1715.46</v>
      </c>
      <c r="J347" s="76">
        <f>+G347+H347+I347</f>
        <v>5261.46</v>
      </c>
      <c r="K347" s="76">
        <f t="shared" si="133"/>
        <v>54738.54</v>
      </c>
      <c r="L347" s="76">
        <f>+IF(K347*12&lt;=416220.01,0,IF(K347*12&lt;=624329.01,(((K347*12-416220.01)*0.15)/12),IF((K347*12&lt;=867123.01),(31216+0.2*(K347*12-624329.01))/12,((79776+0.25*(K347*12-867123.01))/12))))-M347</f>
        <v>3143.5578333333328</v>
      </c>
      <c r="M347" s="76"/>
      <c r="N347" s="83">
        <v>25</v>
      </c>
      <c r="O347" s="102">
        <f>+N347+I347+H347+G347+L347</f>
        <v>8430.0178333333333</v>
      </c>
      <c r="P347" s="83">
        <f>+F347-O347</f>
        <v>51569.982166666668</v>
      </c>
    </row>
    <row r="348" spans="1:17" s="39" customFormat="1" ht="30" customHeight="1" x14ac:dyDescent="0.25">
      <c r="A348" s="196" t="s">
        <v>123</v>
      </c>
      <c r="B348" s="197"/>
      <c r="C348" s="197"/>
      <c r="D348" s="197"/>
      <c r="E348" s="198"/>
      <c r="F348" s="37">
        <f>SUM(F347:F347)</f>
        <v>60000</v>
      </c>
      <c r="G348" s="37">
        <f t="shared" ref="G348:P348" si="143">SUM(G347:G347)</f>
        <v>1722</v>
      </c>
      <c r="H348" s="37">
        <f t="shared" si="143"/>
        <v>1824</v>
      </c>
      <c r="I348" s="37">
        <f t="shared" si="143"/>
        <v>1715.46</v>
      </c>
      <c r="J348" s="37">
        <f t="shared" si="143"/>
        <v>5261.46</v>
      </c>
      <c r="K348" s="37">
        <f t="shared" si="143"/>
        <v>54738.54</v>
      </c>
      <c r="L348" s="37">
        <f t="shared" si="143"/>
        <v>3143.5578333333328</v>
      </c>
      <c r="M348" s="37"/>
      <c r="N348" s="37">
        <f t="shared" si="143"/>
        <v>25</v>
      </c>
      <c r="O348" s="37">
        <f t="shared" si="143"/>
        <v>8430.0178333333333</v>
      </c>
      <c r="P348" s="37">
        <f t="shared" si="143"/>
        <v>51569.982166666668</v>
      </c>
    </row>
    <row r="349" spans="1:17" s="53" customFormat="1" ht="30" customHeight="1" thickBot="1" x14ac:dyDescent="0.3">
      <c r="A349" s="50"/>
      <c r="B349" s="50"/>
      <c r="C349" s="50"/>
      <c r="D349" s="50"/>
      <c r="E349" s="5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39"/>
    </row>
    <row r="350" spans="1:17" s="39" customFormat="1" ht="30" customHeight="1" thickBot="1" x14ac:dyDescent="0.3">
      <c r="A350" s="199" t="s">
        <v>332</v>
      </c>
      <c r="B350" s="200"/>
      <c r="C350" s="200"/>
      <c r="D350" s="200"/>
      <c r="E350" s="200"/>
      <c r="F350" s="200"/>
      <c r="G350" s="200"/>
      <c r="H350" s="200"/>
      <c r="I350" s="200"/>
      <c r="J350" s="200"/>
      <c r="K350" s="200"/>
      <c r="L350" s="200"/>
      <c r="M350" s="200"/>
      <c r="N350" s="200"/>
      <c r="O350" s="200"/>
      <c r="P350" s="200"/>
    </row>
    <row r="351" spans="1:17" s="53" customFormat="1" ht="30" customHeight="1" x14ac:dyDescent="0.25">
      <c r="A351" s="79">
        <f>+A347+1</f>
        <v>192</v>
      </c>
      <c r="B351" s="80" t="s">
        <v>334</v>
      </c>
      <c r="C351" s="79" t="s">
        <v>404</v>
      </c>
      <c r="D351" s="80" t="s">
        <v>333</v>
      </c>
      <c r="E351" s="80" t="s">
        <v>221</v>
      </c>
      <c r="F351" s="81">
        <v>45000</v>
      </c>
      <c r="G351" s="81">
        <f t="shared" ref="G351:G352" si="144">F351*2.87%</f>
        <v>1291.5</v>
      </c>
      <c r="H351" s="81">
        <f t="shared" ref="H351:H352" si="145">+F351*3.04%</f>
        <v>1368</v>
      </c>
      <c r="I351" s="81"/>
      <c r="J351" s="76">
        <f>+G351+H351+I351</f>
        <v>2659.5</v>
      </c>
      <c r="K351" s="76">
        <f t="shared" si="133"/>
        <v>42340.5</v>
      </c>
      <c r="L351" s="76">
        <f t="shared" ref="L351:L359" si="146">+IF(K351*12&lt;=416220.01,0,IF(K351*12&lt;=624329.01,(((K351*12-416220.01)*0.15)/12),IF((K351*12&lt;=867123.01),(31216+0.2*(K351*12-624329.01))/12,((79776+0.25*(K351*12-867123.01))/12))))</f>
        <v>1148.3248749999998</v>
      </c>
      <c r="M351" s="76"/>
      <c r="N351" s="83">
        <v>7277.06</v>
      </c>
      <c r="O351" s="102">
        <f>+N351+I351+H351+G351+L351</f>
        <v>11084.884875000002</v>
      </c>
      <c r="P351" s="83">
        <f>+F351-O351</f>
        <v>33915.115124999997</v>
      </c>
      <c r="Q351" s="39"/>
    </row>
    <row r="352" spans="1:17" s="53" customFormat="1" ht="30" customHeight="1" x14ac:dyDescent="0.25">
      <c r="A352" s="79">
        <f>+A351+1</f>
        <v>193</v>
      </c>
      <c r="B352" s="80" t="s">
        <v>335</v>
      </c>
      <c r="C352" s="79" t="s">
        <v>404</v>
      </c>
      <c r="D352" s="80" t="s">
        <v>333</v>
      </c>
      <c r="E352" s="80" t="s">
        <v>221</v>
      </c>
      <c r="F352" s="81">
        <v>45000</v>
      </c>
      <c r="G352" s="81">
        <f t="shared" si="144"/>
        <v>1291.5</v>
      </c>
      <c r="H352" s="81">
        <f t="shared" si="145"/>
        <v>1368</v>
      </c>
      <c r="I352" s="81"/>
      <c r="J352" s="76">
        <f>+G352+H352+I352</f>
        <v>2659.5</v>
      </c>
      <c r="K352" s="76">
        <f t="shared" si="133"/>
        <v>42340.5</v>
      </c>
      <c r="L352" s="76">
        <v>0</v>
      </c>
      <c r="M352" s="76"/>
      <c r="N352" s="83">
        <v>1025</v>
      </c>
      <c r="O352" s="102">
        <f>+N352+I352+H352+G352+L352</f>
        <v>3684.5</v>
      </c>
      <c r="P352" s="83">
        <f>+F352-O352</f>
        <v>41315.5</v>
      </c>
      <c r="Q352" s="39"/>
    </row>
    <row r="353" spans="1:17" s="39" customFormat="1" ht="30" customHeight="1" x14ac:dyDescent="0.25">
      <c r="A353" s="79">
        <f>+A352+1</f>
        <v>194</v>
      </c>
      <c r="B353" s="80" t="s">
        <v>407</v>
      </c>
      <c r="C353" s="79" t="s">
        <v>404</v>
      </c>
      <c r="D353" s="303" t="s">
        <v>333</v>
      </c>
      <c r="E353" s="80" t="s">
        <v>221</v>
      </c>
      <c r="F353" s="81">
        <v>35000</v>
      </c>
      <c r="G353" s="81">
        <f>F353*2.87%</f>
        <v>1004.5</v>
      </c>
      <c r="H353" s="81">
        <f>+F353*3.04%</f>
        <v>1064</v>
      </c>
      <c r="I353" s="81"/>
      <c r="J353" s="76">
        <f>+G353+H353+I353</f>
        <v>2068.5</v>
      </c>
      <c r="K353" s="76">
        <f>+F353-J353</f>
        <v>32931.5</v>
      </c>
      <c r="L353" s="76">
        <f>+IF(K353*12&lt;=416220.01,0,IF(K353*12&lt;=624329.01,(((K353*12-416220.01)*0.15)/12),IF((K353*12&lt;=867123.01),(31216+0.2*(K353*12-624329.01))/12,((79776+0.25*(K353*12-867123.01))/12))))</f>
        <v>0</v>
      </c>
      <c r="M353" s="76"/>
      <c r="N353" s="83">
        <v>25</v>
      </c>
      <c r="O353" s="102">
        <f>+N353+I353+H353+G353+L353</f>
        <v>2093.5</v>
      </c>
      <c r="P353" s="77">
        <f>+F353-O353</f>
        <v>32906.5</v>
      </c>
    </row>
    <row r="354" spans="1:17" s="39" customFormat="1" ht="30" customHeight="1" x14ac:dyDescent="0.25">
      <c r="A354" s="79">
        <f>+A353+1</f>
        <v>195</v>
      </c>
      <c r="B354" s="80" t="s">
        <v>699</v>
      </c>
      <c r="C354" s="79" t="s">
        <v>404</v>
      </c>
      <c r="D354" s="80" t="s">
        <v>333</v>
      </c>
      <c r="E354" s="80" t="s">
        <v>221</v>
      </c>
      <c r="F354" s="81">
        <v>25000</v>
      </c>
      <c r="G354" s="81">
        <f t="shared" ref="G354" si="147">F354*2.87%</f>
        <v>717.5</v>
      </c>
      <c r="H354" s="81">
        <f t="shared" ref="H354" si="148">+F354*3.04%</f>
        <v>760</v>
      </c>
      <c r="I354" s="81"/>
      <c r="J354" s="76">
        <f>+G354+H354+I354</f>
        <v>1477.5</v>
      </c>
      <c r="K354" s="76">
        <f t="shared" ref="K354" si="149">+F354-J354</f>
        <v>23522.5</v>
      </c>
      <c r="L354" s="76">
        <v>0</v>
      </c>
      <c r="M354" s="76"/>
      <c r="N354" s="83">
        <v>25</v>
      </c>
      <c r="O354" s="102">
        <f>+N354+I354+H354+G354+L354</f>
        <v>1502.5</v>
      </c>
      <c r="P354" s="83">
        <f>+F354-O354</f>
        <v>23497.5</v>
      </c>
    </row>
    <row r="355" spans="1:17" s="39" customFormat="1" ht="30" customHeight="1" x14ac:dyDescent="0.25">
      <c r="A355" s="196" t="s">
        <v>123</v>
      </c>
      <c r="B355" s="197"/>
      <c r="C355" s="197"/>
      <c r="D355" s="197"/>
      <c r="E355" s="198"/>
      <c r="F355" s="37">
        <f t="shared" ref="F355:N355" si="150">SUM(F351:F354)</f>
        <v>150000</v>
      </c>
      <c r="G355" s="37">
        <f t="shared" si="150"/>
        <v>4305</v>
      </c>
      <c r="H355" s="37">
        <f t="shared" si="150"/>
        <v>4560</v>
      </c>
      <c r="I355" s="37">
        <f t="shared" si="150"/>
        <v>0</v>
      </c>
      <c r="J355" s="37">
        <f t="shared" si="150"/>
        <v>8865</v>
      </c>
      <c r="K355" s="37">
        <f t="shared" si="150"/>
        <v>141135</v>
      </c>
      <c r="L355" s="37">
        <f t="shared" si="150"/>
        <v>1148.3248749999998</v>
      </c>
      <c r="M355" s="37">
        <f t="shared" si="150"/>
        <v>0</v>
      </c>
      <c r="N355" s="37">
        <f t="shared" si="150"/>
        <v>8352.0600000000013</v>
      </c>
      <c r="O355" s="37">
        <f t="shared" ref="O355" si="151">SUM(O351:O354)</f>
        <v>18365.384875000003</v>
      </c>
      <c r="P355" s="37">
        <f t="shared" ref="P355" si="152">SUM(P351:P354)</f>
        <v>131634.61512500001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199" t="s">
        <v>203</v>
      </c>
      <c r="B357" s="200"/>
      <c r="C357" s="200"/>
      <c r="D357" s="200"/>
      <c r="E357" s="200"/>
      <c r="F357" s="200"/>
      <c r="G357" s="200"/>
      <c r="H357" s="200"/>
      <c r="I357" s="200"/>
      <c r="J357" s="200"/>
      <c r="K357" s="200"/>
      <c r="L357" s="200"/>
      <c r="M357" s="200"/>
      <c r="N357" s="200"/>
      <c r="O357" s="200"/>
      <c r="P357" s="200"/>
    </row>
    <row r="358" spans="1:17" s="39" customFormat="1" ht="30" customHeight="1" x14ac:dyDescent="0.25">
      <c r="A358" s="79">
        <f>+A354+1</f>
        <v>196</v>
      </c>
      <c r="B358" s="80" t="s">
        <v>202</v>
      </c>
      <c r="C358" s="79" t="s">
        <v>404</v>
      </c>
      <c r="D358" s="80" t="s">
        <v>204</v>
      </c>
      <c r="E358" s="80" t="s">
        <v>221</v>
      </c>
      <c r="F358" s="81">
        <v>28000</v>
      </c>
      <c r="G358" s="81">
        <f>F358*2.87%</f>
        <v>803.6</v>
      </c>
      <c r="H358" s="81">
        <f>+F358*3.04%</f>
        <v>851.2</v>
      </c>
      <c r="I358" s="81"/>
      <c r="J358" s="76">
        <f>+G358+H358+I358</f>
        <v>1654.8000000000002</v>
      </c>
      <c r="K358" s="76">
        <f t="shared" si="133"/>
        <v>26345.200000000001</v>
      </c>
      <c r="L358" s="76">
        <f t="shared" si="146"/>
        <v>0</v>
      </c>
      <c r="M358" s="76"/>
      <c r="N358" s="83">
        <v>1525</v>
      </c>
      <c r="O358" s="102">
        <f>+N358+I358+H358+G358+L358</f>
        <v>3179.7999999999997</v>
      </c>
      <c r="P358" s="83">
        <f>+F358-O358</f>
        <v>24820.2</v>
      </c>
    </row>
    <row r="359" spans="1:17" s="39" customFormat="1" ht="30" customHeight="1" x14ac:dyDescent="0.25">
      <c r="A359" s="79">
        <f>+A358+1</f>
        <v>197</v>
      </c>
      <c r="B359" s="108" t="s">
        <v>458</v>
      </c>
      <c r="C359" s="36" t="s">
        <v>404</v>
      </c>
      <c r="D359" s="103" t="s">
        <v>204</v>
      </c>
      <c r="E359" s="103" t="s">
        <v>221</v>
      </c>
      <c r="F359" s="105">
        <v>28000</v>
      </c>
      <c r="G359" s="81">
        <f>F359*2.87%</f>
        <v>803.6</v>
      </c>
      <c r="H359" s="81">
        <f>+F359*3.04%</f>
        <v>851.2</v>
      </c>
      <c r="I359" s="81"/>
      <c r="J359" s="76">
        <f>+G359+H359+I359</f>
        <v>1654.8000000000002</v>
      </c>
      <c r="K359" s="76">
        <f t="shared" si="133"/>
        <v>26345.200000000001</v>
      </c>
      <c r="L359" s="76">
        <f t="shared" si="146"/>
        <v>0</v>
      </c>
      <c r="M359" s="76"/>
      <c r="N359" s="83">
        <v>1025</v>
      </c>
      <c r="O359" s="102">
        <f>+N359+I359+H359+G359+L359</f>
        <v>2679.8</v>
      </c>
      <c r="P359" s="83">
        <f>+F359-O359</f>
        <v>25320.2</v>
      </c>
    </row>
    <row r="360" spans="1:17" s="39" customFormat="1" ht="30" customHeight="1" x14ac:dyDescent="0.25">
      <c r="A360" s="196" t="s">
        <v>123</v>
      </c>
      <c r="B360" s="197"/>
      <c r="C360" s="197"/>
      <c r="D360" s="197"/>
      <c r="E360" s="198"/>
      <c r="F360" s="37">
        <f>SUM(F358:F359)</f>
        <v>56000</v>
      </c>
      <c r="G360" s="37">
        <f t="shared" ref="G360:P360" si="153">SUM(G358:G359)</f>
        <v>1607.2</v>
      </c>
      <c r="H360" s="37">
        <f t="shared" si="153"/>
        <v>1702.4</v>
      </c>
      <c r="I360" s="37">
        <f t="shared" si="153"/>
        <v>0</v>
      </c>
      <c r="J360" s="37">
        <f t="shared" si="153"/>
        <v>3309.6000000000004</v>
      </c>
      <c r="K360" s="37">
        <f t="shared" si="153"/>
        <v>52690.400000000001</v>
      </c>
      <c r="L360" s="37">
        <f t="shared" si="153"/>
        <v>0</v>
      </c>
      <c r="M360" s="37"/>
      <c r="N360" s="37">
        <f t="shared" si="153"/>
        <v>2550</v>
      </c>
      <c r="O360" s="37">
        <f t="shared" si="153"/>
        <v>5859.6</v>
      </c>
      <c r="P360" s="37">
        <f t="shared" si="153"/>
        <v>50140.4</v>
      </c>
    </row>
    <row r="361" spans="1:17" s="39" customFormat="1" ht="30" customHeight="1" thickBot="1" x14ac:dyDescent="0.3">
      <c r="A361" s="50"/>
      <c r="B361" s="50"/>
      <c r="C361" s="50"/>
      <c r="D361" s="50"/>
      <c r="E361" s="5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</row>
    <row r="362" spans="1:17" s="53" customFormat="1" ht="30" customHeight="1" thickBot="1" x14ac:dyDescent="0.3">
      <c r="A362" s="199" t="s">
        <v>173</v>
      </c>
      <c r="B362" s="200"/>
      <c r="C362" s="200"/>
      <c r="D362" s="200"/>
      <c r="E362" s="200"/>
      <c r="F362" s="200"/>
      <c r="G362" s="200"/>
      <c r="H362" s="200"/>
      <c r="I362" s="200"/>
      <c r="J362" s="200"/>
      <c r="K362" s="200"/>
      <c r="L362" s="200"/>
      <c r="M362" s="200"/>
      <c r="N362" s="200"/>
      <c r="O362" s="200"/>
      <c r="P362" s="200"/>
      <c r="Q362" s="39"/>
    </row>
    <row r="363" spans="1:17" s="39" customFormat="1" ht="30" customHeight="1" x14ac:dyDescent="0.25">
      <c r="A363" s="74">
        <f>+A359+1</f>
        <v>198</v>
      </c>
      <c r="B363" s="107" t="s">
        <v>336</v>
      </c>
      <c r="C363" s="117" t="s">
        <v>405</v>
      </c>
      <c r="D363" s="118" t="s">
        <v>106</v>
      </c>
      <c r="E363" s="103" t="s">
        <v>120</v>
      </c>
      <c r="F363" s="102">
        <v>77000</v>
      </c>
      <c r="G363" s="102">
        <f>F363*2.87%</f>
        <v>2209.9</v>
      </c>
      <c r="H363" s="102">
        <f t="shared" ref="H363:H370" si="154">+F363*3.04%</f>
        <v>2340.8000000000002</v>
      </c>
      <c r="I363" s="102"/>
      <c r="J363" s="102">
        <f>+G363+H363+I363</f>
        <v>4550.7000000000007</v>
      </c>
      <c r="K363" s="102">
        <f t="shared" ref="K363:K370" si="155">+F363-J363</f>
        <v>72449.3</v>
      </c>
      <c r="L363" s="102">
        <f t="shared" ref="L363:L366" si="156">+IF(K363*12&lt;=416220.01,0,IF(K363*12&lt;=624329.01,(((K363*12-416220.01)*0.15)/12),IF((K363*12&lt;=867123.01),(31216+0.2*(K363*12-624329.01))/12,((79776+0.25*(K363*12-867123.01))/12))))-M363</f>
        <v>6695.2622916666687</v>
      </c>
      <c r="M363" s="102"/>
      <c r="N363" s="232">
        <v>3125</v>
      </c>
      <c r="O363" s="102">
        <f t="shared" ref="O363:O380" si="157">+N363+I363+H363+G363+L363</f>
        <v>14370.96229166667</v>
      </c>
      <c r="P363" s="232">
        <f t="shared" ref="P363:P380" si="158">+F363-O363</f>
        <v>62629.03770833333</v>
      </c>
    </row>
    <row r="364" spans="1:17" s="39" customFormat="1" ht="30" customHeight="1" x14ac:dyDescent="0.25">
      <c r="A364" s="74">
        <f>+A363+1</f>
        <v>199</v>
      </c>
      <c r="B364" s="103" t="s">
        <v>42</v>
      </c>
      <c r="C364" s="36" t="s">
        <v>405</v>
      </c>
      <c r="D364" s="120" t="s">
        <v>224</v>
      </c>
      <c r="E364" s="103" t="s">
        <v>120</v>
      </c>
      <c r="F364" s="105">
        <v>50000</v>
      </c>
      <c r="G364" s="105">
        <f>F364*2.87%</f>
        <v>1435</v>
      </c>
      <c r="H364" s="102">
        <f>+F364*3.04%</f>
        <v>1520</v>
      </c>
      <c r="I364" s="102"/>
      <c r="J364" s="102">
        <f>+G364+H364+I364</f>
        <v>2955</v>
      </c>
      <c r="K364" s="102">
        <f>+F364-J364</f>
        <v>47045</v>
      </c>
      <c r="L364" s="102">
        <f t="shared" si="156"/>
        <v>1853.9998749999997</v>
      </c>
      <c r="M364" s="102"/>
      <c r="N364" s="232">
        <v>4746.53</v>
      </c>
      <c r="O364" s="102">
        <f t="shared" si="157"/>
        <v>9555.5298750000002</v>
      </c>
      <c r="P364" s="232">
        <f t="shared" si="158"/>
        <v>40444.470125</v>
      </c>
    </row>
    <row r="365" spans="1:17" s="39" customFormat="1" ht="30" customHeight="1" x14ac:dyDescent="0.25">
      <c r="A365" s="74">
        <f>+A364+1</f>
        <v>200</v>
      </c>
      <c r="B365" s="103" t="s">
        <v>339</v>
      </c>
      <c r="C365" s="36" t="s">
        <v>404</v>
      </c>
      <c r="D365" s="103" t="s">
        <v>338</v>
      </c>
      <c r="E365" s="103" t="s">
        <v>120</v>
      </c>
      <c r="F365" s="105">
        <v>45000</v>
      </c>
      <c r="G365" s="105">
        <f t="shared" ref="G365:G370" si="159">F365*2.87%</f>
        <v>1291.5</v>
      </c>
      <c r="H365" s="102">
        <f t="shared" si="154"/>
        <v>1368</v>
      </c>
      <c r="I365" s="102"/>
      <c r="J365" s="102">
        <f t="shared" ref="J365:J370" si="160">+G365+H365+I365</f>
        <v>2659.5</v>
      </c>
      <c r="K365" s="102">
        <f t="shared" si="155"/>
        <v>42340.5</v>
      </c>
      <c r="L365" s="102">
        <f t="shared" si="156"/>
        <v>1148.3248749999998</v>
      </c>
      <c r="M365" s="102"/>
      <c r="N365" s="83">
        <v>9524.59</v>
      </c>
      <c r="O365" s="102">
        <f t="shared" si="157"/>
        <v>13332.414875</v>
      </c>
      <c r="P365" s="232">
        <f t="shared" si="158"/>
        <v>31667.585124999998</v>
      </c>
    </row>
    <row r="366" spans="1:17" s="39" customFormat="1" ht="30" customHeight="1" x14ac:dyDescent="0.25">
      <c r="A366" s="74">
        <f t="shared" ref="A366:A380" si="161">+A365+1</f>
        <v>201</v>
      </c>
      <c r="B366" s="103" t="s">
        <v>7</v>
      </c>
      <c r="C366" s="36" t="s">
        <v>405</v>
      </c>
      <c r="D366" s="103" t="s">
        <v>340</v>
      </c>
      <c r="E366" s="103" t="s">
        <v>120</v>
      </c>
      <c r="F366" s="105">
        <v>45000</v>
      </c>
      <c r="G366" s="105">
        <f t="shared" si="159"/>
        <v>1291.5</v>
      </c>
      <c r="H366" s="102">
        <f t="shared" si="154"/>
        <v>1368</v>
      </c>
      <c r="I366" s="105">
        <v>1715.46</v>
      </c>
      <c r="J366" s="102">
        <f t="shared" si="160"/>
        <v>4374.96</v>
      </c>
      <c r="K366" s="102">
        <f t="shared" si="155"/>
        <v>40625.040000000001</v>
      </c>
      <c r="L366" s="102">
        <f t="shared" si="156"/>
        <v>891.00587499999972</v>
      </c>
      <c r="M366" s="102"/>
      <c r="N366" s="106">
        <v>125</v>
      </c>
      <c r="O366" s="102">
        <f t="shared" si="157"/>
        <v>5390.9658749999999</v>
      </c>
      <c r="P366" s="232">
        <f t="shared" si="158"/>
        <v>39609.034124999998</v>
      </c>
    </row>
    <row r="367" spans="1:17" s="78" customFormat="1" ht="30" customHeight="1" x14ac:dyDescent="0.25">
      <c r="A367" s="74">
        <f t="shared" si="161"/>
        <v>202</v>
      </c>
      <c r="B367" s="103" t="s">
        <v>41</v>
      </c>
      <c r="C367" s="36" t="s">
        <v>405</v>
      </c>
      <c r="D367" s="103" t="s">
        <v>340</v>
      </c>
      <c r="E367" s="103" t="s">
        <v>120</v>
      </c>
      <c r="F367" s="105">
        <v>45000</v>
      </c>
      <c r="G367" s="105">
        <f t="shared" si="159"/>
        <v>1291.5</v>
      </c>
      <c r="H367" s="102">
        <f t="shared" si="154"/>
        <v>1368</v>
      </c>
      <c r="I367" s="105">
        <v>1715.46</v>
      </c>
      <c r="J367" s="102">
        <f t="shared" si="160"/>
        <v>4374.96</v>
      </c>
      <c r="K367" s="102">
        <f t="shared" si="155"/>
        <v>40625.040000000001</v>
      </c>
      <c r="L367" s="102">
        <v>0</v>
      </c>
      <c r="M367" s="102"/>
      <c r="N367" s="106">
        <v>842</v>
      </c>
      <c r="O367" s="102">
        <f t="shared" si="157"/>
        <v>5216.96</v>
      </c>
      <c r="P367" s="232">
        <f t="shared" si="158"/>
        <v>39783.040000000001</v>
      </c>
      <c r="Q367" s="32"/>
    </row>
    <row r="368" spans="1:17" s="78" customFormat="1" ht="30" customHeight="1" x14ac:dyDescent="0.25">
      <c r="A368" s="74">
        <f t="shared" si="161"/>
        <v>203</v>
      </c>
      <c r="B368" s="103" t="s">
        <v>346</v>
      </c>
      <c r="C368" s="36" t="s">
        <v>405</v>
      </c>
      <c r="D368" s="103" t="s">
        <v>338</v>
      </c>
      <c r="E368" s="103" t="s">
        <v>120</v>
      </c>
      <c r="F368" s="105">
        <v>45000</v>
      </c>
      <c r="G368" s="105">
        <f t="shared" si="159"/>
        <v>1291.5</v>
      </c>
      <c r="H368" s="102">
        <f t="shared" si="154"/>
        <v>1368</v>
      </c>
      <c r="I368" s="102">
        <v>3430.92</v>
      </c>
      <c r="J368" s="102">
        <f>+G368+H368+I368</f>
        <v>6090.42</v>
      </c>
      <c r="K368" s="102">
        <f>+F368-J368</f>
        <v>38909.58</v>
      </c>
      <c r="L368" s="102">
        <v>0</v>
      </c>
      <c r="M368" s="102"/>
      <c r="N368" s="232">
        <v>575</v>
      </c>
      <c r="O368" s="102">
        <f t="shared" si="157"/>
        <v>6665.42</v>
      </c>
      <c r="P368" s="232">
        <f t="shared" si="158"/>
        <v>38334.58</v>
      </c>
      <c r="Q368" s="32"/>
    </row>
    <row r="369" spans="1:17" s="78" customFormat="1" ht="30" customHeight="1" x14ac:dyDescent="0.25">
      <c r="A369" s="74">
        <f t="shared" si="161"/>
        <v>204</v>
      </c>
      <c r="B369" s="103" t="s">
        <v>341</v>
      </c>
      <c r="C369" s="36" t="s">
        <v>404</v>
      </c>
      <c r="D369" s="103" t="s">
        <v>338</v>
      </c>
      <c r="E369" s="103" t="s">
        <v>120</v>
      </c>
      <c r="F369" s="105">
        <v>45000</v>
      </c>
      <c r="G369" s="105">
        <f t="shared" si="159"/>
        <v>1291.5</v>
      </c>
      <c r="H369" s="102">
        <f t="shared" si="154"/>
        <v>1368</v>
      </c>
      <c r="I369" s="102"/>
      <c r="J369" s="102">
        <f t="shared" si="160"/>
        <v>2659.5</v>
      </c>
      <c r="K369" s="102">
        <f t="shared" si="155"/>
        <v>42340.5</v>
      </c>
      <c r="L369" s="102">
        <v>929.21</v>
      </c>
      <c r="M369" s="102"/>
      <c r="N369" s="232">
        <v>9883.7199999999993</v>
      </c>
      <c r="O369" s="102">
        <f t="shared" si="157"/>
        <v>13472.43</v>
      </c>
      <c r="P369" s="232">
        <f t="shared" si="158"/>
        <v>31527.57</v>
      </c>
      <c r="Q369" s="32"/>
    </row>
    <row r="370" spans="1:17" s="53" customFormat="1" ht="30" customHeight="1" x14ac:dyDescent="0.25">
      <c r="A370" s="74">
        <f t="shared" si="161"/>
        <v>205</v>
      </c>
      <c r="B370" s="107" t="s">
        <v>343</v>
      </c>
      <c r="C370" s="117" t="s">
        <v>405</v>
      </c>
      <c r="D370" s="107" t="s">
        <v>338</v>
      </c>
      <c r="E370" s="107" t="s">
        <v>120</v>
      </c>
      <c r="F370" s="102">
        <v>45000</v>
      </c>
      <c r="G370" s="105">
        <f t="shared" si="159"/>
        <v>1291.5</v>
      </c>
      <c r="H370" s="102">
        <f t="shared" si="154"/>
        <v>1368</v>
      </c>
      <c r="I370" s="102">
        <v>3430.92</v>
      </c>
      <c r="J370" s="102">
        <f t="shared" si="160"/>
        <v>6090.42</v>
      </c>
      <c r="K370" s="102">
        <f t="shared" si="155"/>
        <v>38909.58</v>
      </c>
      <c r="L370" s="102">
        <v>0</v>
      </c>
      <c r="M370" s="102"/>
      <c r="N370" s="232">
        <v>2527.7199999999998</v>
      </c>
      <c r="O370" s="102">
        <f t="shared" si="157"/>
        <v>8618.14</v>
      </c>
      <c r="P370" s="232">
        <f t="shared" si="158"/>
        <v>36381.86</v>
      </c>
      <c r="Q370" s="39"/>
    </row>
    <row r="371" spans="1:17" s="53" customFormat="1" ht="30" customHeight="1" x14ac:dyDescent="0.25">
      <c r="A371" s="74">
        <f t="shared" si="161"/>
        <v>206</v>
      </c>
      <c r="B371" s="103" t="s">
        <v>344</v>
      </c>
      <c r="C371" s="36" t="s">
        <v>405</v>
      </c>
      <c r="D371" s="103" t="s">
        <v>338</v>
      </c>
      <c r="E371" s="103" t="s">
        <v>120</v>
      </c>
      <c r="F371" s="105">
        <v>45000</v>
      </c>
      <c r="G371" s="105">
        <f t="shared" ref="G371:G380" si="162">F371*2.87%</f>
        <v>1291.5</v>
      </c>
      <c r="H371" s="102">
        <f t="shared" ref="H371:H380" si="163">+F371*3.04%</f>
        <v>1368</v>
      </c>
      <c r="I371" s="102"/>
      <c r="J371" s="102">
        <f t="shared" ref="J371:J376" si="164">+G371+H371+I371</f>
        <v>2659.5</v>
      </c>
      <c r="K371" s="102">
        <f t="shared" ref="K371:K380" si="165">+F371-J371</f>
        <v>42340.5</v>
      </c>
      <c r="L371" s="102">
        <v>444.63</v>
      </c>
      <c r="M371" s="102"/>
      <c r="N371" s="232">
        <v>3116.22</v>
      </c>
      <c r="O371" s="102">
        <f t="shared" si="157"/>
        <v>6220.3499999999995</v>
      </c>
      <c r="P371" s="232">
        <f t="shared" si="158"/>
        <v>38779.65</v>
      </c>
      <c r="Q371" s="39"/>
    </row>
    <row r="372" spans="1:17" s="53" customFormat="1" ht="30" customHeight="1" x14ac:dyDescent="0.25">
      <c r="A372" s="74">
        <f t="shared" si="161"/>
        <v>207</v>
      </c>
      <c r="B372" s="103" t="s">
        <v>40</v>
      </c>
      <c r="C372" s="36" t="s">
        <v>405</v>
      </c>
      <c r="D372" s="103" t="s">
        <v>338</v>
      </c>
      <c r="E372" s="103" t="s">
        <v>120</v>
      </c>
      <c r="F372" s="105">
        <v>45000</v>
      </c>
      <c r="G372" s="105">
        <f t="shared" si="162"/>
        <v>1291.5</v>
      </c>
      <c r="H372" s="102">
        <f t="shared" si="163"/>
        <v>1368</v>
      </c>
      <c r="I372" s="105">
        <v>1715.46</v>
      </c>
      <c r="J372" s="102">
        <f t="shared" si="164"/>
        <v>4374.96</v>
      </c>
      <c r="K372" s="102">
        <f t="shared" si="165"/>
        <v>40625.040000000001</v>
      </c>
      <c r="L372" s="102">
        <v>0</v>
      </c>
      <c r="M372" s="102"/>
      <c r="N372" s="232">
        <v>6652.64</v>
      </c>
      <c r="O372" s="102">
        <f t="shared" si="157"/>
        <v>11027.6</v>
      </c>
      <c r="P372" s="232">
        <f t="shared" si="158"/>
        <v>33972.400000000001</v>
      </c>
      <c r="Q372" s="39"/>
    </row>
    <row r="373" spans="1:17" s="39" customFormat="1" ht="30" customHeight="1" x14ac:dyDescent="0.25">
      <c r="A373" s="74">
        <f t="shared" si="161"/>
        <v>208</v>
      </c>
      <c r="B373" s="103" t="s">
        <v>21</v>
      </c>
      <c r="C373" s="36" t="s">
        <v>405</v>
      </c>
      <c r="D373" s="103" t="s">
        <v>338</v>
      </c>
      <c r="E373" s="103" t="s">
        <v>119</v>
      </c>
      <c r="F373" s="105">
        <v>40000</v>
      </c>
      <c r="G373" s="105">
        <f t="shared" si="162"/>
        <v>1148</v>
      </c>
      <c r="H373" s="102">
        <f t="shared" si="163"/>
        <v>1216</v>
      </c>
      <c r="I373" s="105">
        <v>1715.46</v>
      </c>
      <c r="J373" s="102">
        <f t="shared" si="164"/>
        <v>4079.46</v>
      </c>
      <c r="K373" s="102">
        <f t="shared" si="165"/>
        <v>35920.54</v>
      </c>
      <c r="L373" s="102">
        <v>185.33</v>
      </c>
      <c r="M373" s="102"/>
      <c r="N373" s="232">
        <v>19124.560000000001</v>
      </c>
      <c r="O373" s="102">
        <f t="shared" si="157"/>
        <v>23389.350000000002</v>
      </c>
      <c r="P373" s="232">
        <f t="shared" si="158"/>
        <v>16610.649999999998</v>
      </c>
    </row>
    <row r="374" spans="1:17" s="78" customFormat="1" ht="30" customHeight="1" x14ac:dyDescent="0.25">
      <c r="A374" s="74">
        <f t="shared" si="161"/>
        <v>209</v>
      </c>
      <c r="B374" s="103" t="s">
        <v>345</v>
      </c>
      <c r="C374" s="36" t="s">
        <v>405</v>
      </c>
      <c r="D374" s="103" t="s">
        <v>24</v>
      </c>
      <c r="E374" s="103" t="s">
        <v>120</v>
      </c>
      <c r="F374" s="105">
        <v>40000</v>
      </c>
      <c r="G374" s="105">
        <f>F374*2.87%</f>
        <v>1148</v>
      </c>
      <c r="H374" s="102">
        <f>+F374*3.04%</f>
        <v>1216</v>
      </c>
      <c r="I374" s="105">
        <v>1715.46</v>
      </c>
      <c r="J374" s="102">
        <f>+G374+H374+I374</f>
        <v>4079.46</v>
      </c>
      <c r="K374" s="102">
        <f>+F374-J374</f>
        <v>35920.54</v>
      </c>
      <c r="L374" s="102">
        <v>0</v>
      </c>
      <c r="M374" s="102"/>
      <c r="N374" s="232">
        <v>245</v>
      </c>
      <c r="O374" s="102">
        <f t="shared" si="157"/>
        <v>4324.46</v>
      </c>
      <c r="P374" s="232">
        <f t="shared" si="158"/>
        <v>35675.54</v>
      </c>
      <c r="Q374" s="32"/>
    </row>
    <row r="375" spans="1:17" s="78" customFormat="1" ht="30" customHeight="1" x14ac:dyDescent="0.25">
      <c r="A375" s="74">
        <f t="shared" si="161"/>
        <v>210</v>
      </c>
      <c r="B375" s="107" t="s">
        <v>542</v>
      </c>
      <c r="C375" s="117" t="s">
        <v>404</v>
      </c>
      <c r="D375" s="118" t="s">
        <v>24</v>
      </c>
      <c r="E375" s="103" t="s">
        <v>120</v>
      </c>
      <c r="F375" s="102">
        <v>35750</v>
      </c>
      <c r="G375" s="102">
        <f t="shared" ref="G375" si="166">F375*2.87%</f>
        <v>1026.0250000000001</v>
      </c>
      <c r="H375" s="102">
        <f>+F375*3.04%</f>
        <v>1086.8</v>
      </c>
      <c r="I375" s="105">
        <v>0</v>
      </c>
      <c r="J375" s="102">
        <f t="shared" ref="J375" si="167">+G375+H375+I375</f>
        <v>2112.8249999999998</v>
      </c>
      <c r="K375" s="102">
        <f>+F375-J375</f>
        <v>33637.175000000003</v>
      </c>
      <c r="L375" s="102">
        <v>0</v>
      </c>
      <c r="M375" s="102"/>
      <c r="N375" s="232">
        <v>25</v>
      </c>
      <c r="O375" s="102">
        <f t="shared" si="157"/>
        <v>2137.8249999999998</v>
      </c>
      <c r="P375" s="232">
        <f t="shared" si="158"/>
        <v>33612.175000000003</v>
      </c>
      <c r="Q375" s="32"/>
    </row>
    <row r="376" spans="1:17" s="78" customFormat="1" ht="30" customHeight="1" x14ac:dyDescent="0.25">
      <c r="A376" s="74">
        <f t="shared" si="161"/>
        <v>211</v>
      </c>
      <c r="B376" s="103" t="s">
        <v>44</v>
      </c>
      <c r="C376" s="36" t="s">
        <v>405</v>
      </c>
      <c r="D376" s="103" t="s">
        <v>342</v>
      </c>
      <c r="E376" s="103" t="s">
        <v>120</v>
      </c>
      <c r="F376" s="285">
        <v>35000</v>
      </c>
      <c r="G376" s="105">
        <f t="shared" si="162"/>
        <v>1004.5</v>
      </c>
      <c r="H376" s="102">
        <f t="shared" si="163"/>
        <v>1064</v>
      </c>
      <c r="I376" s="105">
        <v>1715.46</v>
      </c>
      <c r="J376" s="102">
        <f t="shared" si="164"/>
        <v>3783.96</v>
      </c>
      <c r="K376" s="102">
        <f t="shared" si="165"/>
        <v>31216.04</v>
      </c>
      <c r="L376" s="102">
        <f>+IF(K376*12&lt;=416220.01,0,IF(K376*12&lt;=624329.01,(((K376*12-416220.01)*0.15)/12),IF((K376*12&lt;=867123.01),(31216+0.2*(K376*12-624329.01))/12,((79776+0.25*(K376*12-867123.01))/12))))-M376</f>
        <v>0</v>
      </c>
      <c r="M376" s="102"/>
      <c r="N376" s="232">
        <v>125</v>
      </c>
      <c r="O376" s="102">
        <f t="shared" si="157"/>
        <v>3908.96</v>
      </c>
      <c r="P376" s="232">
        <f t="shared" si="158"/>
        <v>31091.040000000001</v>
      </c>
      <c r="Q376" s="32"/>
    </row>
    <row r="377" spans="1:17" s="78" customFormat="1" ht="30" customHeight="1" x14ac:dyDescent="0.25">
      <c r="A377" s="74">
        <f t="shared" si="161"/>
        <v>212</v>
      </c>
      <c r="B377" s="103" t="s">
        <v>348</v>
      </c>
      <c r="C377" s="36" t="s">
        <v>404</v>
      </c>
      <c r="D377" s="103" t="s">
        <v>97</v>
      </c>
      <c r="E377" s="103" t="s">
        <v>120</v>
      </c>
      <c r="F377" s="105">
        <v>30000</v>
      </c>
      <c r="G377" s="105">
        <f>F377*2.87%</f>
        <v>861</v>
      </c>
      <c r="H377" s="102">
        <f>+F377*3.04%</f>
        <v>912</v>
      </c>
      <c r="I377" s="102"/>
      <c r="J377" s="102">
        <f>+G377+H377+I377</f>
        <v>1773</v>
      </c>
      <c r="K377" s="102">
        <f>+F377-J377</f>
        <v>28227</v>
      </c>
      <c r="L377" s="102">
        <f>+IF(K377*12&lt;=416220.01,0,IF(K377*12&lt;=624329.01,(((K377*12-416220.01)*0.15)/12),IF((K377*12&lt;=867123.01),(31216+0.2*(K377*12-624329.01))/12,((79776+0.25*(K377*12-867123.01))/12))))-M377</f>
        <v>0</v>
      </c>
      <c r="M377" s="102"/>
      <c r="N377" s="232">
        <v>5748.01</v>
      </c>
      <c r="O377" s="102">
        <f t="shared" si="157"/>
        <v>7521.01</v>
      </c>
      <c r="P377" s="232">
        <f t="shared" si="158"/>
        <v>22478.989999999998</v>
      </c>
      <c r="Q377" s="32"/>
    </row>
    <row r="378" spans="1:17" s="78" customFormat="1" ht="30" customHeight="1" x14ac:dyDescent="0.25">
      <c r="A378" s="74">
        <f>+A377+1</f>
        <v>213</v>
      </c>
      <c r="B378" s="103" t="s">
        <v>347</v>
      </c>
      <c r="C378" s="36" t="s">
        <v>404</v>
      </c>
      <c r="D378" s="103" t="s">
        <v>97</v>
      </c>
      <c r="E378" s="103" t="s">
        <v>221</v>
      </c>
      <c r="F378" s="105">
        <v>23908.5</v>
      </c>
      <c r="G378" s="105">
        <f t="shared" si="162"/>
        <v>686.17394999999999</v>
      </c>
      <c r="H378" s="102">
        <f t="shared" si="163"/>
        <v>726.8184</v>
      </c>
      <c r="I378" s="102"/>
      <c r="J378" s="102">
        <f t="shared" ref="J378:J380" si="168">+G378+H378+I378</f>
        <v>1412.99235</v>
      </c>
      <c r="K378" s="102">
        <f t="shared" si="165"/>
        <v>22495.50765</v>
      </c>
      <c r="L378" s="102">
        <f>+IF(K378*12&lt;=416220.01,0,IF(K378*12&lt;=624329.01,(((K378*12-416220.01)*0.15)/12),IF((K378*12&lt;=867123.01),(31216+0.2*(K378*12-624329.01))/12,((79776+0.25*(K378*12-867123.01))/12))))-M378</f>
        <v>0</v>
      </c>
      <c r="M378" s="102"/>
      <c r="N378" s="232">
        <v>2848.89</v>
      </c>
      <c r="O378" s="102">
        <f t="shared" si="157"/>
        <v>4261.8823499999999</v>
      </c>
      <c r="P378" s="232">
        <f t="shared" si="158"/>
        <v>19646.61765</v>
      </c>
      <c r="Q378" s="32"/>
    </row>
    <row r="379" spans="1:17" s="53" customFormat="1" ht="30" customHeight="1" x14ac:dyDescent="0.25">
      <c r="A379" s="74">
        <f t="shared" si="161"/>
        <v>214</v>
      </c>
      <c r="B379" s="103" t="s">
        <v>43</v>
      </c>
      <c r="C379" s="36" t="s">
        <v>404</v>
      </c>
      <c r="D379" s="103" t="s">
        <v>97</v>
      </c>
      <c r="E379" s="103" t="s">
        <v>120</v>
      </c>
      <c r="F379" s="105">
        <v>23835</v>
      </c>
      <c r="G379" s="105">
        <f t="shared" si="162"/>
        <v>684.06449999999995</v>
      </c>
      <c r="H379" s="102">
        <f t="shared" si="163"/>
        <v>724.58399999999995</v>
      </c>
      <c r="I379" s="102"/>
      <c r="J379" s="102">
        <f t="shared" si="168"/>
        <v>1408.6484999999998</v>
      </c>
      <c r="K379" s="102">
        <f t="shared" si="165"/>
        <v>22426.351500000001</v>
      </c>
      <c r="L379" s="102">
        <f>+IF(K379*12&lt;=416220.01,0,IF(K379*12&lt;=624329.01,(((K379*12-416220.01)*0.15)/12),IF((K379*12&lt;=867123.01),(31216+0.2*(K379*12-624329.01))/12,((79776+0.25*(K379*12-867123.01))/12))))-M379</f>
        <v>0</v>
      </c>
      <c r="M379" s="102"/>
      <c r="N379" s="232">
        <v>25</v>
      </c>
      <c r="O379" s="102">
        <f t="shared" si="157"/>
        <v>1433.6484999999998</v>
      </c>
      <c r="P379" s="232">
        <f t="shared" si="158"/>
        <v>22401.351500000001</v>
      </c>
      <c r="Q379" s="39"/>
    </row>
    <row r="380" spans="1:17" s="32" customFormat="1" ht="30" customHeight="1" x14ac:dyDescent="0.25">
      <c r="A380" s="74">
        <f t="shared" si="161"/>
        <v>215</v>
      </c>
      <c r="B380" s="103" t="s">
        <v>554</v>
      </c>
      <c r="C380" s="36" t="s">
        <v>404</v>
      </c>
      <c r="D380" s="103" t="s">
        <v>194</v>
      </c>
      <c r="E380" s="103" t="s">
        <v>221</v>
      </c>
      <c r="F380" s="105">
        <v>20000</v>
      </c>
      <c r="G380" s="105">
        <f t="shared" si="162"/>
        <v>574</v>
      </c>
      <c r="H380" s="102">
        <f t="shared" si="163"/>
        <v>608</v>
      </c>
      <c r="I380" s="102"/>
      <c r="J380" s="102">
        <f t="shared" si="168"/>
        <v>1182</v>
      </c>
      <c r="K380" s="102">
        <f t="shared" si="165"/>
        <v>18818</v>
      </c>
      <c r="L380" s="102">
        <f>+IF(K380*12&lt;=416220.01,0,IF(K380*12&lt;=624329.01,(((K380*12-416220.01)*0.15)/12),IF((K380*12&lt;=867123.01),(31216+0.2*(K380*12-624329.01))/12,((79776+0.25*(K380*12-867123.01))/12))))-M380</f>
        <v>0</v>
      </c>
      <c r="M380" s="102"/>
      <c r="N380" s="232">
        <v>1473.32</v>
      </c>
      <c r="O380" s="102">
        <f t="shared" si="157"/>
        <v>2655.3199999999997</v>
      </c>
      <c r="P380" s="232">
        <f t="shared" si="158"/>
        <v>17344.68</v>
      </c>
    </row>
    <row r="381" spans="1:17" s="78" customFormat="1" ht="30" customHeight="1" x14ac:dyDescent="0.25">
      <c r="A381" s="196" t="s">
        <v>123</v>
      </c>
      <c r="B381" s="197"/>
      <c r="C381" s="197"/>
      <c r="D381" s="197"/>
      <c r="E381" s="198"/>
      <c r="F381" s="37">
        <f t="shared" ref="F381:P381" si="169">SUM(F363:F380)</f>
        <v>735493.5</v>
      </c>
      <c r="G381" s="37">
        <f t="shared" si="169"/>
        <v>21108.66345</v>
      </c>
      <c r="H381" s="37">
        <f t="shared" si="169"/>
        <v>22359.002399999998</v>
      </c>
      <c r="I381" s="37">
        <f t="shared" si="169"/>
        <v>17154.599999999999</v>
      </c>
      <c r="J381" s="37">
        <f t="shared" si="169"/>
        <v>60622.265849999996</v>
      </c>
      <c r="K381" s="37">
        <f t="shared" si="169"/>
        <v>674871.23415000003</v>
      </c>
      <c r="L381" s="37">
        <f t="shared" si="169"/>
        <v>12147.762916666667</v>
      </c>
      <c r="M381" s="37"/>
      <c r="N381" s="37">
        <f t="shared" si="169"/>
        <v>70733.2</v>
      </c>
      <c r="O381" s="37">
        <f t="shared" si="169"/>
        <v>143503.22876666673</v>
      </c>
      <c r="P381" s="37">
        <f t="shared" si="169"/>
        <v>591990.27123333339</v>
      </c>
      <c r="Q381" s="32"/>
    </row>
    <row r="382" spans="1:17" s="78" customFormat="1" ht="30" customHeight="1" thickBot="1" x14ac:dyDescent="0.3">
      <c r="A382" s="41"/>
      <c r="B382" s="48"/>
      <c r="C382" s="133"/>
      <c r="D382" s="48"/>
      <c r="E382" s="48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32"/>
    </row>
    <row r="383" spans="1:17" s="78" customFormat="1" ht="30" customHeight="1" thickBot="1" x14ac:dyDescent="0.3">
      <c r="A383" s="54"/>
      <c r="B383" s="55" t="s">
        <v>398</v>
      </c>
      <c r="C383" s="134"/>
      <c r="D383" s="56"/>
      <c r="E383" s="57"/>
      <c r="F383" s="58">
        <f t="shared" ref="F383:P383" si="170">+F19+F24+F28+F41+F48+F52+F59+F65+F74+F78+F84+F90+F97+F101+F105+F113+F119+F126+F131+F140+F145+F153+F158+F162+F169+F174+F178+F183+F190+F199+F203+F208+F213+F220+F224+F229+F233+F238+F244+F250+F255+F261+F265+F270+F301+F309+F331+F336+F340+F344+F348+F355+F360+F381+F34</f>
        <v>15022318.5</v>
      </c>
      <c r="G383" s="58">
        <f t="shared" si="170"/>
        <v>431140.54095</v>
      </c>
      <c r="H383" s="58">
        <f t="shared" si="170"/>
        <v>454916.80240000004</v>
      </c>
      <c r="I383" s="58">
        <f t="shared" si="170"/>
        <v>128659.50000000001</v>
      </c>
      <c r="J383" s="58">
        <f t="shared" si="170"/>
        <v>1014716.8433499997</v>
      </c>
      <c r="K383" s="58">
        <f t="shared" si="170"/>
        <v>14007601.656649997</v>
      </c>
      <c r="L383" s="58">
        <f t="shared" si="170"/>
        <v>1401239.0493333333</v>
      </c>
      <c r="M383" s="58">
        <f t="shared" si="170"/>
        <v>0</v>
      </c>
      <c r="N383" s="58">
        <f t="shared" si="170"/>
        <v>852300.84000000008</v>
      </c>
      <c r="O383" s="58">
        <f t="shared" si="170"/>
        <v>3268256.7326833336</v>
      </c>
      <c r="P383" s="58">
        <f t="shared" si="170"/>
        <v>11754061.767316667</v>
      </c>
      <c r="Q383" s="32"/>
    </row>
    <row r="384" spans="1:17" s="78" customFormat="1" ht="30" customHeight="1" x14ac:dyDescent="0.25">
      <c r="A384" s="44"/>
      <c r="B384" s="42"/>
      <c r="C384" s="44"/>
      <c r="D384" s="42"/>
      <c r="E384" s="42"/>
      <c r="F384" s="251"/>
      <c r="G384" s="32"/>
      <c r="H384" s="32"/>
      <c r="I384" s="32"/>
      <c r="J384" s="32"/>
      <c r="K384" s="38"/>
      <c r="L384" s="32"/>
      <c r="M384" s="32"/>
      <c r="N384" s="32"/>
      <c r="O384" s="32"/>
      <c r="P384" s="38"/>
      <c r="Q384" s="32"/>
    </row>
    <row r="385" spans="1:60" s="32" customFormat="1" ht="30" customHeight="1" x14ac:dyDescent="0.25">
      <c r="A385" s="44"/>
      <c r="B385" s="21"/>
      <c r="C385" s="136"/>
      <c r="D385" s="20"/>
      <c r="E385" s="21" t="s">
        <v>465</v>
      </c>
      <c r="I385" s="38"/>
      <c r="P385" s="49"/>
    </row>
    <row r="386" spans="1:60" s="53" customFormat="1" ht="30" customHeight="1" x14ac:dyDescent="0.25">
      <c r="A386" s="44"/>
      <c r="B386" s="21" t="s">
        <v>466</v>
      </c>
      <c r="C386" s="136"/>
      <c r="D386" s="20"/>
      <c r="E386" s="21" t="s">
        <v>467</v>
      </c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9"/>
    </row>
    <row r="387" spans="1:60" s="78" customFormat="1" ht="30" customHeight="1" x14ac:dyDescent="0.25">
      <c r="A387" s="44"/>
      <c r="B387" s="42"/>
      <c r="C387" s="44"/>
      <c r="D387" s="42"/>
      <c r="E387" s="42"/>
      <c r="F387" s="39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</row>
    <row r="388" spans="1:60" ht="30" customHeight="1" x14ac:dyDescent="0.25">
      <c r="A388" s="44"/>
      <c r="B388" s="42"/>
      <c r="C388" s="44"/>
      <c r="D388" s="42"/>
      <c r="E388" s="42"/>
      <c r="F388" s="39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44"/>
      <c r="B389" s="42"/>
      <c r="C389" s="44"/>
      <c r="D389" s="42"/>
      <c r="E389" s="42"/>
      <c r="F389" s="39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44"/>
      <c r="B390" s="42"/>
      <c r="C390" s="44"/>
      <c r="D390" s="42"/>
      <c r="E390" s="42"/>
      <c r="F390" s="39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44"/>
      <c r="B391" s="42"/>
      <c r="C391" s="44"/>
      <c r="D391" s="42"/>
      <c r="E391" s="42"/>
      <c r="F391" s="39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8">
        <f>+P382+N382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44"/>
      <c r="B392" s="42"/>
      <c r="C392" s="44"/>
      <c r="D392" s="42"/>
      <c r="E392" s="42"/>
      <c r="F392" s="39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44"/>
      <c r="B393" s="42"/>
      <c r="C393" s="44"/>
      <c r="D393" s="42"/>
      <c r="E393" s="42"/>
      <c r="F393" s="39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x14ac:dyDescent="0.25">
      <c r="A394" s="44"/>
      <c r="B394" s="42"/>
      <c r="C394" s="44"/>
      <c r="D394" s="42"/>
      <c r="E394" s="42"/>
      <c r="F394" s="39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39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39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42"/>
      <c r="C397" s="44"/>
      <c r="D397" s="42"/>
      <c r="E397" s="42"/>
      <c r="F397" s="39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7:60" ht="30" customHeight="1" x14ac:dyDescent="0.25"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7:60" ht="30" customHeight="1" x14ac:dyDescent="0.25"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7:60" ht="30" customHeight="1" x14ac:dyDescent="0.25"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7:60" ht="30" customHeight="1" x14ac:dyDescent="0.25"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7:60" ht="30" customHeight="1" x14ac:dyDescent="0.25"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7:60" ht="30" customHeight="1" x14ac:dyDescent="0.25"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7:60" ht="30" customHeight="1" x14ac:dyDescent="0.25"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7:60" ht="30" customHeight="1" x14ac:dyDescent="0.25"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7:60" ht="30" customHeight="1" x14ac:dyDescent="0.25"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7:60" ht="30" customHeight="1" x14ac:dyDescent="0.25"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7:60" ht="30" customHeight="1" x14ac:dyDescent="0.25"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85" spans="7:11" ht="30" customHeight="1" x14ac:dyDescent="0.2">
      <c r="G16885" s="4"/>
      <c r="H16885" s="4"/>
      <c r="I16885" s="4"/>
      <c r="J16885" s="4"/>
      <c r="K16885" s="4"/>
    </row>
    <row r="16887" spans="7:11" ht="30" customHeight="1" x14ac:dyDescent="0.2">
      <c r="G16887" s="4"/>
      <c r="H16887" s="4"/>
      <c r="I16887" s="4"/>
      <c r="J16887" s="4"/>
      <c r="K16887" s="4"/>
    </row>
    <row r="16897" spans="2:16" ht="30" customHeight="1" x14ac:dyDescent="0.2">
      <c r="N16897" s="4"/>
      <c r="O16897" s="4"/>
      <c r="P16897" s="4"/>
    </row>
    <row r="16899" spans="2:16" ht="30" customHeight="1" x14ac:dyDescent="0.2">
      <c r="N16899" s="4"/>
      <c r="O16899" s="4"/>
      <c r="P16899" s="4"/>
    </row>
    <row r="16900" spans="2:16" ht="30" customHeight="1" x14ac:dyDescent="0.2">
      <c r="L16900" s="4"/>
      <c r="M16900" s="4"/>
    </row>
    <row r="16901" spans="2:16" ht="30" customHeight="1" x14ac:dyDescent="0.2">
      <c r="B16901" s="23">
        <f>SUM(B6:B16900)</f>
        <v>0</v>
      </c>
    </row>
    <row r="16902" spans="2:16" ht="30" customHeight="1" x14ac:dyDescent="0.2">
      <c r="L16902" s="4"/>
      <c r="M16902" s="4"/>
    </row>
    <row r="16903" spans="2:16" ht="30" customHeight="1" x14ac:dyDescent="0.2">
      <c r="B16903" s="23">
        <f>SUM(B16901)</f>
        <v>0</v>
      </c>
    </row>
    <row r="1000226" spans="15:15" ht="30" customHeight="1" x14ac:dyDescent="0.2">
      <c r="O1000226" s="11" t="e">
        <f>SUM(#REF!)</f>
        <v>#REF!</v>
      </c>
    </row>
  </sheetData>
  <mergeCells count="22">
    <mergeCell ref="A142:E142"/>
    <mergeCell ref="A147:E147"/>
    <mergeCell ref="A164:E164"/>
    <mergeCell ref="A246:D246"/>
    <mergeCell ref="G5:J5"/>
    <mergeCell ref="A54:B54"/>
    <mergeCell ref="A61:B61"/>
    <mergeCell ref="A67:B67"/>
    <mergeCell ref="A75:C75"/>
    <mergeCell ref="A80:D80"/>
    <mergeCell ref="A86:D86"/>
    <mergeCell ref="A102:E102"/>
    <mergeCell ref="A107:E107"/>
    <mergeCell ref="A115:E115"/>
    <mergeCell ref="A121:E121"/>
    <mergeCell ref="A127:E127"/>
    <mergeCell ref="A133:E133"/>
    <mergeCell ref="A1:P1"/>
    <mergeCell ref="A2:P2"/>
    <mergeCell ref="A3:P3"/>
    <mergeCell ref="A92:D92"/>
    <mergeCell ref="A99:E99"/>
  </mergeCells>
  <pageMargins left="0.23622047244094488" right="0.23622047244094488" top="0.88" bottom="0.74803149606299213" header="0.31496062992125984" footer="0.31496062992125984"/>
  <pageSetup paperSize="5" scale="49" fitToHeight="0" orientation="landscape" r:id="rId1"/>
  <rowBreaks count="13" manualBreakCount="13">
    <brk id="34" max="15" man="1"/>
    <brk id="60" max="15" man="1"/>
    <brk id="85" max="15" man="1"/>
    <brk id="113" max="15" man="1"/>
    <brk id="141" max="15" man="1"/>
    <brk id="169" max="15" man="1"/>
    <brk id="197" max="15" man="1"/>
    <brk id="225" max="15" man="1"/>
    <brk id="251" max="15" man="1"/>
    <brk id="279" max="15" man="1"/>
    <brk id="307" max="15" man="1"/>
    <brk id="335" max="15" man="1"/>
    <brk id="363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7"/>
  <sheetViews>
    <sheetView showGridLines="0" view="pageBreakPreview" zoomScale="60" zoomScaleNormal="98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4" sqref="A4:R4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0.2851562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311" t="s">
        <v>393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</row>
    <row r="3" spans="1:19" ht="30" customHeight="1" x14ac:dyDescent="0.35">
      <c r="A3" s="312" t="s">
        <v>396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</row>
    <row r="4" spans="1:19" ht="30" customHeight="1" x14ac:dyDescent="0.3">
      <c r="A4" s="321" t="s">
        <v>697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</row>
    <row r="5" spans="1:19" ht="30" customHeight="1" thickBot="1" x14ac:dyDescent="0.35">
      <c r="A5" s="189"/>
      <c r="B5" s="189"/>
      <c r="C5" s="15"/>
      <c r="D5" s="22"/>
      <c r="E5" s="22"/>
      <c r="F5" s="22"/>
      <c r="G5" s="22"/>
      <c r="H5" s="15"/>
    </row>
    <row r="6" spans="1:19" ht="30" customHeight="1" thickBot="1" x14ac:dyDescent="0.3">
      <c r="A6" s="210"/>
      <c r="B6" s="210"/>
      <c r="C6" s="50"/>
      <c r="D6" s="42"/>
      <c r="E6" s="42"/>
      <c r="F6" s="42"/>
      <c r="G6" s="42"/>
      <c r="H6" s="39"/>
      <c r="I6" s="322" t="s">
        <v>118</v>
      </c>
      <c r="J6" s="323"/>
      <c r="K6" s="323"/>
      <c r="L6" s="324"/>
      <c r="M6" s="250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402</v>
      </c>
      <c r="C7" s="33" t="s">
        <v>406</v>
      </c>
      <c r="D7" s="33" t="s">
        <v>425</v>
      </c>
      <c r="E7" s="33" t="s">
        <v>112</v>
      </c>
      <c r="F7" s="33" t="s">
        <v>116</v>
      </c>
      <c r="G7" s="33" t="s">
        <v>117</v>
      </c>
      <c r="H7" s="35" t="s">
        <v>122</v>
      </c>
      <c r="I7" s="33" t="s">
        <v>1</v>
      </c>
      <c r="J7" s="33" t="s">
        <v>2</v>
      </c>
      <c r="K7" s="35" t="s">
        <v>543</v>
      </c>
      <c r="L7" s="33" t="s">
        <v>540</v>
      </c>
      <c r="M7" s="35" t="s">
        <v>541</v>
      </c>
      <c r="N7" s="35" t="s">
        <v>113</v>
      </c>
      <c r="O7" s="35" t="s">
        <v>706</v>
      </c>
      <c r="P7" s="35" t="s">
        <v>115</v>
      </c>
      <c r="Q7" s="35" t="s">
        <v>3</v>
      </c>
      <c r="R7" s="35" t="s">
        <v>114</v>
      </c>
    </row>
    <row r="8" spans="1:19" s="2" customFormat="1" ht="30" customHeight="1" thickBot="1" x14ac:dyDescent="0.25">
      <c r="A8" s="219" t="s">
        <v>355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</row>
    <row r="9" spans="1:19" s="67" customFormat="1" ht="45.75" customHeight="1" x14ac:dyDescent="0.2">
      <c r="A9" s="12">
        <v>1</v>
      </c>
      <c r="B9" s="8" t="s">
        <v>356</v>
      </c>
      <c r="C9" s="139" t="s">
        <v>404</v>
      </c>
      <c r="D9" s="110" t="s">
        <v>639</v>
      </c>
      <c r="E9" s="110" t="s">
        <v>207</v>
      </c>
      <c r="F9" s="94" t="s">
        <v>619</v>
      </c>
      <c r="G9" s="94" t="s">
        <v>669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357</v>
      </c>
      <c r="C10" s="139" t="s">
        <v>404</v>
      </c>
      <c r="D10" s="110" t="s">
        <v>403</v>
      </c>
      <c r="E10" s="110" t="s">
        <v>207</v>
      </c>
      <c r="F10" s="181" t="s">
        <v>613</v>
      </c>
      <c r="G10" s="181" t="s">
        <v>659</v>
      </c>
      <c r="H10" s="156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8" t="s">
        <v>515</v>
      </c>
      <c r="C11" s="138" t="s">
        <v>404</v>
      </c>
      <c r="D11" s="113" t="s">
        <v>129</v>
      </c>
      <c r="E11" s="110" t="s">
        <v>207</v>
      </c>
      <c r="F11" s="181" t="s">
        <v>614</v>
      </c>
      <c r="G11" s="181" t="s">
        <v>660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f>+IF(M11*12&lt;=416220.01,0,IF(M11*12&lt;=624329.01,(((M11*12-416220.01)*0.15)/12),IF((M11*12&lt;=867123.01),(31216+0.2*(M11*12-624329.01))/12,((79776+0.25*(M11*12-867123.01))/12))))-O11</f>
        <v>1853.9998749999997</v>
      </c>
      <c r="O11" s="8">
        <v>0</v>
      </c>
      <c r="P11" s="66">
        <v>9815</v>
      </c>
      <c r="Q11" s="8">
        <f>+P11+N11+L11</f>
        <v>14623.999875</v>
      </c>
      <c r="R11" s="109">
        <f>H11-Q11</f>
        <v>35376.000124999999</v>
      </c>
      <c r="S11" s="2"/>
    </row>
    <row r="12" spans="1:19" s="2" customFormat="1" ht="30" customHeight="1" x14ac:dyDescent="0.2">
      <c r="A12" s="317" t="s">
        <v>123</v>
      </c>
      <c r="B12" s="318"/>
      <c r="C12" s="213"/>
      <c r="D12" s="213"/>
      <c r="E12" s="213"/>
      <c r="F12" s="213"/>
      <c r="G12" s="213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54291.874458333339</v>
      </c>
      <c r="O12" s="14">
        <f t="shared" si="2"/>
        <v>0</v>
      </c>
      <c r="P12" s="14">
        <f t="shared" si="2"/>
        <v>9865</v>
      </c>
      <c r="Q12" s="14">
        <f t="shared" si="2"/>
        <v>86023.874458333332</v>
      </c>
      <c r="R12" s="14">
        <f t="shared" si="2"/>
        <v>283976.1255416667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19" t="s">
        <v>283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</row>
    <row r="15" spans="1:19" s="67" customFormat="1" ht="30" customHeight="1" x14ac:dyDescent="0.2">
      <c r="A15" s="65">
        <f>+A11+1</f>
        <v>4</v>
      </c>
      <c r="B15" s="178" t="s">
        <v>536</v>
      </c>
      <c r="C15" s="138" t="s">
        <v>405</v>
      </c>
      <c r="D15" s="113" t="s">
        <v>694</v>
      </c>
      <c r="E15" s="110" t="s">
        <v>207</v>
      </c>
      <c r="F15" s="94" t="s">
        <v>586</v>
      </c>
      <c r="G15" s="94" t="s">
        <v>649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8" t="s">
        <v>537</v>
      </c>
      <c r="C16" s="138" t="s">
        <v>404</v>
      </c>
      <c r="D16" s="113" t="s">
        <v>522</v>
      </c>
      <c r="E16" s="110" t="s">
        <v>207</v>
      </c>
      <c r="F16" s="24" t="s">
        <v>642</v>
      </c>
      <c r="G16" s="24" t="s">
        <v>691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>
        <v>0</v>
      </c>
      <c r="P16" s="66">
        <v>25</v>
      </c>
      <c r="Q16" s="8">
        <f>+P16+N16+L16</f>
        <v>9530.4498333333322</v>
      </c>
      <c r="R16" s="109">
        <f>H16-Q16</f>
        <v>60469.550166666668</v>
      </c>
      <c r="S16" s="2"/>
    </row>
    <row r="17" spans="1:19" s="67" customFormat="1" ht="30" customHeight="1" x14ac:dyDescent="0.2">
      <c r="A17" s="317" t="s">
        <v>123</v>
      </c>
      <c r="B17" s="318"/>
      <c r="C17" s="213"/>
      <c r="D17" s="213"/>
      <c r="E17" s="213"/>
      <c r="F17" s="213"/>
      <c r="G17" s="213"/>
      <c r="H17" s="14">
        <f t="shared" ref="H17:R17" si="3">SUM(H15:H16)</f>
        <v>250000</v>
      </c>
      <c r="I17" s="14">
        <f t="shared" si="3"/>
        <v>7175</v>
      </c>
      <c r="J17" s="14">
        <f t="shared" si="3"/>
        <v>7600</v>
      </c>
      <c r="K17" s="14">
        <f t="shared" si="3"/>
        <v>0</v>
      </c>
      <c r="L17" s="14">
        <f t="shared" si="3"/>
        <v>14775</v>
      </c>
      <c r="M17" s="14">
        <f t="shared" si="3"/>
        <v>235225</v>
      </c>
      <c r="N17" s="14">
        <f t="shared" si="3"/>
        <v>36291.887125000001</v>
      </c>
      <c r="O17" s="14">
        <f t="shared" si="3"/>
        <v>0</v>
      </c>
      <c r="P17" s="14">
        <f t="shared" si="3"/>
        <v>50</v>
      </c>
      <c r="Q17" s="14">
        <f t="shared" si="3"/>
        <v>51116.887124999994</v>
      </c>
      <c r="R17" s="14">
        <f t="shared" si="3"/>
        <v>198883.11287499999</v>
      </c>
      <c r="S17" s="2"/>
    </row>
    <row r="18" spans="1:19" s="2" customFormat="1" ht="30" customHeight="1" thickBot="1" x14ac:dyDescent="0.25">
      <c r="A18" s="62"/>
      <c r="B18" s="62"/>
      <c r="C18" s="62"/>
      <c r="D18" s="62"/>
      <c r="E18" s="62"/>
      <c r="F18" s="62"/>
      <c r="G18" s="62"/>
      <c r="H18"/>
      <c r="I18"/>
      <c r="J18"/>
      <c r="K18"/>
      <c r="L18"/>
      <c r="M18"/>
      <c r="N18"/>
      <c r="O18"/>
      <c r="P18"/>
      <c r="Q18"/>
      <c r="R18"/>
    </row>
    <row r="19" spans="1:19" s="2" customFormat="1" ht="30" customHeight="1" thickBot="1" x14ac:dyDescent="0.25">
      <c r="A19" s="219" t="s">
        <v>88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</row>
    <row r="20" spans="1:19" s="2" customFormat="1" ht="30" customHeight="1" x14ac:dyDescent="0.2">
      <c r="A20" s="92">
        <f>+A16+1</f>
        <v>6</v>
      </c>
      <c r="B20" s="59" t="s">
        <v>358</v>
      </c>
      <c r="C20" s="139" t="s">
        <v>404</v>
      </c>
      <c r="D20" s="113" t="s">
        <v>693</v>
      </c>
      <c r="E20" s="110" t="s">
        <v>207</v>
      </c>
      <c r="F20" s="24" t="s">
        <v>629</v>
      </c>
      <c r="G20" s="24" t="s">
        <v>680</v>
      </c>
      <c r="H20" s="95">
        <v>180000</v>
      </c>
      <c r="I20" s="96">
        <f>H20*2.87%</f>
        <v>5166</v>
      </c>
      <c r="J20" s="259">
        <f>+H20*3.04%</f>
        <v>5472</v>
      </c>
      <c r="K20" s="96"/>
      <c r="L20" s="8">
        <f>+J20+I20+K20</f>
        <v>10638</v>
      </c>
      <c r="M20" s="8">
        <f>+H20-L20</f>
        <v>169362</v>
      </c>
      <c r="N20" s="8">
        <f>+IF(M20*12&lt;=416220.01,0,IF(M20*12&lt;=624329.01,(((M20*12-416220.01)*0.15)/12),IF((M20*12&lt;=867123.01),(31216+0.2*(M20*12-624329.01))/12,((79776+0.25*(M20*12-867123.01))/12))))-O20</f>
        <v>30923.437291666665</v>
      </c>
      <c r="O20" s="8"/>
      <c r="P20" s="95">
        <v>7525</v>
      </c>
      <c r="Q20" s="8">
        <f>+P20+N20+L20</f>
        <v>49086.437291666662</v>
      </c>
      <c r="R20" s="95">
        <f>+H20-Q20</f>
        <v>130913.56270833334</v>
      </c>
    </row>
    <row r="21" spans="1:19" s="73" customFormat="1" ht="30" customHeight="1" x14ac:dyDescent="0.2">
      <c r="A21" s="171">
        <f>+A20+1</f>
        <v>7</v>
      </c>
      <c r="B21" s="185" t="s">
        <v>360</v>
      </c>
      <c r="C21" s="182" t="s">
        <v>404</v>
      </c>
      <c r="D21" s="172" t="s">
        <v>140</v>
      </c>
      <c r="E21" s="172" t="s">
        <v>207</v>
      </c>
      <c r="F21" s="61" t="s">
        <v>616</v>
      </c>
      <c r="G21" s="61" t="s">
        <v>661</v>
      </c>
      <c r="H21" s="9">
        <v>90000</v>
      </c>
      <c r="I21" s="183">
        <f>H21*2.87%</f>
        <v>2583</v>
      </c>
      <c r="J21" s="183">
        <f>+H21*3.04%</f>
        <v>2736</v>
      </c>
      <c r="K21" s="183"/>
      <c r="L21" s="8">
        <f>+J21+I21+K21</f>
        <v>5319</v>
      </c>
      <c r="M21" s="8">
        <f>+H21-L21</f>
        <v>84681</v>
      </c>
      <c r="N21" s="8">
        <f>+IF(M21*12&lt;=416220.01,0,IF(M21*12&lt;=624329.01,(((M21*12-416220.01)*0.15)/12),IF((M21*12&lt;=867123.01),(31216+0.2*(M21*12-624329.01))/12,((79776+0.25*(M21*12-867123.01))/12))))-O21</f>
        <v>9753.1872916666671</v>
      </c>
      <c r="O21" s="8"/>
      <c r="P21" s="184">
        <v>25</v>
      </c>
      <c r="Q21" s="8">
        <f>+P21+N21+L21</f>
        <v>15097.187291666667</v>
      </c>
      <c r="R21" s="184">
        <f>+H21-Q21</f>
        <v>74902.812708333338</v>
      </c>
      <c r="S21" s="6"/>
    </row>
    <row r="22" spans="1:19" s="67" customFormat="1" ht="30" customHeight="1" x14ac:dyDescent="0.2">
      <c r="A22" s="317" t="s">
        <v>123</v>
      </c>
      <c r="B22" s="318"/>
      <c r="C22" s="213"/>
      <c r="D22" s="213"/>
      <c r="E22" s="213"/>
      <c r="F22" s="213"/>
      <c r="G22" s="213"/>
      <c r="H22" s="14">
        <f t="shared" ref="H22:R22" si="4">SUM(H20:H21)</f>
        <v>270000</v>
      </c>
      <c r="I22" s="14">
        <f t="shared" si="4"/>
        <v>7749</v>
      </c>
      <c r="J22" s="14">
        <f t="shared" si="4"/>
        <v>8208</v>
      </c>
      <c r="K22" s="14">
        <f t="shared" si="4"/>
        <v>0</v>
      </c>
      <c r="L22" s="14">
        <f t="shared" si="4"/>
        <v>15957</v>
      </c>
      <c r="M22" s="14">
        <f t="shared" si="4"/>
        <v>254043</v>
      </c>
      <c r="N22" s="14">
        <f t="shared" si="4"/>
        <v>40676.624583333331</v>
      </c>
      <c r="O22" s="14">
        <f t="shared" si="4"/>
        <v>0</v>
      </c>
      <c r="P22" s="14">
        <f t="shared" si="4"/>
        <v>7550</v>
      </c>
      <c r="Q22" s="14">
        <f t="shared" si="4"/>
        <v>64183.624583333331</v>
      </c>
      <c r="R22" s="14">
        <f t="shared" si="4"/>
        <v>205816.37541666668</v>
      </c>
      <c r="S22" s="2"/>
    </row>
    <row r="23" spans="1:19" s="67" customFormat="1" ht="30" customHeight="1" thickBot="1" x14ac:dyDescent="0.25">
      <c r="A23" s="62"/>
      <c r="B23" s="62"/>
      <c r="C23" s="62"/>
      <c r="D23" s="62"/>
      <c r="E23" s="62"/>
      <c r="F23" s="62"/>
      <c r="G23" s="62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2"/>
    </row>
    <row r="24" spans="1:19" s="2" customFormat="1" ht="30" customHeight="1" thickBot="1" x14ac:dyDescent="0.25">
      <c r="A24" s="211" t="s">
        <v>413</v>
      </c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</row>
    <row r="25" spans="1:19" s="2" customFormat="1" ht="30" customHeight="1" x14ac:dyDescent="0.2">
      <c r="A25" s="97">
        <f>+A21+1</f>
        <v>8</v>
      </c>
      <c r="B25" s="170" t="s">
        <v>414</v>
      </c>
      <c r="C25" s="171" t="s">
        <v>405</v>
      </c>
      <c r="D25" s="172" t="s">
        <v>415</v>
      </c>
      <c r="E25" s="110" t="s">
        <v>207</v>
      </c>
      <c r="F25" s="24" t="s">
        <v>634</v>
      </c>
      <c r="G25" s="24" t="s">
        <v>681</v>
      </c>
      <c r="H25" s="10">
        <v>130000</v>
      </c>
      <c r="I25" s="8">
        <f>H25*2.87%</f>
        <v>3731</v>
      </c>
      <c r="J25" s="8">
        <f>+H25*3.04%</f>
        <v>3952</v>
      </c>
      <c r="K25" s="8"/>
      <c r="L25" s="8">
        <f>+J25+I25+K25</f>
        <v>7683</v>
      </c>
      <c r="M25" s="8">
        <f>+H25-L25</f>
        <v>122317</v>
      </c>
      <c r="N25" s="8">
        <f>+IF(M25*12&lt;=416220.01,0,IF(M25*12&lt;=624329.01,(((M25*12-416220.01)*0.15)/12),IF((M25*12&lt;=867123.01),(31216+0.2*(M25*12-624329.01))/12,((79776+0.25*(M25*12-867123.01))/12))))</f>
        <v>19162.187291666665</v>
      </c>
      <c r="O25" s="8"/>
      <c r="P25" s="95">
        <v>25</v>
      </c>
      <c r="Q25" s="8">
        <f>+P25+N25+L25</f>
        <v>26870.187291666665</v>
      </c>
      <c r="R25" s="9">
        <f>+H25-Q25</f>
        <v>103129.81270833334</v>
      </c>
    </row>
    <row r="26" spans="1:19" s="2" customFormat="1" ht="30" customHeight="1" x14ac:dyDescent="0.2">
      <c r="A26" s="317" t="s">
        <v>123</v>
      </c>
      <c r="B26" s="318"/>
      <c r="C26" s="213"/>
      <c r="D26" s="213"/>
      <c r="E26" s="213"/>
      <c r="F26" s="213"/>
      <c r="G26" s="213"/>
      <c r="H26" s="14">
        <f>SUM(H25)</f>
        <v>130000</v>
      </c>
      <c r="I26" s="14">
        <f t="shared" ref="I26:R26" si="5">SUM(I25)</f>
        <v>3731</v>
      </c>
      <c r="J26" s="14">
        <f t="shared" si="5"/>
        <v>3952</v>
      </c>
      <c r="K26" s="14">
        <f t="shared" si="5"/>
        <v>0</v>
      </c>
      <c r="L26" s="14">
        <f t="shared" si="5"/>
        <v>7683</v>
      </c>
      <c r="M26" s="14">
        <f t="shared" si="5"/>
        <v>122317</v>
      </c>
      <c r="N26" s="14">
        <f t="shared" si="5"/>
        <v>19162.187291666665</v>
      </c>
      <c r="O26" s="14">
        <f t="shared" si="5"/>
        <v>0</v>
      </c>
      <c r="P26" s="14">
        <f t="shared" si="5"/>
        <v>25</v>
      </c>
      <c r="Q26" s="14">
        <f t="shared" si="5"/>
        <v>26870.187291666665</v>
      </c>
      <c r="R26" s="14">
        <f t="shared" si="5"/>
        <v>103129.81270833334</v>
      </c>
    </row>
    <row r="27" spans="1:19" s="73" customFormat="1" ht="30" customHeight="1" thickBot="1" x14ac:dyDescent="0.25">
      <c r="A27" s="62"/>
      <c r="B27" s="62"/>
      <c r="C27" s="62"/>
      <c r="D27" s="62"/>
      <c r="E27" s="62"/>
      <c r="F27" s="62"/>
      <c r="G27" s="62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s="6" customFormat="1" ht="30" customHeight="1" thickBot="1" x14ac:dyDescent="0.25">
      <c r="A28" s="219" t="s">
        <v>361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</row>
    <row r="29" spans="1:19" s="6" customFormat="1" ht="30" customHeight="1" x14ac:dyDescent="0.2">
      <c r="A29" s="114">
        <f>+A25+1</f>
        <v>9</v>
      </c>
      <c r="B29" s="5" t="s">
        <v>359</v>
      </c>
      <c r="C29" s="139" t="s">
        <v>404</v>
      </c>
      <c r="D29" s="110" t="s">
        <v>509</v>
      </c>
      <c r="E29" s="110" t="s">
        <v>207</v>
      </c>
      <c r="F29" s="127" t="s">
        <v>612</v>
      </c>
      <c r="G29" s="127" t="s">
        <v>670</v>
      </c>
      <c r="H29" s="9">
        <v>100000</v>
      </c>
      <c r="I29" s="8">
        <f>H29*2.87%</f>
        <v>2870</v>
      </c>
      <c r="J29" s="8">
        <f>+H29*3.04%</f>
        <v>3040</v>
      </c>
      <c r="K29" s="8"/>
      <c r="L29" s="8">
        <f>+J29+I29+K29</f>
        <v>5910</v>
      </c>
      <c r="M29" s="8">
        <f>+H29-L29</f>
        <v>94090</v>
      </c>
      <c r="N29" s="8">
        <f>+IF(M29*12&lt;=416220.01,0,IF(M29*12&lt;=624329.01,(((M29*12-416220.01)*0.15)/12),IF((M29*12&lt;=867123.01),(31216+0.2*(M29*12-624329.01))/12,((79776+0.25*(M29*12-867123.01))/12))))-O29</f>
        <v>12105.437291666667</v>
      </c>
      <c r="O29" s="8"/>
      <c r="P29" s="9">
        <v>22739.24</v>
      </c>
      <c r="Q29" s="8">
        <f>+P29+N29+L29</f>
        <v>40754.677291666667</v>
      </c>
      <c r="R29" s="9">
        <f>+H29-Q29</f>
        <v>59245.322708333333</v>
      </c>
    </row>
    <row r="30" spans="1:19" s="2" customFormat="1" ht="30" customHeight="1" x14ac:dyDescent="0.2">
      <c r="A30" s="12">
        <f>+A29+1</f>
        <v>10</v>
      </c>
      <c r="B30" s="112" t="s">
        <v>371</v>
      </c>
      <c r="C30" s="138" t="s">
        <v>405</v>
      </c>
      <c r="D30" s="110" t="s">
        <v>609</v>
      </c>
      <c r="E30" s="110" t="s">
        <v>207</v>
      </c>
      <c r="F30" s="24" t="s">
        <v>645</v>
      </c>
      <c r="G30" s="24" t="s">
        <v>688</v>
      </c>
      <c r="H30" s="109">
        <v>70000</v>
      </c>
      <c r="I30" s="8">
        <f t="shared" ref="I30" si="6">H30*2.87%</f>
        <v>2009</v>
      </c>
      <c r="J30" s="8">
        <f t="shared" ref="J30" si="7">+H30*3.04%</f>
        <v>2128</v>
      </c>
      <c r="K30" s="8"/>
      <c r="L30" s="8">
        <f>+J30+I30+K30</f>
        <v>4137</v>
      </c>
      <c r="M30" s="8">
        <f>+H30-L30</f>
        <v>65863</v>
      </c>
      <c r="N30" s="8">
        <f>+IF(M30*12&lt;=416220.01,0,IF(M30*12&lt;=624329.01,(((M30*12-416220.01)*0.15)/12),IF((M30*12&lt;=867123.01),(31216+0.2*(M30*12-624329.01))/12,((79776+0.25*(M30*12-867123.01))/12))))-O30</f>
        <v>5368.4498333333331</v>
      </c>
      <c r="O30" s="8"/>
      <c r="P30" s="9">
        <v>7965.58</v>
      </c>
      <c r="Q30" s="8">
        <f>+P30+N30+L30</f>
        <v>17471.029833333334</v>
      </c>
      <c r="R30" s="9">
        <f>+H30-Q30</f>
        <v>52528.970166666666</v>
      </c>
    </row>
    <row r="31" spans="1:19" s="2" customFormat="1" ht="30" customHeight="1" x14ac:dyDescent="0.2">
      <c r="A31" s="12">
        <f>+A30+1</f>
        <v>11</v>
      </c>
      <c r="B31" s="286" t="s">
        <v>664</v>
      </c>
      <c r="C31" s="138" t="s">
        <v>404</v>
      </c>
      <c r="D31" s="110" t="s">
        <v>665</v>
      </c>
      <c r="E31" s="110" t="s">
        <v>207</v>
      </c>
      <c r="F31" s="24" t="s">
        <v>666</v>
      </c>
      <c r="G31" s="24" t="s">
        <v>667</v>
      </c>
      <c r="H31" s="109">
        <v>80000</v>
      </c>
      <c r="I31" s="8">
        <f>H31*2.87%</f>
        <v>2296</v>
      </c>
      <c r="J31" s="8">
        <f>+H31*3.04%</f>
        <v>2432</v>
      </c>
      <c r="K31" s="8">
        <v>1715.46</v>
      </c>
      <c r="L31" s="8">
        <f>+J31+I31+K31</f>
        <v>6443.46</v>
      </c>
      <c r="M31" s="8">
        <f>+H31-L31</f>
        <v>73556.539999999994</v>
      </c>
      <c r="N31" s="8">
        <f>+IF(M31*12&lt;=416220.01,0,IF(M31*12&lt;=624329.01,(((M31*12-416220.01)*0.15)/12),IF((M31*12&lt;=867123.01),(31216+0.2*(M31*12-624329.01))/12,((79776+0.25*(M31*12-867123.01))/12))))-O31</f>
        <v>6972.0722916666664</v>
      </c>
      <c r="O31" s="8"/>
      <c r="P31" s="9">
        <v>25</v>
      </c>
      <c r="Q31" s="8">
        <f>+P31+N31+L31</f>
        <v>13440.532291666666</v>
      </c>
      <c r="R31" s="9">
        <f>+H31-Q31</f>
        <v>66559.467708333337</v>
      </c>
    </row>
    <row r="32" spans="1:19" s="73" customFormat="1" ht="30" customHeight="1" x14ac:dyDescent="0.2">
      <c r="A32" s="317" t="s">
        <v>123</v>
      </c>
      <c r="B32" s="318"/>
      <c r="C32" s="213"/>
      <c r="D32" s="213"/>
      <c r="E32" s="213"/>
      <c r="F32" s="213"/>
      <c r="G32" s="213"/>
      <c r="H32" s="14">
        <f>SUM(H29:H31)</f>
        <v>250000</v>
      </c>
      <c r="I32" s="14">
        <f t="shared" ref="I32:R32" si="8">SUM(I29:I31)</f>
        <v>7175</v>
      </c>
      <c r="J32" s="14">
        <f t="shared" si="8"/>
        <v>7600</v>
      </c>
      <c r="K32" s="14">
        <f t="shared" si="8"/>
        <v>1715.46</v>
      </c>
      <c r="L32" s="14">
        <f t="shared" si="8"/>
        <v>16490.46</v>
      </c>
      <c r="M32" s="14">
        <f t="shared" si="8"/>
        <v>233509.53999999998</v>
      </c>
      <c r="N32" s="14">
        <f t="shared" si="8"/>
        <v>24445.959416666668</v>
      </c>
      <c r="O32" s="14">
        <f t="shared" si="8"/>
        <v>0</v>
      </c>
      <c r="P32" s="14">
        <f t="shared" si="8"/>
        <v>30729.82</v>
      </c>
      <c r="Q32" s="14">
        <f t="shared" si="8"/>
        <v>71666.239416666664</v>
      </c>
      <c r="R32" s="14">
        <f t="shared" si="8"/>
        <v>178333.76058333332</v>
      </c>
      <c r="S32" s="6"/>
    </row>
    <row r="33" spans="1:19" s="2" customFormat="1" ht="30" customHeight="1" thickBot="1" x14ac:dyDescent="0.25">
      <c r="A33" s="62"/>
      <c r="B33" s="62"/>
      <c r="C33" s="62"/>
      <c r="D33" s="62"/>
      <c r="E33" s="62"/>
      <c r="F33" s="62"/>
      <c r="G33" s="62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9" s="6" customFormat="1" ht="30" customHeight="1" thickBot="1" x14ac:dyDescent="0.25">
      <c r="A34" s="219" t="s">
        <v>90</v>
      </c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</row>
    <row r="35" spans="1:19" s="2" customFormat="1" ht="30" customHeight="1" x14ac:dyDescent="0.2">
      <c r="A35" s="114">
        <f>+A31+1</f>
        <v>12</v>
      </c>
      <c r="B35" s="115" t="s">
        <v>362</v>
      </c>
      <c r="C35" s="114" t="s">
        <v>405</v>
      </c>
      <c r="D35" s="113" t="s">
        <v>434</v>
      </c>
      <c r="E35" s="113" t="s">
        <v>207</v>
      </c>
      <c r="F35" s="181" t="s">
        <v>617</v>
      </c>
      <c r="G35" s="181" t="s">
        <v>662</v>
      </c>
      <c r="H35" s="61">
        <v>120000</v>
      </c>
      <c r="I35" s="61">
        <f>H35*2.87%</f>
        <v>3444</v>
      </c>
      <c r="J35" s="61">
        <f>+H35*3.04%</f>
        <v>3648</v>
      </c>
      <c r="K35" s="61"/>
      <c r="L35" s="8">
        <f>+J35+I35+K35</f>
        <v>7092</v>
      </c>
      <c r="M35" s="8">
        <f>+H35-L35</f>
        <v>112908</v>
      </c>
      <c r="N35" s="8">
        <f>+IF(M35*12&lt;=416220.01,0,IF(M35*12&lt;=624329.01,(((M35*12-416220.01)*0.15)/12),IF((M35*12&lt;=867123.01),(31216+0.2*(M35*12-624329.01))/12,((79776+0.25*(M35*12-867123.01))/12))))-O35</f>
        <v>16809.937291666665</v>
      </c>
      <c r="O35" s="8"/>
      <c r="P35" s="66">
        <v>25</v>
      </c>
      <c r="Q35" s="8">
        <f>+P35+N35+L35</f>
        <v>23926.937291666665</v>
      </c>
      <c r="R35" s="66">
        <f>+H35-Q35</f>
        <v>96073.062708333338</v>
      </c>
    </row>
    <row r="36" spans="1:19" s="73" customFormat="1" ht="30" customHeight="1" x14ac:dyDescent="0.2">
      <c r="A36" s="65">
        <f>+A35+1</f>
        <v>13</v>
      </c>
      <c r="B36" s="115" t="s">
        <v>416</v>
      </c>
      <c r="C36" s="114" t="s">
        <v>405</v>
      </c>
      <c r="D36" s="113" t="s">
        <v>278</v>
      </c>
      <c r="E36" s="113" t="s">
        <v>207</v>
      </c>
      <c r="F36" s="94" t="s">
        <v>629</v>
      </c>
      <c r="G36" s="94" t="s">
        <v>680</v>
      </c>
      <c r="H36" s="96">
        <v>80000</v>
      </c>
      <c r="I36" s="96">
        <f>H36*2.87%</f>
        <v>2296</v>
      </c>
      <c r="J36" s="96">
        <f>+H36*3.04%</f>
        <v>2432</v>
      </c>
      <c r="K36" s="96"/>
      <c r="L36" s="8">
        <f>+J36+I36+K36</f>
        <v>4728</v>
      </c>
      <c r="M36" s="8">
        <f>+H36-L36</f>
        <v>75272</v>
      </c>
      <c r="N36" s="8">
        <f>+IF(M36*12&lt;=416220.01,0,IF(M36*12&lt;=624329.01,(((M36*12-416220.01)*0.15)/12),IF((M36*12&lt;=867123.01),(31216+0.2*(M36*12-624329.01))/12,((79776+0.25*(M36*12-867123.01))/12))))-O36</f>
        <v>7400.9372916666662</v>
      </c>
      <c r="O36" s="8"/>
      <c r="P36" s="95">
        <v>25</v>
      </c>
      <c r="Q36" s="8">
        <f>+P36+N36+L36</f>
        <v>12153.937291666665</v>
      </c>
      <c r="R36" s="95">
        <f>+H36-Q36</f>
        <v>67846.062708333338</v>
      </c>
      <c r="S36" s="6"/>
    </row>
    <row r="37" spans="1:19" s="73" customFormat="1" ht="30" customHeight="1" x14ac:dyDescent="0.2">
      <c r="A37" s="92">
        <f>+A36+1</f>
        <v>14</v>
      </c>
      <c r="B37" s="24" t="s">
        <v>479</v>
      </c>
      <c r="C37" s="12" t="s">
        <v>405</v>
      </c>
      <c r="D37" s="113" t="s">
        <v>278</v>
      </c>
      <c r="E37" s="110" t="s">
        <v>207</v>
      </c>
      <c r="F37" s="94" t="s">
        <v>618</v>
      </c>
      <c r="G37" s="94" t="s">
        <v>671</v>
      </c>
      <c r="H37" s="96">
        <v>70000</v>
      </c>
      <c r="I37" s="96">
        <f>H37*2.87%</f>
        <v>2009</v>
      </c>
      <c r="J37" s="96">
        <f>+H37*3.04%</f>
        <v>2128</v>
      </c>
      <c r="K37" s="96"/>
      <c r="L37" s="8">
        <f>+J37+I37+K37</f>
        <v>4137</v>
      </c>
      <c r="M37" s="8">
        <f>+H37-L37</f>
        <v>65863</v>
      </c>
      <c r="N37" s="8">
        <f>+IF(M37*12&lt;=416220.01,0,IF(M37*12&lt;=624329.01,(((M37*12-416220.01)*0.15)/12),IF((M37*12&lt;=867123.01),(31216+0.2*(M37*12-624329.01))/12,((79776+0.25*(M37*12-867123.01))/12))))-O37</f>
        <v>5368.4498333333331</v>
      </c>
      <c r="O37" s="8">
        <v>0</v>
      </c>
      <c r="P37" s="95">
        <v>2525</v>
      </c>
      <c r="Q37" s="8">
        <f>+P37+N37+L37</f>
        <v>12030.449833333332</v>
      </c>
      <c r="R37" s="95">
        <f>+H37-Q37</f>
        <v>57969.550166666668</v>
      </c>
      <c r="S37" s="6"/>
    </row>
    <row r="38" spans="1:19" s="6" customFormat="1" ht="30" customHeight="1" x14ac:dyDescent="0.2">
      <c r="A38" s="92">
        <f>+A37+1</f>
        <v>15</v>
      </c>
      <c r="B38" s="24" t="s">
        <v>594</v>
      </c>
      <c r="C38" s="12" t="s">
        <v>404</v>
      </c>
      <c r="D38" s="113" t="s">
        <v>278</v>
      </c>
      <c r="E38" s="110" t="s">
        <v>207</v>
      </c>
      <c r="F38" s="94" t="s">
        <v>586</v>
      </c>
      <c r="G38" s="94" t="s">
        <v>649</v>
      </c>
      <c r="H38" s="96">
        <v>70000</v>
      </c>
      <c r="I38" s="96">
        <f>H38*2.87%</f>
        <v>2009</v>
      </c>
      <c r="J38" s="96">
        <f>+H38*3.04%</f>
        <v>2128</v>
      </c>
      <c r="K38" s="96"/>
      <c r="L38" s="8">
        <f>+J38+I38+K38</f>
        <v>4137</v>
      </c>
      <c r="M38" s="8">
        <f>+H38-L38</f>
        <v>65863</v>
      </c>
      <c r="N38" s="8">
        <f>+IF(M38*12&lt;=416220.01,0,IF(M38*12&lt;=624329.01,(((M38*12-416220.01)*0.15)/12),IF((M38*12&lt;=867123.01),(31216+0.2*(M38*12-624329.01))/12,((79776+0.25*(M38*12-867123.01))/12))))-O38</f>
        <v>5368.4498333333331</v>
      </c>
      <c r="O38" s="8"/>
      <c r="P38" s="95">
        <v>65</v>
      </c>
      <c r="Q38" s="96">
        <f>+P38+N38+L38</f>
        <v>9570.4498333333322</v>
      </c>
      <c r="R38" s="95">
        <f>+H38-Q38</f>
        <v>60429.550166666668</v>
      </c>
    </row>
    <row r="39" spans="1:19" s="6" customFormat="1" ht="30" customHeight="1" x14ac:dyDescent="0.2">
      <c r="A39" s="92">
        <f>+A38+1</f>
        <v>16</v>
      </c>
      <c r="B39" s="24" t="s">
        <v>564</v>
      </c>
      <c r="C39" s="235" t="s">
        <v>405</v>
      </c>
      <c r="D39" s="113" t="s">
        <v>278</v>
      </c>
      <c r="E39" s="110" t="s">
        <v>207</v>
      </c>
      <c r="F39" s="181" t="s">
        <v>607</v>
      </c>
      <c r="G39" s="94" t="s">
        <v>672</v>
      </c>
      <c r="H39" s="96">
        <v>70000</v>
      </c>
      <c r="I39" s="96">
        <f t="shared" ref="I39" si="9">H39*2.87%</f>
        <v>2009</v>
      </c>
      <c r="J39" s="96">
        <f t="shared" ref="J39" si="10">+H39*3.04%</f>
        <v>2128</v>
      </c>
      <c r="K39" s="96"/>
      <c r="L39" s="8">
        <f>+I39+J39+K39</f>
        <v>4137</v>
      </c>
      <c r="M39" s="8">
        <f>+H39-L39</f>
        <v>65863</v>
      </c>
      <c r="N39" s="5">
        <v>0</v>
      </c>
      <c r="O39" s="8"/>
      <c r="P39" s="95">
        <v>8025</v>
      </c>
      <c r="Q39" s="96">
        <f>+P39+K39+J39+I39+N39</f>
        <v>12162</v>
      </c>
      <c r="R39" s="95">
        <f>+H39-Q39</f>
        <v>57838</v>
      </c>
    </row>
    <row r="40" spans="1:19" s="6" customFormat="1" ht="30" customHeight="1" x14ac:dyDescent="0.2">
      <c r="A40" s="317" t="s">
        <v>123</v>
      </c>
      <c r="B40" s="318"/>
      <c r="C40" s="213"/>
      <c r="D40" s="213"/>
      <c r="E40" s="213"/>
      <c r="F40" s="213"/>
      <c r="G40" s="213"/>
      <c r="H40" s="14">
        <f>SUM(H35:H39)</f>
        <v>410000</v>
      </c>
      <c r="I40" s="14">
        <f t="shared" ref="I40:R40" si="11">SUM(I35:I39)</f>
        <v>11767</v>
      </c>
      <c r="J40" s="14">
        <f t="shared" si="11"/>
        <v>12464</v>
      </c>
      <c r="K40" s="14">
        <f t="shared" si="11"/>
        <v>0</v>
      </c>
      <c r="L40" s="14">
        <f t="shared" si="11"/>
        <v>24231</v>
      </c>
      <c r="M40" s="14">
        <f t="shared" si="11"/>
        <v>385769</v>
      </c>
      <c r="N40" s="14">
        <f t="shared" si="11"/>
        <v>34947.774249999995</v>
      </c>
      <c r="O40" s="14">
        <f t="shared" si="11"/>
        <v>0</v>
      </c>
      <c r="P40" s="14">
        <f t="shared" si="11"/>
        <v>10665</v>
      </c>
      <c r="Q40" s="14">
        <f t="shared" si="11"/>
        <v>69843.774249999988</v>
      </c>
      <c r="R40" s="14">
        <f t="shared" si="11"/>
        <v>340156.22575000004</v>
      </c>
    </row>
    <row r="41" spans="1:19" s="6" customFormat="1" ht="30" customHeight="1" thickBot="1" x14ac:dyDescent="0.25">
      <c r="A41" s="186"/>
      <c r="B41" s="186"/>
      <c r="C41" s="186"/>
      <c r="D41" s="186"/>
      <c r="E41" s="186"/>
      <c r="F41" s="186"/>
      <c r="G41" s="186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</row>
    <row r="42" spans="1:19" s="73" customFormat="1" ht="30" customHeight="1" thickBot="1" x14ac:dyDescent="0.25">
      <c r="A42" s="211" t="s">
        <v>149</v>
      </c>
      <c r="B42" s="212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6"/>
    </row>
    <row r="43" spans="1:19" s="2" customFormat="1" ht="30" customHeight="1" x14ac:dyDescent="0.2">
      <c r="A43" s="92">
        <f>+A39+1</f>
        <v>17</v>
      </c>
      <c r="B43" s="283" t="s">
        <v>126</v>
      </c>
      <c r="C43" s="284" t="s">
        <v>404</v>
      </c>
      <c r="D43" s="110" t="s">
        <v>49</v>
      </c>
      <c r="E43" s="110" t="s">
        <v>207</v>
      </c>
      <c r="F43" s="24" t="s">
        <v>629</v>
      </c>
      <c r="G43" s="24" t="s">
        <v>680</v>
      </c>
      <c r="H43" s="8">
        <v>80000</v>
      </c>
      <c r="I43" s="96">
        <f>H43*2.87%</f>
        <v>2296</v>
      </c>
      <c r="J43" s="96">
        <f>+H43*3.04%</f>
        <v>2432</v>
      </c>
      <c r="K43" s="96"/>
      <c r="L43" s="8">
        <f>+J43+I43+K43</f>
        <v>4728</v>
      </c>
      <c r="M43" s="8">
        <f>+H43-L43</f>
        <v>75272</v>
      </c>
      <c r="N43" s="8">
        <f>+IF(M43*12&lt;=416220.01,0,IF(M43*12&lt;=624329.01,(((M43*12-416220.01)*0.15)/12),IF((M43*12&lt;=867123.01),(31216+0.2*(M43*12-624329.01))/12,((79776+0.25*(M43*12-867123.01))/12))))-O43</f>
        <v>7400.9372916666662</v>
      </c>
      <c r="O43" s="8"/>
      <c r="P43" s="95">
        <v>25</v>
      </c>
      <c r="Q43" s="8">
        <f>+P43+N43+L43</f>
        <v>12153.937291666665</v>
      </c>
      <c r="R43" s="95">
        <f>+H43-Q43</f>
        <v>67846.062708333338</v>
      </c>
    </row>
    <row r="44" spans="1:19" s="73" customFormat="1" ht="30" customHeight="1" x14ac:dyDescent="0.2">
      <c r="A44" s="92">
        <f>+A43+1</f>
        <v>18</v>
      </c>
      <c r="B44" s="181" t="s">
        <v>208</v>
      </c>
      <c r="C44" s="92" t="s">
        <v>405</v>
      </c>
      <c r="D44" s="93" t="s">
        <v>143</v>
      </c>
      <c r="E44" s="93" t="s">
        <v>207</v>
      </c>
      <c r="F44" s="175" t="s">
        <v>617</v>
      </c>
      <c r="G44" s="175" t="s">
        <v>662</v>
      </c>
      <c r="H44" s="96">
        <v>70000</v>
      </c>
      <c r="I44" s="96">
        <f>H44*2.87%</f>
        <v>2009</v>
      </c>
      <c r="J44" s="96">
        <f>+H44*3.04%</f>
        <v>2128</v>
      </c>
      <c r="K44" s="96"/>
      <c r="L44" s="8">
        <f>+J44+I44+K44</f>
        <v>4137</v>
      </c>
      <c r="M44" s="8">
        <f>+H44-L44</f>
        <v>65863</v>
      </c>
      <c r="N44" s="8">
        <f>+IF(M44*12&lt;=416220.01,0,IF(M44*12&lt;=624329.01,(((M44*12-416220.01)*0.15)/12),IF((M44*12&lt;=867123.01),(31216+0.2*(M44*12-624329.01))/12,((79776+0.25*(M44*12-867123.01))/12))))-O44</f>
        <v>5368.4498333333331</v>
      </c>
      <c r="O44" s="8"/>
      <c r="P44" s="95">
        <v>2387.12</v>
      </c>
      <c r="Q44" s="8">
        <f>+P44+N44+L44</f>
        <v>11892.569833333333</v>
      </c>
      <c r="R44" s="95">
        <f>+H44-Q44</f>
        <v>58107.430166666665</v>
      </c>
      <c r="S44" s="6"/>
    </row>
    <row r="45" spans="1:19" s="6" customFormat="1" ht="30" customHeight="1" x14ac:dyDescent="0.2">
      <c r="A45" s="317" t="s">
        <v>123</v>
      </c>
      <c r="B45" s="318"/>
      <c r="C45" s="213"/>
      <c r="D45" s="213"/>
      <c r="E45" s="213"/>
      <c r="F45" s="213"/>
      <c r="G45" s="213"/>
      <c r="H45" s="14">
        <f>SUM(H43:H44)</f>
        <v>150000</v>
      </c>
      <c r="I45" s="14">
        <f t="shared" ref="I45:R45" si="12">SUM(I43:I44)</f>
        <v>4305</v>
      </c>
      <c r="J45" s="14">
        <f t="shared" si="12"/>
        <v>4560</v>
      </c>
      <c r="K45" s="14">
        <f t="shared" si="12"/>
        <v>0</v>
      </c>
      <c r="L45" s="14">
        <f t="shared" si="12"/>
        <v>8865</v>
      </c>
      <c r="M45" s="14">
        <f t="shared" si="12"/>
        <v>141135</v>
      </c>
      <c r="N45" s="14">
        <f t="shared" si="12"/>
        <v>12769.387124999999</v>
      </c>
      <c r="O45" s="14">
        <f t="shared" si="12"/>
        <v>0</v>
      </c>
      <c r="P45" s="14">
        <f t="shared" si="12"/>
        <v>2412.12</v>
      </c>
      <c r="Q45" s="14">
        <f t="shared" si="12"/>
        <v>24046.507124999996</v>
      </c>
      <c r="R45" s="14">
        <f t="shared" si="12"/>
        <v>125953.492875</v>
      </c>
    </row>
    <row r="46" spans="1:19" s="6" customFormat="1" ht="30" customHeight="1" thickBot="1" x14ac:dyDescent="0.25">
      <c r="A46" s="62"/>
      <c r="B46" s="62"/>
      <c r="C46" s="62"/>
      <c r="D46" s="62"/>
      <c r="E46" s="62"/>
      <c r="F46" s="62"/>
      <c r="G46" s="62"/>
    </row>
    <row r="47" spans="1:19" s="2" customFormat="1" ht="30" customHeight="1" thickBot="1" x14ac:dyDescent="0.25">
      <c r="A47" s="211" t="s">
        <v>150</v>
      </c>
      <c r="B47" s="212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</row>
    <row r="48" spans="1:19" s="2" customFormat="1" ht="30" customHeight="1" x14ac:dyDescent="0.2">
      <c r="A48" s="92">
        <v>19</v>
      </c>
      <c r="B48" s="61" t="s">
        <v>363</v>
      </c>
      <c r="C48" s="177" t="s">
        <v>405</v>
      </c>
      <c r="D48" s="93" t="s">
        <v>143</v>
      </c>
      <c r="E48" s="93" t="s">
        <v>207</v>
      </c>
      <c r="F48" s="94" t="s">
        <v>663</v>
      </c>
      <c r="G48" s="94" t="s">
        <v>662</v>
      </c>
      <c r="H48" s="9">
        <v>80000</v>
      </c>
      <c r="I48" s="96">
        <f>H48*2.87%</f>
        <v>2296</v>
      </c>
      <c r="J48" s="96">
        <f>+H48*3.04%</f>
        <v>2432</v>
      </c>
      <c r="K48" s="96"/>
      <c r="L48" s="8">
        <f>+J48+I48+K48</f>
        <v>4728</v>
      </c>
      <c r="M48" s="8">
        <f>+H48-L48</f>
        <v>75272</v>
      </c>
      <c r="N48" s="8">
        <f>+IF(M48*12&lt;=416220.01,0,IF(M48*12&lt;=624329.01,(((M48*12-416220.01)*0.15)/12),IF((M48*12&lt;=867123.01),(31216+0.2*(M48*12-624329.01))/12,((79776+0.25*(M48*12-867123.01))/12))))-O48</f>
        <v>7400.9372916666662</v>
      </c>
      <c r="O48" s="8"/>
      <c r="P48" s="95">
        <v>6421.56</v>
      </c>
      <c r="Q48" s="8">
        <f>+P48+N48+L48</f>
        <v>18550.497291666667</v>
      </c>
      <c r="R48" s="95">
        <f>+H48-Q48</f>
        <v>61449.502708333333</v>
      </c>
    </row>
    <row r="49" spans="1:19" s="73" customFormat="1" ht="30" customHeight="1" x14ac:dyDescent="0.2">
      <c r="A49" s="92">
        <v>20</v>
      </c>
      <c r="B49" s="112" t="s">
        <v>417</v>
      </c>
      <c r="C49" s="114" t="s">
        <v>405</v>
      </c>
      <c r="D49" s="113" t="s">
        <v>143</v>
      </c>
      <c r="E49" s="113" t="s">
        <v>207</v>
      </c>
      <c r="F49" s="24" t="s">
        <v>629</v>
      </c>
      <c r="G49" s="24" t="s">
        <v>680</v>
      </c>
      <c r="H49" s="8">
        <v>70000</v>
      </c>
      <c r="I49" s="96">
        <f>H49*2.87%</f>
        <v>2009</v>
      </c>
      <c r="J49" s="96">
        <f>+H49*3.04%</f>
        <v>2128</v>
      </c>
      <c r="K49" s="96"/>
      <c r="L49" s="8">
        <f>+J49+I49+K49</f>
        <v>4137</v>
      </c>
      <c r="M49" s="8">
        <f>+H49-L49</f>
        <v>65863</v>
      </c>
      <c r="N49" s="8">
        <f>+IF(M49*12&lt;=416220.01,0,IF(M49*12&lt;=624329.01,(((M49*12-416220.01)*0.15)/12),IF((M49*12&lt;=867123.01),(31216+0.2*(M49*12-624329.01))/12,((79776+0.25*(M49*12-867123.01))/12))))-O49</f>
        <v>5368.4498333333331</v>
      </c>
      <c r="O49" s="8"/>
      <c r="P49" s="95">
        <v>25</v>
      </c>
      <c r="Q49" s="8">
        <f>+P49+N49+L49</f>
        <v>9530.4498333333322</v>
      </c>
      <c r="R49" s="95">
        <f>+H49-Q49</f>
        <v>60469.550166666668</v>
      </c>
      <c r="S49" s="6"/>
    </row>
    <row r="50" spans="1:19" s="73" customFormat="1" ht="30" customHeight="1" x14ac:dyDescent="0.2">
      <c r="A50" s="92">
        <f>+A49+1</f>
        <v>21</v>
      </c>
      <c r="B50" s="59" t="s">
        <v>386</v>
      </c>
      <c r="C50" s="139" t="s">
        <v>404</v>
      </c>
      <c r="D50" s="113" t="s">
        <v>143</v>
      </c>
      <c r="E50" s="110" t="s">
        <v>207</v>
      </c>
      <c r="F50" s="24" t="s">
        <v>629</v>
      </c>
      <c r="G50" s="24" t="s">
        <v>680</v>
      </c>
      <c r="H50" s="61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125</v>
      </c>
      <c r="Q50" s="8">
        <f>+P50+N50+L50</f>
        <v>9630.4498333333322</v>
      </c>
      <c r="R50" s="95">
        <f>+H50-Q50</f>
        <v>60369.550166666668</v>
      </c>
      <c r="S50" s="6"/>
    </row>
    <row r="51" spans="1:19" s="6" customFormat="1" ht="30" customHeight="1" x14ac:dyDescent="0.2">
      <c r="A51" s="317" t="s">
        <v>123</v>
      </c>
      <c r="B51" s="318"/>
      <c r="C51" s="213"/>
      <c r="D51" s="213"/>
      <c r="E51" s="213"/>
      <c r="F51" s="213"/>
      <c r="G51" s="213"/>
      <c r="H51" s="14">
        <f t="shared" ref="H51:P51" si="13">+H49+H50+H48</f>
        <v>220000</v>
      </c>
      <c r="I51" s="14">
        <f t="shared" si="13"/>
        <v>6314</v>
      </c>
      <c r="J51" s="14">
        <f t="shared" si="13"/>
        <v>6688</v>
      </c>
      <c r="K51" s="14">
        <f t="shared" si="13"/>
        <v>0</v>
      </c>
      <c r="L51" s="14">
        <f t="shared" si="13"/>
        <v>13002</v>
      </c>
      <c r="M51" s="14">
        <f t="shared" si="13"/>
        <v>206998</v>
      </c>
      <c r="N51" s="14">
        <f t="shared" si="13"/>
        <v>18137.836958333333</v>
      </c>
      <c r="O51" s="14">
        <f t="shared" si="13"/>
        <v>0</v>
      </c>
      <c r="P51" s="14">
        <f t="shared" si="13"/>
        <v>6571.56</v>
      </c>
      <c r="Q51" s="14">
        <f t="shared" ref="Q51" si="14">+Q49+Q50+Q48</f>
        <v>37711.396958333331</v>
      </c>
      <c r="R51" s="14">
        <f t="shared" ref="R51" si="15">+R49+R50+R48</f>
        <v>182288.60304166668</v>
      </c>
    </row>
    <row r="52" spans="1:19" s="6" customFormat="1" ht="30" customHeight="1" x14ac:dyDescent="0.2">
      <c r="A52" s="62"/>
      <c r="B52" s="62"/>
      <c r="C52" s="62"/>
      <c r="D52" s="62"/>
      <c r="E52" s="62"/>
      <c r="F52" s="62"/>
      <c r="G52" s="62"/>
    </row>
    <row r="53" spans="1:19" s="6" customFormat="1" ht="30" customHeight="1" thickBot="1" x14ac:dyDescent="0.25">
      <c r="A53" s="62"/>
      <c r="B53" s="62"/>
      <c r="C53" s="62"/>
      <c r="D53" s="62"/>
      <c r="E53" s="62"/>
      <c r="F53" s="62"/>
      <c r="G53" s="62"/>
    </row>
    <row r="54" spans="1:19" s="6" customFormat="1" ht="30" customHeight="1" thickBot="1" x14ac:dyDescent="0.25">
      <c r="A54" s="219" t="s">
        <v>151</v>
      </c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</row>
    <row r="55" spans="1:19" s="6" customFormat="1" ht="30" customHeight="1" x14ac:dyDescent="0.2">
      <c r="A55" s="12">
        <v>22</v>
      </c>
      <c r="B55" s="5" t="s">
        <v>585</v>
      </c>
      <c r="C55" s="139" t="s">
        <v>404</v>
      </c>
      <c r="D55" s="110" t="s">
        <v>143</v>
      </c>
      <c r="E55" s="110" t="s">
        <v>207</v>
      </c>
      <c r="F55" s="94" t="s">
        <v>586</v>
      </c>
      <c r="G55" s="94" t="s">
        <v>649</v>
      </c>
      <c r="H55" s="9">
        <v>70000</v>
      </c>
      <c r="I55" s="8">
        <f>H55*2.87%</f>
        <v>2009</v>
      </c>
      <c r="J55" s="8">
        <f>+H55*3.04%</f>
        <v>2128</v>
      </c>
      <c r="K55" s="8"/>
      <c r="L55" s="8">
        <f>+J55+I55+K55</f>
        <v>4137</v>
      </c>
      <c r="M55" s="8">
        <f>+H55-L55</f>
        <v>65863</v>
      </c>
      <c r="N55" s="8">
        <f>+IF(M56*12&lt;=416220.01,0,IF(M55*12&lt;=624329.01,(((M55*12-416220.01)*0.15)/12),IF((M55*12&lt;=867123.01),(31216+0.2*(M55*12-624329.01))/12,((79776+0.25*(M55*12-867123.01))/12))))-O55</f>
        <v>5368.4498333333331</v>
      </c>
      <c r="O55" s="8"/>
      <c r="P55" s="95">
        <v>10025</v>
      </c>
      <c r="Q55" s="8">
        <f>+P55+N55+L55</f>
        <v>19530.449833333332</v>
      </c>
      <c r="R55" s="9">
        <f>+H55-Q55</f>
        <v>50469.550166666668</v>
      </c>
    </row>
    <row r="56" spans="1:19" s="6" customFormat="1" ht="30" customHeight="1" x14ac:dyDescent="0.2">
      <c r="A56" s="317" t="s">
        <v>123</v>
      </c>
      <c r="B56" s="318"/>
      <c r="C56" s="213"/>
      <c r="D56" s="213"/>
      <c r="E56" s="213"/>
      <c r="F56" s="213"/>
      <c r="G56" s="213"/>
      <c r="H56" s="14">
        <f>SUM(H55)</f>
        <v>70000</v>
      </c>
      <c r="I56" s="14">
        <f t="shared" ref="I56:R56" si="16">SUM(I55)</f>
        <v>2009</v>
      </c>
      <c r="J56" s="14">
        <f t="shared" si="16"/>
        <v>2128</v>
      </c>
      <c r="K56" s="14">
        <f t="shared" si="16"/>
        <v>0</v>
      </c>
      <c r="L56" s="14">
        <f t="shared" si="16"/>
        <v>4137</v>
      </c>
      <c r="M56" s="14">
        <f t="shared" si="16"/>
        <v>65863</v>
      </c>
      <c r="N56" s="14">
        <f t="shared" si="16"/>
        <v>5368.4498333333331</v>
      </c>
      <c r="O56" s="14">
        <f t="shared" si="16"/>
        <v>0</v>
      </c>
      <c r="P56" s="14">
        <f t="shared" si="16"/>
        <v>10025</v>
      </c>
      <c r="Q56" s="14">
        <f t="shared" si="16"/>
        <v>19530.449833333332</v>
      </c>
      <c r="R56" s="14">
        <f t="shared" si="16"/>
        <v>50469.550166666668</v>
      </c>
    </row>
    <row r="57" spans="1:19" s="6" customFormat="1" ht="30" customHeight="1" x14ac:dyDescent="0.2">
      <c r="A57" s="62"/>
      <c r="B57" s="62"/>
      <c r="C57" s="62"/>
      <c r="D57" s="62"/>
      <c r="E57" s="62"/>
      <c r="F57" s="62"/>
      <c r="G57" s="62"/>
    </row>
    <row r="58" spans="1:19" s="6" customFormat="1" ht="30" customHeight="1" thickBot="1" x14ac:dyDescent="0.25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219" t="s">
        <v>153</v>
      </c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</row>
    <row r="60" spans="1:19" s="6" customFormat="1" ht="30" customHeight="1" x14ac:dyDescent="0.2">
      <c r="A60" s="12">
        <f>+A55+1</f>
        <v>23</v>
      </c>
      <c r="B60" s="5" t="s">
        <v>442</v>
      </c>
      <c r="C60" s="139" t="s">
        <v>404</v>
      </c>
      <c r="D60" s="110" t="s">
        <v>143</v>
      </c>
      <c r="E60" s="110" t="s">
        <v>207</v>
      </c>
      <c r="F60" s="94" t="s">
        <v>586</v>
      </c>
      <c r="G60" s="94" t="s">
        <v>649</v>
      </c>
      <c r="H60" s="9">
        <v>70000</v>
      </c>
      <c r="I60" s="8">
        <f>H60*2.87%</f>
        <v>2009</v>
      </c>
      <c r="J60" s="8">
        <f>+H60*3.04%</f>
        <v>2128</v>
      </c>
      <c r="K60" s="8"/>
      <c r="L60" s="8">
        <f>+J60+I60+K60</f>
        <v>4137</v>
      </c>
      <c r="M60" s="8">
        <f>+H60-L60</f>
        <v>65863</v>
      </c>
      <c r="N60" s="8">
        <f>+IF(M61*12&lt;=416220.01,0,IF(M60*12&lt;=624329.01,(((M60*12-416220.01)*0.15)/12),IF((M60*12&lt;=867123.01),(31216+0.2*(M60*12-624329.01))/12,((79776+0.25*(M60*12-867123.01))/12))))-O60</f>
        <v>5368.4498333333331</v>
      </c>
      <c r="O60" s="8"/>
      <c r="P60" s="95">
        <v>125</v>
      </c>
      <c r="Q60" s="8">
        <f>+P60+N60+L60</f>
        <v>9630.4498333333322</v>
      </c>
      <c r="R60" s="9">
        <f>+H60-Q60</f>
        <v>60369.550166666668</v>
      </c>
    </row>
    <row r="61" spans="1:19" s="6" customFormat="1" ht="30" customHeight="1" x14ac:dyDescent="0.2">
      <c r="A61" s="292">
        <f>+A60+1</f>
        <v>24</v>
      </c>
      <c r="B61" s="293" t="s">
        <v>700</v>
      </c>
      <c r="C61" s="139" t="s">
        <v>404</v>
      </c>
      <c r="D61" s="110" t="s">
        <v>518</v>
      </c>
      <c r="E61" s="110" t="s">
        <v>207</v>
      </c>
      <c r="F61" s="94" t="s">
        <v>646</v>
      </c>
      <c r="G61" s="176" t="s">
        <v>707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5">
        <v>25</v>
      </c>
      <c r="Q61" s="8">
        <f>+P61+N61+L61</f>
        <v>9530.4498333333322</v>
      </c>
      <c r="R61" s="9">
        <f>+H61-Q61</f>
        <v>60469.550166666668</v>
      </c>
    </row>
    <row r="62" spans="1:19" s="6" customFormat="1" ht="30" customHeight="1" x14ac:dyDescent="0.2">
      <c r="A62" s="317" t="s">
        <v>123</v>
      </c>
      <c r="B62" s="318"/>
      <c r="C62" s="213"/>
      <c r="D62" s="213"/>
      <c r="E62" s="213"/>
      <c r="F62" s="213"/>
      <c r="G62" s="213"/>
      <c r="H62" s="14">
        <f>SUM(H60:H61)</f>
        <v>140000</v>
      </c>
      <c r="I62" s="14">
        <f t="shared" ref="I62:R62" si="17">SUM(I60:I61)</f>
        <v>4018</v>
      </c>
      <c r="J62" s="14">
        <f t="shared" si="17"/>
        <v>4256</v>
      </c>
      <c r="K62" s="14">
        <f t="shared" si="17"/>
        <v>0</v>
      </c>
      <c r="L62" s="14">
        <f t="shared" si="17"/>
        <v>8274</v>
      </c>
      <c r="M62" s="14">
        <f t="shared" si="17"/>
        <v>131726</v>
      </c>
      <c r="N62" s="14">
        <f t="shared" si="17"/>
        <v>10736.899666666666</v>
      </c>
      <c r="O62" s="14">
        <f t="shared" si="17"/>
        <v>0</v>
      </c>
      <c r="P62" s="14">
        <f t="shared" si="17"/>
        <v>150</v>
      </c>
      <c r="Q62" s="14">
        <f t="shared" si="17"/>
        <v>19160.899666666664</v>
      </c>
      <c r="R62" s="14">
        <f t="shared" si="17"/>
        <v>120839.10033333334</v>
      </c>
    </row>
    <row r="63" spans="1:19" s="6" customFormat="1" ht="30" customHeight="1" thickBot="1" x14ac:dyDescent="0.25">
      <c r="A63" s="62"/>
      <c r="B63" s="62"/>
      <c r="C63" s="62"/>
      <c r="D63" s="62"/>
      <c r="E63" s="62"/>
      <c r="F63" s="62"/>
      <c r="G63" s="62"/>
      <c r="J63" s="73"/>
      <c r="K63" s="73"/>
      <c r="L63" s="73"/>
      <c r="M63" s="73"/>
      <c r="N63" s="73"/>
      <c r="O63" s="73"/>
      <c r="P63" s="73"/>
      <c r="Q63" s="73"/>
      <c r="R63" s="73"/>
    </row>
    <row r="64" spans="1:19" s="6" customFormat="1" ht="30" customHeight="1" thickBot="1" x14ac:dyDescent="0.25">
      <c r="A64" s="219" t="s">
        <v>476</v>
      </c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</row>
    <row r="65" spans="1:19" s="6" customFormat="1" ht="30" customHeight="1" x14ac:dyDescent="0.2">
      <c r="A65" s="12">
        <f>+A61+1</f>
        <v>25</v>
      </c>
      <c r="B65" s="5" t="s">
        <v>475</v>
      </c>
      <c r="C65" s="139" t="s">
        <v>405</v>
      </c>
      <c r="D65" s="110" t="s">
        <v>143</v>
      </c>
      <c r="E65" s="110" t="s">
        <v>207</v>
      </c>
      <c r="F65" s="24" t="s">
        <v>635</v>
      </c>
      <c r="G65" s="24" t="s">
        <v>682</v>
      </c>
      <c r="H65" s="9">
        <v>70000</v>
      </c>
      <c r="I65" s="8">
        <f>H65*2.87%</f>
        <v>2009</v>
      </c>
      <c r="J65" s="8">
        <f>+H65*3.04%</f>
        <v>2128</v>
      </c>
      <c r="K65" s="8"/>
      <c r="L65" s="8">
        <f>+J65+I65+K65</f>
        <v>4137</v>
      </c>
      <c r="M65" s="8">
        <f>+H65-L65</f>
        <v>65863</v>
      </c>
      <c r="N65" s="8">
        <v>5233.95</v>
      </c>
      <c r="O65" s="8">
        <v>0</v>
      </c>
      <c r="P65" s="95">
        <v>5950.36</v>
      </c>
      <c r="Q65" s="8">
        <f>+P65+N65+L65</f>
        <v>15321.31</v>
      </c>
      <c r="R65" s="9">
        <f>+H65-Q65</f>
        <v>54678.69</v>
      </c>
    </row>
    <row r="66" spans="1:19" s="6" customFormat="1" ht="30" customHeight="1" x14ac:dyDescent="0.2">
      <c r="A66" s="317" t="s">
        <v>123</v>
      </c>
      <c r="B66" s="318"/>
      <c r="C66" s="213"/>
      <c r="D66" s="213"/>
      <c r="E66" s="213"/>
      <c r="F66" s="213"/>
      <c r="G66" s="213"/>
      <c r="H66" s="14">
        <f>SUM(H65)</f>
        <v>70000</v>
      </c>
      <c r="I66" s="14">
        <f t="shared" ref="I66:R66" si="18">SUM(I65)</f>
        <v>2009</v>
      </c>
      <c r="J66" s="14">
        <f t="shared" si="18"/>
        <v>2128</v>
      </c>
      <c r="K66" s="14">
        <f t="shared" si="18"/>
        <v>0</v>
      </c>
      <c r="L66" s="14">
        <f t="shared" si="18"/>
        <v>4137</v>
      </c>
      <c r="M66" s="14">
        <f t="shared" si="18"/>
        <v>65863</v>
      </c>
      <c r="N66" s="14">
        <f>SUM(N65)</f>
        <v>5233.95</v>
      </c>
      <c r="O66" s="14">
        <f t="shared" si="18"/>
        <v>0</v>
      </c>
      <c r="P66" s="14">
        <f t="shared" si="18"/>
        <v>5950.36</v>
      </c>
      <c r="Q66" s="14">
        <f t="shared" si="18"/>
        <v>15321.31</v>
      </c>
      <c r="R66" s="14">
        <f t="shared" si="18"/>
        <v>54678.69</v>
      </c>
    </row>
    <row r="67" spans="1:19" s="2" customFormat="1" ht="30" customHeight="1" x14ac:dyDescent="0.2">
      <c r="A67" s="62"/>
      <c r="B67" s="62"/>
      <c r="C67" s="62"/>
      <c r="D67" s="62"/>
      <c r="E67" s="62"/>
      <c r="F67" s="62"/>
      <c r="G67" s="62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s="67" customFormat="1" ht="30" customHeight="1" thickBot="1" x14ac:dyDescent="0.25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219" t="s">
        <v>189</v>
      </c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"/>
    </row>
    <row r="70" spans="1:19" s="67" customFormat="1" ht="30" customHeight="1" x14ac:dyDescent="0.2">
      <c r="A70" s="92">
        <f>+A65+1</f>
        <v>26</v>
      </c>
      <c r="B70" s="5" t="s">
        <v>364</v>
      </c>
      <c r="C70" s="139" t="s">
        <v>405</v>
      </c>
      <c r="D70" s="110" t="s">
        <v>143</v>
      </c>
      <c r="E70" s="110" t="s">
        <v>207</v>
      </c>
      <c r="F70" s="24" t="s">
        <v>709</v>
      </c>
      <c r="G70" s="24" t="s">
        <v>708</v>
      </c>
      <c r="H70" s="9">
        <v>70000</v>
      </c>
      <c r="I70" s="96">
        <f>H70*2.87%</f>
        <v>2009</v>
      </c>
      <c r="J70" s="96">
        <f>+H70*3.04%</f>
        <v>2128</v>
      </c>
      <c r="K70" s="96"/>
      <c r="L70" s="96">
        <f>+J70+I70+K70</f>
        <v>4137</v>
      </c>
      <c r="M70" s="96">
        <f>+H70-L70</f>
        <v>65863</v>
      </c>
      <c r="N70" s="96">
        <f>+IF(M70*12&lt;=416220.01,0,IF(M70*12&lt;=624329.01,(((M70*12-416220.01)*0.15)/12),IF((M70*12&lt;=867123.01),(31216+0.2*(M70*12-624329.01))/12,((79776+0.25*(M70*12-867123.01))/12))))-O70</f>
        <v>5368.4498333333331</v>
      </c>
      <c r="O70" s="96"/>
      <c r="P70" s="95">
        <v>6436.33</v>
      </c>
      <c r="Q70" s="8">
        <f>+P70+N70+L70</f>
        <v>15941.779833333334</v>
      </c>
      <c r="R70" s="95">
        <f>+H70-Q70</f>
        <v>54058.220166666666</v>
      </c>
      <c r="S70" s="2"/>
    </row>
    <row r="71" spans="1:19" s="67" customFormat="1" ht="30" customHeight="1" x14ac:dyDescent="0.2">
      <c r="A71" s="142">
        <f>+A70+1</f>
        <v>27</v>
      </c>
      <c r="B71" s="5" t="s">
        <v>640</v>
      </c>
      <c r="C71" s="139" t="s">
        <v>404</v>
      </c>
      <c r="D71" s="110" t="s">
        <v>143</v>
      </c>
      <c r="E71" s="110" t="s">
        <v>207</v>
      </c>
      <c r="F71" s="115" t="s">
        <v>641</v>
      </c>
      <c r="G71" s="115" t="s">
        <v>683</v>
      </c>
      <c r="H71" s="95">
        <v>70000</v>
      </c>
      <c r="I71" s="96">
        <f>H71*2.87%</f>
        <v>2009</v>
      </c>
      <c r="J71" s="96">
        <f>+H71*3.04%</f>
        <v>2128</v>
      </c>
      <c r="K71" s="96">
        <v>3430.92</v>
      </c>
      <c r="L71" s="96">
        <f>+J71+I71+K71</f>
        <v>7567.92</v>
      </c>
      <c r="M71" s="96">
        <f>+H71-L71</f>
        <v>62432.08</v>
      </c>
      <c r="N71" s="96">
        <f>+IF(M71*12&lt;=416220.01,0,IF(M71*12&lt;=624329.01,(((M71*12-416220.01)*0.15)/12),IF((M71*12&lt;=867123.01),(31216+0.2*(M71*12-624329.01))/12,((79776+0.25*(M71*12-867123.01))/12))))-O71</f>
        <v>4682.265833333332</v>
      </c>
      <c r="O71" s="96"/>
      <c r="P71" s="95">
        <v>2625</v>
      </c>
      <c r="Q71" s="8">
        <f>+P71+N71+L71</f>
        <v>14875.185833333333</v>
      </c>
      <c r="R71" s="95">
        <f>+H71-Q71</f>
        <v>55124.814166666663</v>
      </c>
      <c r="S71" s="2"/>
    </row>
    <row r="72" spans="1:19" s="2" customFormat="1" ht="30" customHeight="1" x14ac:dyDescent="0.2">
      <c r="A72" s="142">
        <f>+A71+1</f>
        <v>28</v>
      </c>
      <c r="B72" s="282" t="s">
        <v>390</v>
      </c>
      <c r="C72" s="281" t="s">
        <v>405</v>
      </c>
      <c r="D72" s="110" t="s">
        <v>143</v>
      </c>
      <c r="E72" s="99" t="s">
        <v>207</v>
      </c>
      <c r="F72" s="24" t="s">
        <v>709</v>
      </c>
      <c r="G72" s="24" t="s">
        <v>708</v>
      </c>
      <c r="H72" s="61">
        <v>70000</v>
      </c>
      <c r="I72" s="61">
        <f>H72*2.87%</f>
        <v>2009</v>
      </c>
      <c r="J72" s="61">
        <f>+H72*3.04%</f>
        <v>2128</v>
      </c>
      <c r="K72" s="61">
        <v>1715.46</v>
      </c>
      <c r="L72" s="5">
        <f>+J72+I72+K72</f>
        <v>5852.46</v>
      </c>
      <c r="M72" s="5">
        <f>+H72-L72</f>
        <v>64147.54</v>
      </c>
      <c r="N72" s="96">
        <f>+IF(M72*12&lt;=416220.01,0,IF(M72*12&lt;=624329.01,(((M72*12-416220.01)*0.15)/12),IF((M72*12&lt;=867123.01),(31216+0.2*(M72*12-624329.01))/12,((79776+0.25*(M72*12-867123.01))/12))))-O72</f>
        <v>5025.3578333333326</v>
      </c>
      <c r="O72" s="5">
        <v>0</v>
      </c>
      <c r="P72" s="66">
        <v>125</v>
      </c>
      <c r="Q72" s="5">
        <f>+P72+N72+L72</f>
        <v>11002.817833333333</v>
      </c>
      <c r="R72" s="66">
        <f>+H72-Q72</f>
        <v>58997.182166666666</v>
      </c>
      <c r="S72"/>
    </row>
    <row r="73" spans="1:19" s="6" customFormat="1" ht="30" customHeight="1" x14ac:dyDescent="0.2">
      <c r="A73" s="142">
        <f>+A72+1</f>
        <v>29</v>
      </c>
      <c r="B73" s="282" t="s">
        <v>701</v>
      </c>
      <c r="C73" s="281" t="s">
        <v>405</v>
      </c>
      <c r="D73" s="93" t="s">
        <v>518</v>
      </c>
      <c r="E73" s="99" t="s">
        <v>207</v>
      </c>
      <c r="F73" s="176" t="s">
        <v>646</v>
      </c>
      <c r="G73" s="176" t="s">
        <v>707</v>
      </c>
      <c r="H73" s="61">
        <v>70000</v>
      </c>
      <c r="I73" s="61">
        <f>H73*2.87%</f>
        <v>2009</v>
      </c>
      <c r="J73" s="61">
        <f>+H73*3.04%</f>
        <v>2128</v>
      </c>
      <c r="K73" s="61">
        <v>0</v>
      </c>
      <c r="L73" s="5">
        <f>+J73+I73+K73</f>
        <v>4137</v>
      </c>
      <c r="M73" s="5">
        <f>+H73-L73</f>
        <v>65863</v>
      </c>
      <c r="N73" s="96">
        <f>+IF(M73*12&lt;=416220.01,0,IF(M73*12&lt;=624329.01,(((M73*12-416220.01)*0.15)/12),IF((M73*12&lt;=867123.01),(31216+0.2*(M73*12-624329.01))/12,((79776+0.25*(M73*12-867123.01))/12))))-O73</f>
        <v>5368.4498333333331</v>
      </c>
      <c r="O73" s="5">
        <v>0</v>
      </c>
      <c r="P73" s="66">
        <v>25</v>
      </c>
      <c r="Q73" s="5">
        <f>+P73+N73+L73</f>
        <v>9530.4498333333322</v>
      </c>
      <c r="R73" s="66">
        <f>+H73-Q73</f>
        <v>60469.550166666668</v>
      </c>
    </row>
    <row r="74" spans="1:19" s="73" customFormat="1" ht="30" customHeight="1" x14ac:dyDescent="0.2">
      <c r="A74" s="317" t="s">
        <v>123</v>
      </c>
      <c r="B74" s="318"/>
      <c r="C74" s="213"/>
      <c r="D74" s="213"/>
      <c r="E74" s="213"/>
      <c r="F74" s="213"/>
      <c r="G74" s="213"/>
      <c r="H74" s="14">
        <f>SUM(H70:H73)</f>
        <v>280000</v>
      </c>
      <c r="I74" s="14">
        <f t="shared" ref="I74:R74" si="19">SUM(I70:I73)</f>
        <v>8036</v>
      </c>
      <c r="J74" s="14">
        <f t="shared" si="19"/>
        <v>8512</v>
      </c>
      <c r="K74" s="14">
        <f t="shared" si="19"/>
        <v>5146.38</v>
      </c>
      <c r="L74" s="14">
        <f t="shared" si="19"/>
        <v>21694.38</v>
      </c>
      <c r="M74" s="14">
        <f t="shared" si="19"/>
        <v>258305.62</v>
      </c>
      <c r="N74" s="14">
        <f t="shared" si="19"/>
        <v>20444.523333333331</v>
      </c>
      <c r="O74" s="14">
        <f t="shared" si="19"/>
        <v>0</v>
      </c>
      <c r="P74" s="14">
        <f t="shared" si="19"/>
        <v>9211.33</v>
      </c>
      <c r="Q74" s="14">
        <f t="shared" si="19"/>
        <v>51350.23333333333</v>
      </c>
      <c r="R74" s="14">
        <f t="shared" si="19"/>
        <v>228649.76666666666</v>
      </c>
      <c r="S74" s="6"/>
    </row>
    <row r="75" spans="1:19" s="73" customFormat="1" ht="36.75" customHeight="1" thickBot="1" x14ac:dyDescent="0.25">
      <c r="A75" s="62"/>
      <c r="B75" s="62"/>
      <c r="C75" s="62"/>
      <c r="D75" s="62"/>
      <c r="E75" s="62"/>
      <c r="F75" s="62"/>
      <c r="G75" s="62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9" s="6" customFormat="1" ht="30" customHeight="1" thickBot="1" x14ac:dyDescent="0.25">
      <c r="A76" s="219" t="s">
        <v>156</v>
      </c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</row>
    <row r="77" spans="1:19" s="6" customFormat="1" ht="30" customHeight="1" x14ac:dyDescent="0.2">
      <c r="A77" s="92">
        <f>+A73+1</f>
        <v>30</v>
      </c>
      <c r="B77" s="5" t="s">
        <v>147</v>
      </c>
      <c r="C77" s="139" t="s">
        <v>404</v>
      </c>
      <c r="D77" s="110" t="s">
        <v>511</v>
      </c>
      <c r="E77" s="110" t="s">
        <v>207</v>
      </c>
      <c r="F77" s="94" t="s">
        <v>586</v>
      </c>
      <c r="G77" s="94" t="s">
        <v>649</v>
      </c>
      <c r="H77" s="9">
        <v>155000</v>
      </c>
      <c r="I77" s="96">
        <f>H77*2.87%</f>
        <v>4448.5</v>
      </c>
      <c r="J77" s="96">
        <f>+H77*3.04%</f>
        <v>4712</v>
      </c>
      <c r="K77" s="96"/>
      <c r="L77" s="8">
        <f>+J77+I77+K77</f>
        <v>9160.5</v>
      </c>
      <c r="M77" s="8">
        <f>+H77-L77</f>
        <v>145839.5</v>
      </c>
      <c r="N77" s="8">
        <f>+IF(M77*12&lt;=416220.01,0,IF(M77*12&lt;=624329.01,(((M77*12-416220.01)*0.15)/12),IF((M77*12&lt;=867123.01),(31216+0.2*(M77*12-624329.01))/12,((79776+0.25*(M77*12-867123.01))/12))))-O77</f>
        <v>25042.812291666665</v>
      </c>
      <c r="O77" s="8">
        <v>0</v>
      </c>
      <c r="P77" s="95">
        <v>25</v>
      </c>
      <c r="Q77" s="8">
        <f>+P77+N77+L77</f>
        <v>34228.312291666662</v>
      </c>
      <c r="R77" s="95">
        <f>+H77-Q77</f>
        <v>120771.68770833334</v>
      </c>
    </row>
    <row r="78" spans="1:19" s="6" customFormat="1" ht="30" customHeight="1" x14ac:dyDescent="0.2">
      <c r="A78" s="12">
        <f>+A77+1</f>
        <v>31</v>
      </c>
      <c r="B78" s="5" t="s">
        <v>477</v>
      </c>
      <c r="C78" s="139" t="s">
        <v>405</v>
      </c>
      <c r="D78" s="110" t="s">
        <v>143</v>
      </c>
      <c r="E78" s="110" t="s">
        <v>207</v>
      </c>
      <c r="F78" s="115" t="s">
        <v>636</v>
      </c>
      <c r="G78" s="115" t="s">
        <v>682</v>
      </c>
      <c r="H78" s="9">
        <v>70000</v>
      </c>
      <c r="I78" s="96">
        <f>H78*2.87%</f>
        <v>2009</v>
      </c>
      <c r="J78" s="96">
        <f>+H78*3.04%</f>
        <v>2128</v>
      </c>
      <c r="K78" s="96"/>
      <c r="L78" s="8">
        <f>+J78+I78+K78</f>
        <v>4137</v>
      </c>
      <c r="M78" s="8">
        <f>+H78-L78</f>
        <v>65863</v>
      </c>
      <c r="N78" s="8">
        <f>+IF(M78*12&lt;=416220.01,0,IF(M78*12&lt;=624329.01,(((M78*12-416220.01)*0.15)/12),IF((M78*12&lt;=867123.01),(31216+0.2*(M78*12-624329.01))/12,((79776+0.25*(M78*12-867123.01))/12))))-O78</f>
        <v>5368.4498333333331</v>
      </c>
      <c r="O78" s="8">
        <v>0</v>
      </c>
      <c r="P78" s="95">
        <v>1025</v>
      </c>
      <c r="Q78" s="8">
        <f>+P78+N78+L78</f>
        <v>10530.449833333332</v>
      </c>
      <c r="R78" s="95">
        <f>+H78-Q78</f>
        <v>59469.550166666668</v>
      </c>
    </row>
    <row r="79" spans="1:19" s="73" customFormat="1" ht="30" customHeight="1" x14ac:dyDescent="0.2">
      <c r="A79" s="317" t="s">
        <v>123</v>
      </c>
      <c r="B79" s="318"/>
      <c r="C79" s="213"/>
      <c r="D79" s="213"/>
      <c r="E79" s="213"/>
      <c r="F79" s="213"/>
      <c r="G79" s="213"/>
      <c r="H79" s="14">
        <f>SUM(H77:H78)</f>
        <v>225000</v>
      </c>
      <c r="I79" s="14">
        <f t="shared" ref="I79:R79" si="20">SUM(I77:I78)</f>
        <v>6457.5</v>
      </c>
      <c r="J79" s="14">
        <f t="shared" si="20"/>
        <v>6840</v>
      </c>
      <c r="K79" s="14">
        <f t="shared" si="20"/>
        <v>0</v>
      </c>
      <c r="L79" s="14">
        <f t="shared" si="20"/>
        <v>13297.5</v>
      </c>
      <c r="M79" s="14">
        <f t="shared" si="20"/>
        <v>211702.5</v>
      </c>
      <c r="N79" s="14">
        <f t="shared" si="20"/>
        <v>30411.262124999997</v>
      </c>
      <c r="O79" s="14">
        <f t="shared" si="20"/>
        <v>0</v>
      </c>
      <c r="P79" s="14">
        <f t="shared" si="20"/>
        <v>1050</v>
      </c>
      <c r="Q79" s="14">
        <f t="shared" si="20"/>
        <v>44758.762124999994</v>
      </c>
      <c r="R79" s="14">
        <f t="shared" si="20"/>
        <v>180241.23787499999</v>
      </c>
      <c r="S79" s="6"/>
    </row>
    <row r="80" spans="1:19" s="73" customFormat="1" ht="30" customHeight="1" thickBot="1" x14ac:dyDescent="0.25">
      <c r="A80" s="62"/>
      <c r="B80" s="62"/>
      <c r="C80" s="62"/>
      <c r="D80" s="62"/>
      <c r="E80" s="62"/>
      <c r="F80" s="62"/>
      <c r="G80" s="62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spans="1:19" s="2" customFormat="1" ht="30" customHeight="1" thickBot="1" x14ac:dyDescent="0.25">
      <c r="A81" s="219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</row>
    <row r="82" spans="1:19" s="6" customFormat="1" ht="30" customHeight="1" thickBot="1" x14ac:dyDescent="0.25">
      <c r="A82" s="219" t="s">
        <v>534</v>
      </c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</row>
    <row r="83" spans="1:19" s="6" customFormat="1" ht="30" customHeight="1" x14ac:dyDescent="0.2">
      <c r="A83" s="92">
        <f>+A78+1</f>
        <v>32</v>
      </c>
      <c r="B83" s="59" t="s">
        <v>384</v>
      </c>
      <c r="C83" s="139" t="s">
        <v>404</v>
      </c>
      <c r="D83" s="111" t="s">
        <v>143</v>
      </c>
      <c r="E83" s="110" t="s">
        <v>207</v>
      </c>
      <c r="F83" s="99" t="s">
        <v>663</v>
      </c>
      <c r="G83" s="99" t="s">
        <v>659</v>
      </c>
      <c r="H83" s="96">
        <v>70000</v>
      </c>
      <c r="I83" s="96">
        <f>H83*2.87%</f>
        <v>2009</v>
      </c>
      <c r="J83" s="96">
        <f>+H83*3.04%</f>
        <v>2128</v>
      </c>
      <c r="K83" s="96"/>
      <c r="L83" s="8">
        <f>+J83+I83+K83</f>
        <v>4137</v>
      </c>
      <c r="M83" s="8">
        <f>+H83-L83</f>
        <v>65863</v>
      </c>
      <c r="N83" s="8">
        <f>+IF(M83*12&lt;=416220.01,0,IF(M83*12&lt;=624329.01,(((M83*12-416220.01)*0.15)/12),IF((M83*12&lt;=867123.01),(31216+0.2*(M83*12-624329.01))/12,((79776+0.25*(M83*12-867123.01))/12))))</f>
        <v>5368.4498333333331</v>
      </c>
      <c r="O83" s="8"/>
      <c r="P83" s="95">
        <v>1025</v>
      </c>
      <c r="Q83" s="8">
        <f>+P83+N83+L83</f>
        <v>10530.449833333332</v>
      </c>
      <c r="R83" s="95">
        <f>+H83-Q83</f>
        <v>59469.550166666668</v>
      </c>
    </row>
    <row r="84" spans="1:19" s="6" customFormat="1" ht="30" customHeight="1" thickBot="1" x14ac:dyDescent="0.25">
      <c r="A84" s="317" t="s">
        <v>123</v>
      </c>
      <c r="B84" s="318"/>
      <c r="C84" s="213"/>
      <c r="D84" s="213"/>
      <c r="E84" s="213"/>
      <c r="F84" s="213"/>
      <c r="G84" s="213"/>
      <c r="H84" s="14">
        <f>SUM(H83)</f>
        <v>70000</v>
      </c>
      <c r="I84" s="14">
        <f t="shared" ref="I84:R84" si="21">SUM(I83)</f>
        <v>2009</v>
      </c>
      <c r="J84" s="14">
        <f t="shared" si="21"/>
        <v>2128</v>
      </c>
      <c r="K84" s="14">
        <f t="shared" si="21"/>
        <v>0</v>
      </c>
      <c r="L84" s="14">
        <f t="shared" si="21"/>
        <v>4137</v>
      </c>
      <c r="M84" s="14">
        <f t="shared" si="21"/>
        <v>65863</v>
      </c>
      <c r="N84" s="14">
        <f t="shared" si="21"/>
        <v>5368.4498333333331</v>
      </c>
      <c r="O84" s="14">
        <f t="shared" si="21"/>
        <v>0</v>
      </c>
      <c r="P84" s="14">
        <f t="shared" si="21"/>
        <v>1025</v>
      </c>
      <c r="Q84" s="14">
        <f t="shared" si="21"/>
        <v>10530.449833333332</v>
      </c>
      <c r="R84" s="14">
        <f t="shared" si="21"/>
        <v>59469.550166666668</v>
      </c>
    </row>
    <row r="85" spans="1:19" s="6" customFormat="1" ht="30" customHeight="1" thickBot="1" x14ac:dyDescent="0.25">
      <c r="A85" s="219" t="s">
        <v>159</v>
      </c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</row>
    <row r="86" spans="1:19" s="6" customFormat="1" ht="30" customHeight="1" x14ac:dyDescent="0.2">
      <c r="A86" s="12">
        <f>+A83+1</f>
        <v>33</v>
      </c>
      <c r="B86" s="5" t="s">
        <v>628</v>
      </c>
      <c r="C86" s="139" t="s">
        <v>405</v>
      </c>
      <c r="D86" s="110" t="s">
        <v>143</v>
      </c>
      <c r="E86" s="110" t="s">
        <v>207</v>
      </c>
      <c r="F86" s="24" t="s">
        <v>629</v>
      </c>
      <c r="G86" s="24" t="s">
        <v>680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>+J86+I86+K86</f>
        <v>4137</v>
      </c>
      <c r="M86" s="8">
        <f>+H86-L86</f>
        <v>65863</v>
      </c>
      <c r="N86" s="8">
        <v>0</v>
      </c>
      <c r="O86" s="8"/>
      <c r="P86" s="9">
        <v>25</v>
      </c>
      <c r="Q86" s="8">
        <f>+P86+N86+L86</f>
        <v>4162</v>
      </c>
      <c r="R86" s="9">
        <f>+H86-Q86</f>
        <v>65838</v>
      </c>
    </row>
    <row r="87" spans="1:19" s="6" customFormat="1" ht="30" customHeight="1" x14ac:dyDescent="0.2">
      <c r="A87" s="317" t="s">
        <v>123</v>
      </c>
      <c r="B87" s="318"/>
      <c r="C87" s="213"/>
      <c r="D87" s="213"/>
      <c r="E87" s="213"/>
      <c r="F87" s="213"/>
      <c r="G87" s="213"/>
      <c r="H87" s="14">
        <f>SUM(H86)</f>
        <v>70000</v>
      </c>
      <c r="I87" s="14">
        <f t="shared" ref="I87:R87" si="22">SUM(I86)</f>
        <v>2009</v>
      </c>
      <c r="J87" s="14">
        <f t="shared" si="22"/>
        <v>2128</v>
      </c>
      <c r="K87" s="14">
        <f t="shared" si="22"/>
        <v>0</v>
      </c>
      <c r="L87" s="14">
        <f t="shared" si="22"/>
        <v>4137</v>
      </c>
      <c r="M87" s="14">
        <f t="shared" si="22"/>
        <v>65863</v>
      </c>
      <c r="N87" s="14">
        <f t="shared" si="22"/>
        <v>0</v>
      </c>
      <c r="O87" s="14">
        <f t="shared" si="22"/>
        <v>0</v>
      </c>
      <c r="P87" s="14">
        <f t="shared" si="22"/>
        <v>25</v>
      </c>
      <c r="Q87" s="14">
        <f t="shared" si="22"/>
        <v>4162</v>
      </c>
      <c r="R87" s="14">
        <f t="shared" si="22"/>
        <v>65838</v>
      </c>
    </row>
    <row r="88" spans="1:19" s="6" customFormat="1" ht="30" customHeight="1" x14ac:dyDescent="0.2">
      <c r="A88" s="62"/>
      <c r="B88" s="62"/>
      <c r="C88" s="62"/>
      <c r="D88" s="62"/>
      <c r="E88" s="62"/>
      <c r="F88" s="62"/>
      <c r="G88" s="62"/>
    </row>
    <row r="89" spans="1:19" s="6" customFormat="1" ht="30" customHeight="1" thickBot="1" x14ac:dyDescent="0.25">
      <c r="A89" s="62"/>
      <c r="B89" s="62"/>
      <c r="C89" s="62"/>
      <c r="D89" s="62"/>
      <c r="E89" s="62"/>
      <c r="G89" s="62"/>
    </row>
    <row r="90" spans="1:19" s="6" customFormat="1" ht="30" customHeight="1" thickBot="1" x14ac:dyDescent="0.25">
      <c r="A90" s="219" t="s">
        <v>161</v>
      </c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</row>
    <row r="91" spans="1:19" s="6" customFormat="1" ht="30" customHeight="1" x14ac:dyDescent="0.2">
      <c r="A91" s="12">
        <f>+A86+1</f>
        <v>34</v>
      </c>
      <c r="B91" s="5" t="s">
        <v>433</v>
      </c>
      <c r="C91" s="139" t="s">
        <v>404</v>
      </c>
      <c r="D91" s="110" t="s">
        <v>143</v>
      </c>
      <c r="E91" s="110" t="s">
        <v>207</v>
      </c>
      <c r="F91" s="24" t="s">
        <v>643</v>
      </c>
      <c r="G91" s="24" t="s">
        <v>690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>+J91+I91+K91</f>
        <v>4137</v>
      </c>
      <c r="M91" s="8">
        <f>+H91-L91</f>
        <v>65863</v>
      </c>
      <c r="N91" s="8">
        <f>+IF(M91*12&lt;=416220.01,0,IF(M91*12&lt;=624329.01,(((M91*12-416220.01)*0.15)/12),IF((M91*12&lt;=867123.01),(31216+0.2*(M91*12-624329.01))/12,((79776+0.25*(M91*12-867123.01))/12))))</f>
        <v>5368.4498333333331</v>
      </c>
      <c r="O91" s="8"/>
      <c r="P91" s="95">
        <f>25+100</f>
        <v>125</v>
      </c>
      <c r="Q91" s="8">
        <f>+P91+N91+L91</f>
        <v>9630.4498333333322</v>
      </c>
      <c r="R91" s="9">
        <f>+H91-Q91</f>
        <v>60369.550166666668</v>
      </c>
    </row>
    <row r="92" spans="1:19" s="73" customFormat="1" ht="30" customHeight="1" x14ac:dyDescent="0.2">
      <c r="A92" s="317" t="s">
        <v>123</v>
      </c>
      <c r="B92" s="318"/>
      <c r="C92" s="213"/>
      <c r="D92" s="213"/>
      <c r="E92" s="213"/>
      <c r="F92" s="213"/>
      <c r="G92" s="213"/>
      <c r="H92" s="14">
        <f>SUM(H91)</f>
        <v>70000</v>
      </c>
      <c r="I92" s="14">
        <f t="shared" ref="I92:R92" si="23">SUM(I91)</f>
        <v>2009</v>
      </c>
      <c r="J92" s="14">
        <f t="shared" si="23"/>
        <v>2128</v>
      </c>
      <c r="K92" s="14">
        <f t="shared" si="23"/>
        <v>0</v>
      </c>
      <c r="L92" s="14">
        <f t="shared" si="23"/>
        <v>4137</v>
      </c>
      <c r="M92" s="14">
        <f t="shared" si="23"/>
        <v>65863</v>
      </c>
      <c r="N92" s="14">
        <f t="shared" si="23"/>
        <v>5368.4498333333331</v>
      </c>
      <c r="O92" s="14">
        <f t="shared" si="23"/>
        <v>0</v>
      </c>
      <c r="P92" s="14">
        <f t="shared" si="23"/>
        <v>125</v>
      </c>
      <c r="Q92" s="14">
        <f t="shared" si="23"/>
        <v>9630.4498333333322</v>
      </c>
      <c r="R92" s="14">
        <f t="shared" si="23"/>
        <v>60369.550166666668</v>
      </c>
      <c r="S92" s="6"/>
    </row>
    <row r="93" spans="1:19" s="73" customFormat="1" ht="30" customHeight="1" thickBot="1" x14ac:dyDescent="0.25">
      <c r="A93" s="62"/>
      <c r="B93" s="62"/>
      <c r="C93" s="62"/>
      <c r="D93" s="62"/>
      <c r="E93" s="62"/>
      <c r="F93" s="62"/>
      <c r="G93" s="62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spans="1:19" s="6" customFormat="1" ht="30" customHeight="1" thickBot="1" x14ac:dyDescent="0.25">
      <c r="A94" s="219" t="s">
        <v>162</v>
      </c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</row>
    <row r="95" spans="1:19" s="6" customFormat="1" ht="30" customHeight="1" x14ac:dyDescent="0.2">
      <c r="A95" s="12">
        <f>+A91+1</f>
        <v>35</v>
      </c>
      <c r="B95" s="5" t="s">
        <v>418</v>
      </c>
      <c r="C95" s="139" t="s">
        <v>405</v>
      </c>
      <c r="D95" s="110" t="s">
        <v>143</v>
      </c>
      <c r="E95" s="110" t="s">
        <v>207</v>
      </c>
      <c r="F95" s="115" t="s">
        <v>629</v>
      </c>
      <c r="G95" s="115" t="s">
        <v>680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</f>
        <v>5368.4498333333331</v>
      </c>
      <c r="O95" s="8"/>
      <c r="P95" s="95">
        <v>125</v>
      </c>
      <c r="Q95" s="8">
        <f>+P95+N95+L95</f>
        <v>9630.4498333333322</v>
      </c>
      <c r="R95" s="9">
        <f>+H95-Q95</f>
        <v>60369.550166666668</v>
      </c>
    </row>
    <row r="96" spans="1:19" customFormat="1" ht="30" customHeight="1" x14ac:dyDescent="0.2">
      <c r="A96" s="12">
        <f>+A95+1</f>
        <v>36</v>
      </c>
      <c r="B96" s="5" t="s">
        <v>432</v>
      </c>
      <c r="C96" s="139" t="s">
        <v>405</v>
      </c>
      <c r="D96" s="110" t="s">
        <v>143</v>
      </c>
      <c r="E96" s="110" t="s">
        <v>207</v>
      </c>
      <c r="F96" s="24" t="s">
        <v>643</v>
      </c>
      <c r="G96" s="24" t="s">
        <v>690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  <c r="S96" s="190"/>
    </row>
    <row r="97" spans="1:19" s="6" customFormat="1" ht="30" customHeight="1" x14ac:dyDescent="0.2">
      <c r="A97" s="12">
        <f>+A96+1</f>
        <v>37</v>
      </c>
      <c r="B97" s="5" t="s">
        <v>568</v>
      </c>
      <c r="C97" s="139" t="s">
        <v>404</v>
      </c>
      <c r="D97" s="110" t="s">
        <v>143</v>
      </c>
      <c r="E97" s="110" t="s">
        <v>207</v>
      </c>
      <c r="F97" s="24" t="s">
        <v>646</v>
      </c>
      <c r="G97" s="24" t="s">
        <v>708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v>0</v>
      </c>
      <c r="O97" s="8"/>
      <c r="P97" s="95">
        <f>40+25</f>
        <v>65</v>
      </c>
      <c r="Q97" s="8">
        <f>+P97+N97+L97</f>
        <v>4202</v>
      </c>
      <c r="R97" s="9">
        <f>+H97-Q97</f>
        <v>65798</v>
      </c>
    </row>
    <row r="98" spans="1:19" s="6" customFormat="1" ht="30" customHeight="1" x14ac:dyDescent="0.2">
      <c r="A98" s="92">
        <f>+A97+1</f>
        <v>38</v>
      </c>
      <c r="B98" s="61" t="s">
        <v>702</v>
      </c>
      <c r="C98" s="177" t="s">
        <v>405</v>
      </c>
      <c r="D98" s="93" t="s">
        <v>518</v>
      </c>
      <c r="E98" s="93" t="s">
        <v>207</v>
      </c>
      <c r="F98" s="94" t="s">
        <v>646</v>
      </c>
      <c r="G98" s="24" t="s">
        <v>708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f>+IF(M98*12&lt;=416220.01,0,IF(M98*12&lt;=624329.01,(((M98*12-416220.01)*0.15)/12),IF((M98*12&lt;=867123.01),(31216+0.2*(M98*12-624329.01))/12,((79776+0.25*(M98*12-867123.01))/12))))</f>
        <v>5368.4498333333331</v>
      </c>
      <c r="O98" s="8"/>
      <c r="P98" s="95">
        <v>25</v>
      </c>
      <c r="Q98" s="8">
        <f>+P98+N98+L98</f>
        <v>9530.4498333333322</v>
      </c>
      <c r="R98" s="9">
        <f>+H98-Q98</f>
        <v>60469.550166666668</v>
      </c>
    </row>
    <row r="99" spans="1:19" s="6" customFormat="1" ht="30" customHeight="1" thickBot="1" x14ac:dyDescent="0.25">
      <c r="A99" s="319" t="s">
        <v>123</v>
      </c>
      <c r="B99" s="320"/>
      <c r="C99" s="213"/>
      <c r="D99" s="213"/>
      <c r="E99" s="213"/>
      <c r="F99" s="213"/>
      <c r="G99" s="213"/>
      <c r="H99" s="14">
        <f>SUM(H95:H98)</f>
        <v>280000</v>
      </c>
      <c r="I99" s="14">
        <f t="shared" ref="I99:R99" si="24">SUM(I95:I98)</f>
        <v>8036</v>
      </c>
      <c r="J99" s="14">
        <f t="shared" si="24"/>
        <v>8512</v>
      </c>
      <c r="K99" s="14">
        <f t="shared" si="24"/>
        <v>0</v>
      </c>
      <c r="L99" s="14">
        <f t="shared" si="24"/>
        <v>16548</v>
      </c>
      <c r="M99" s="14">
        <f t="shared" si="24"/>
        <v>263452</v>
      </c>
      <c r="N99" s="14">
        <f t="shared" si="24"/>
        <v>16105.3495</v>
      </c>
      <c r="O99" s="14">
        <f t="shared" si="24"/>
        <v>0</v>
      </c>
      <c r="P99" s="14">
        <f t="shared" si="24"/>
        <v>340</v>
      </c>
      <c r="Q99" s="14">
        <f t="shared" si="24"/>
        <v>32993.349499999997</v>
      </c>
      <c r="R99" s="14">
        <f t="shared" si="24"/>
        <v>247006.65049999999</v>
      </c>
    </row>
    <row r="100" spans="1:19" s="6" customFormat="1" ht="30" customHeight="1" thickBot="1" x14ac:dyDescent="0.25">
      <c r="A100" s="219" t="s">
        <v>163</v>
      </c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</row>
    <row r="101" spans="1:19" customFormat="1" ht="30" customHeight="1" x14ac:dyDescent="0.2">
      <c r="A101" s="12">
        <f>+A98+1</f>
        <v>39</v>
      </c>
      <c r="B101" s="5" t="s">
        <v>521</v>
      </c>
      <c r="C101" s="139" t="s">
        <v>404</v>
      </c>
      <c r="D101" s="110" t="s">
        <v>143</v>
      </c>
      <c r="E101" s="110" t="s">
        <v>207</v>
      </c>
      <c r="F101" s="24" t="s">
        <v>634</v>
      </c>
      <c r="G101" s="24" t="s">
        <v>681</v>
      </c>
      <c r="H101" s="9">
        <v>70000</v>
      </c>
      <c r="I101" s="8">
        <f>H101*2.87%</f>
        <v>2009</v>
      </c>
      <c r="J101" s="8">
        <f>+H101*3.04%</f>
        <v>2128</v>
      </c>
      <c r="K101" s="8"/>
      <c r="L101" s="8">
        <f>+J101+I101+K101</f>
        <v>4137</v>
      </c>
      <c r="M101" s="8">
        <f>+H101-L101</f>
        <v>65863</v>
      </c>
      <c r="N101" s="8">
        <f>+IF(M101*12&lt;=416220.01,0,IF(M101*12&lt;=624329.01,(((M101*12-416220.01)*0.15)/12),IF((M101*12&lt;=867123.01),(31216+0.2*(M101*12-624329.01))/12,((79776+0.25*(M101*12-867123.01))/12))))</f>
        <v>5368.4498333333331</v>
      </c>
      <c r="O101" s="8">
        <v>0</v>
      </c>
      <c r="P101" s="95">
        <v>25</v>
      </c>
      <c r="Q101" s="8">
        <f>+P101+N101+L101</f>
        <v>9530.4498333333322</v>
      </c>
      <c r="R101" s="9">
        <f>+H101-Q101</f>
        <v>60469.550166666668</v>
      </c>
      <c r="S101" s="190"/>
    </row>
    <row r="102" spans="1:19" customFormat="1" ht="30" customHeight="1" x14ac:dyDescent="0.2">
      <c r="A102" s="317" t="s">
        <v>123</v>
      </c>
      <c r="B102" s="318"/>
      <c r="C102" s="213"/>
      <c r="D102" s="213"/>
      <c r="E102" s="213"/>
      <c r="F102" s="213"/>
      <c r="G102" s="213"/>
      <c r="H102" s="14">
        <f>SUM(H101)</f>
        <v>70000</v>
      </c>
      <c r="I102" s="14">
        <f t="shared" ref="I102:R102" si="25">SUM(I101)</f>
        <v>2009</v>
      </c>
      <c r="J102" s="14">
        <f t="shared" si="25"/>
        <v>2128</v>
      </c>
      <c r="K102" s="14">
        <f t="shared" si="25"/>
        <v>0</v>
      </c>
      <c r="L102" s="14">
        <f t="shared" si="25"/>
        <v>4137</v>
      </c>
      <c r="M102" s="14">
        <f t="shared" si="25"/>
        <v>65863</v>
      </c>
      <c r="N102" s="14">
        <f t="shared" si="25"/>
        <v>5368.4498333333331</v>
      </c>
      <c r="O102" s="14">
        <f t="shared" si="25"/>
        <v>0</v>
      </c>
      <c r="P102" s="14">
        <f t="shared" si="25"/>
        <v>25</v>
      </c>
      <c r="Q102" s="14">
        <f t="shared" si="25"/>
        <v>9530.4498333333322</v>
      </c>
      <c r="R102" s="14">
        <f t="shared" si="25"/>
        <v>60469.550166666668</v>
      </c>
      <c r="S102" s="190"/>
    </row>
    <row r="103" spans="1:19" s="6" customFormat="1" ht="30" customHeight="1" thickBot="1" x14ac:dyDescent="0.25">
      <c r="A103" s="62"/>
      <c r="B103" s="62"/>
      <c r="C103" s="62"/>
      <c r="D103" s="62"/>
      <c r="E103" s="62"/>
      <c r="F103" s="62"/>
      <c r="G103" s="62"/>
    </row>
    <row r="104" spans="1:19" s="2" customFormat="1" ht="30" customHeight="1" thickBot="1" x14ac:dyDescent="0.25">
      <c r="A104" s="211" t="s">
        <v>167</v>
      </c>
      <c r="B104" s="212"/>
      <c r="C104" s="212"/>
      <c r="D104" s="212"/>
      <c r="E104" s="212"/>
      <c r="F104" s="212"/>
      <c r="G104" s="212"/>
      <c r="H104" s="212"/>
      <c r="I104" s="212"/>
      <c r="J104" s="212"/>
      <c r="K104" s="212"/>
      <c r="L104" s="212"/>
      <c r="M104" s="212"/>
      <c r="N104" s="212"/>
      <c r="O104" s="212"/>
      <c r="P104" s="212"/>
      <c r="Q104" s="212"/>
      <c r="R104" s="212"/>
    </row>
    <row r="105" spans="1:19" s="2" customFormat="1" ht="30" customHeight="1" x14ac:dyDescent="0.2">
      <c r="A105" s="12">
        <f>+A101+1</f>
        <v>40</v>
      </c>
      <c r="B105" s="59" t="s">
        <v>134</v>
      </c>
      <c r="C105" s="139" t="s">
        <v>404</v>
      </c>
      <c r="D105" s="111" t="s">
        <v>196</v>
      </c>
      <c r="E105" s="110" t="s">
        <v>207</v>
      </c>
      <c r="F105" s="94" t="s">
        <v>619</v>
      </c>
      <c r="G105" s="94" t="s">
        <v>673</v>
      </c>
      <c r="H105" s="10">
        <v>145000</v>
      </c>
      <c r="I105" s="8">
        <f>H105*2.87%</f>
        <v>4161.5</v>
      </c>
      <c r="J105" s="96">
        <f>+H105*3.04%</f>
        <v>4408</v>
      </c>
      <c r="K105" s="96">
        <v>1715.46</v>
      </c>
      <c r="L105" s="96">
        <f>+J105+I105+K105</f>
        <v>10284.959999999999</v>
      </c>
      <c r="M105" s="8">
        <f>+H105-L105</f>
        <v>134715.04</v>
      </c>
      <c r="N105" s="8">
        <f>+IF(M105*12&lt;=416220.01,0,IF(M105*12&lt;=624329.01,(((M105*12-416220.01)*0.15)/12),IF((M105*12&lt;=867123.01),(31216+0.2*(M105*12-624329.01))/12,((79776+0.25*(M105*12-867123.01))/12))))</f>
        <v>22261.697291666667</v>
      </c>
      <c r="O105" s="8"/>
      <c r="P105" s="8">
        <v>5025</v>
      </c>
      <c r="Q105" s="8">
        <f>+P105+N105+L105</f>
        <v>37571.657291666663</v>
      </c>
      <c r="R105" s="9">
        <f>+H105-Q105</f>
        <v>107428.34270833334</v>
      </c>
    </row>
    <row r="106" spans="1:19" customFormat="1" ht="30" customHeight="1" x14ac:dyDescent="0.2">
      <c r="A106" s="12">
        <f>+A105+1</f>
        <v>41</v>
      </c>
      <c r="B106" s="59" t="s">
        <v>209</v>
      </c>
      <c r="C106" s="139" t="s">
        <v>404</v>
      </c>
      <c r="D106" s="110" t="s">
        <v>143</v>
      </c>
      <c r="E106" s="110" t="s">
        <v>207</v>
      </c>
      <c r="F106" s="175" t="s">
        <v>613</v>
      </c>
      <c r="G106" s="175" t="s">
        <v>659</v>
      </c>
      <c r="H106" s="10">
        <v>90000</v>
      </c>
      <c r="I106" s="8">
        <f>H106*2.87%</f>
        <v>2583</v>
      </c>
      <c r="J106" s="96">
        <f>+H106*3.04%</f>
        <v>2736</v>
      </c>
      <c r="K106" s="96">
        <v>3430.92</v>
      </c>
      <c r="L106" s="96">
        <f>+J106+I106+K106</f>
        <v>8749.92</v>
      </c>
      <c r="M106" s="8">
        <f>+H106-L106</f>
        <v>81250.080000000002</v>
      </c>
      <c r="N106" s="8">
        <f>+IF(M106*12&lt;=416220.01,0,IF(M106*12&lt;=624329.01,(((M106*12-416220.01)*0.15)/12),IF((M106*12&lt;=867123.01),(31216+0.2*(M106*12-624329.01))/12,((79776+0.25*(M106*12-867123.01))/12))))</f>
        <v>8895.4572916666657</v>
      </c>
      <c r="O106" s="8"/>
      <c r="P106" s="95">
        <v>6347.25</v>
      </c>
      <c r="Q106" s="8">
        <f>+P106+N106+L106</f>
        <v>23992.627291666664</v>
      </c>
      <c r="R106" s="9">
        <f>+H106-Q106</f>
        <v>66007.372708333336</v>
      </c>
      <c r="S106" s="190"/>
    </row>
    <row r="107" spans="1:19" customFormat="1" ht="30" customHeight="1" x14ac:dyDescent="0.2">
      <c r="A107" s="317" t="s">
        <v>123</v>
      </c>
      <c r="B107" s="318"/>
      <c r="C107" s="213"/>
      <c r="D107" s="213"/>
      <c r="E107" s="213"/>
      <c r="F107" s="213"/>
      <c r="G107" s="213"/>
      <c r="H107" s="14">
        <f>SUM(H105:H106)</f>
        <v>235000</v>
      </c>
      <c r="I107" s="14">
        <f t="shared" ref="I107:R107" si="26">SUM(I105:I106)</f>
        <v>6744.5</v>
      </c>
      <c r="J107" s="14">
        <f t="shared" si="26"/>
        <v>7144</v>
      </c>
      <c r="K107" s="14">
        <f t="shared" si="26"/>
        <v>5146.38</v>
      </c>
      <c r="L107" s="14">
        <f t="shared" si="26"/>
        <v>19034.879999999997</v>
      </c>
      <c r="M107" s="14">
        <f t="shared" si="26"/>
        <v>215965.12</v>
      </c>
      <c r="N107" s="14">
        <f t="shared" si="26"/>
        <v>31157.154583333333</v>
      </c>
      <c r="O107" s="14">
        <f t="shared" si="26"/>
        <v>0</v>
      </c>
      <c r="P107" s="14">
        <f t="shared" si="26"/>
        <v>11372.25</v>
      </c>
      <c r="Q107" s="14">
        <f t="shared" si="26"/>
        <v>61564.284583333327</v>
      </c>
      <c r="R107" s="14">
        <f t="shared" si="26"/>
        <v>173435.71541666667</v>
      </c>
      <c r="S107" s="190"/>
    </row>
    <row r="108" spans="1:19" s="2" customFormat="1" ht="30" customHeight="1" thickBot="1" x14ac:dyDescent="0.25">
      <c r="A108" s="62"/>
      <c r="B108" s="62"/>
      <c r="C108" s="62"/>
      <c r="D108" s="62"/>
      <c r="E108" s="62"/>
      <c r="F108" s="62"/>
      <c r="G108" s="62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spans="1:19" s="2" customFormat="1" ht="30" customHeight="1" thickBot="1" x14ac:dyDescent="0.25">
      <c r="A109" s="211" t="s">
        <v>169</v>
      </c>
      <c r="B109" s="212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</row>
    <row r="110" spans="1:19" s="2" customFormat="1" ht="30" customHeight="1" x14ac:dyDescent="0.2">
      <c r="A110" s="92">
        <f>+A106+1</f>
        <v>42</v>
      </c>
      <c r="B110" s="305" t="s">
        <v>555</v>
      </c>
      <c r="C110" s="177" t="s">
        <v>405</v>
      </c>
      <c r="D110" s="238" t="s">
        <v>49</v>
      </c>
      <c r="E110" s="93" t="s">
        <v>207</v>
      </c>
      <c r="F110" s="94" t="s">
        <v>644</v>
      </c>
      <c r="G110" s="24" t="s">
        <v>689</v>
      </c>
      <c r="H110" s="10">
        <v>70000</v>
      </c>
      <c r="I110" s="8">
        <f>H110*2.87%</f>
        <v>2009</v>
      </c>
      <c r="J110" s="8">
        <f>+H110*3.04%</f>
        <v>2128</v>
      </c>
      <c r="K110" s="8"/>
      <c r="L110" s="8">
        <f>+J110+I110+K110</f>
        <v>4137</v>
      </c>
      <c r="M110" s="8">
        <f>+H110-L110</f>
        <v>65863</v>
      </c>
      <c r="N110" s="8">
        <f>+IF(M110*12&lt;=416220.01,0,IF(M110*12&lt;=624329.01,(((M110*12-416220.01)*0.15)/12),IF((M110*12&lt;=867123.01),(31216+0.2*(M110*12-624329.01))/12,((79776+0.25*(M110*12-867123.01))/12))))</f>
        <v>5368.4498333333331</v>
      </c>
      <c r="O110" s="8"/>
      <c r="P110" s="95">
        <v>145</v>
      </c>
      <c r="Q110" s="8">
        <f>+P110+N110+L110</f>
        <v>9650.4498333333322</v>
      </c>
      <c r="R110" s="9">
        <f>+H110-Q110</f>
        <v>60349.550166666668</v>
      </c>
    </row>
    <row r="111" spans="1:19" s="2" customFormat="1" ht="30" customHeight="1" x14ac:dyDescent="0.2">
      <c r="A111" s="92">
        <f>+A110+1</f>
        <v>43</v>
      </c>
      <c r="B111" s="305" t="s">
        <v>703</v>
      </c>
      <c r="C111" s="177" t="s">
        <v>404</v>
      </c>
      <c r="D111" s="238" t="s">
        <v>518</v>
      </c>
      <c r="E111" s="93" t="s">
        <v>207</v>
      </c>
      <c r="F111" s="94" t="s">
        <v>646</v>
      </c>
      <c r="G111" s="24" t="s">
        <v>689</v>
      </c>
      <c r="H111" s="10">
        <v>70000</v>
      </c>
      <c r="I111" s="8">
        <f>H111*2.87%</f>
        <v>2009</v>
      </c>
      <c r="J111" s="8">
        <f>+H111*3.04%</f>
        <v>2128</v>
      </c>
      <c r="K111" s="8"/>
      <c r="L111" s="8">
        <f>+J111+I111+K111</f>
        <v>4137</v>
      </c>
      <c r="M111" s="8">
        <f>+H111-L111</f>
        <v>65863</v>
      </c>
      <c r="N111" s="8">
        <f>+IF(M111*12&lt;=416220.01,0,IF(M111*12&lt;=624329.01,(((M111*12-416220.01)*0.15)/12),IF((M111*12&lt;=867123.01),(31216+0.2*(M111*12-624329.01))/12,((79776+0.25*(M111*12-867123.01))/12))))</f>
        <v>5368.4498333333331</v>
      </c>
      <c r="O111" s="8"/>
      <c r="P111" s="95">
        <v>25</v>
      </c>
      <c r="Q111" s="8">
        <f>+P111+N111+L111</f>
        <v>9530.4498333333322</v>
      </c>
      <c r="R111" s="9">
        <f>+H111-Q111</f>
        <v>60469.550166666668</v>
      </c>
    </row>
    <row r="112" spans="1:19" s="2" customFormat="1" ht="30" customHeight="1" x14ac:dyDescent="0.2">
      <c r="A112" s="317" t="s">
        <v>123</v>
      </c>
      <c r="B112" s="318"/>
      <c r="C112" s="213"/>
      <c r="D112" s="213"/>
      <c r="E112" s="213"/>
      <c r="F112" s="213"/>
      <c r="G112" s="213"/>
      <c r="H112" s="14">
        <f>SUM(H110:H111)</f>
        <v>140000</v>
      </c>
      <c r="I112" s="14">
        <f t="shared" ref="I112:R112" si="27">SUM(I110:I111)</f>
        <v>4018</v>
      </c>
      <c r="J112" s="14">
        <f t="shared" si="27"/>
        <v>4256</v>
      </c>
      <c r="K112" s="14">
        <f t="shared" si="27"/>
        <v>0</v>
      </c>
      <c r="L112" s="14">
        <f t="shared" si="27"/>
        <v>8274</v>
      </c>
      <c r="M112" s="14">
        <f t="shared" si="27"/>
        <v>131726</v>
      </c>
      <c r="N112" s="14">
        <f t="shared" si="27"/>
        <v>10736.899666666666</v>
      </c>
      <c r="O112" s="14">
        <f t="shared" si="27"/>
        <v>0</v>
      </c>
      <c r="P112" s="14">
        <f t="shared" si="27"/>
        <v>170</v>
      </c>
      <c r="Q112" s="14">
        <f t="shared" si="27"/>
        <v>19180.899666666664</v>
      </c>
      <c r="R112" s="14">
        <f t="shared" si="27"/>
        <v>120819.10033333334</v>
      </c>
    </row>
    <row r="113" spans="1:19" s="2" customFormat="1" ht="30" customHeight="1" thickBot="1" x14ac:dyDescent="0.25">
      <c r="A113" s="62"/>
      <c r="B113" s="62"/>
      <c r="C113" s="62"/>
      <c r="D113" s="62"/>
      <c r="E113" s="62"/>
      <c r="F113" s="62"/>
      <c r="G113" s="62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9" s="2" customFormat="1" ht="30" customHeight="1" thickBot="1" x14ac:dyDescent="0.25">
      <c r="A114" s="211" t="s">
        <v>449</v>
      </c>
      <c r="B114" s="212"/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</row>
    <row r="115" spans="1:19" s="2" customFormat="1" ht="30" customHeight="1" thickBot="1" x14ac:dyDescent="0.25">
      <c r="A115" s="211" t="s">
        <v>450</v>
      </c>
      <c r="B115" s="212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</row>
    <row r="116" spans="1:19" s="2" customFormat="1" ht="30" customHeight="1" x14ac:dyDescent="0.2">
      <c r="A116" s="12">
        <f>+A111+1</f>
        <v>44</v>
      </c>
      <c r="B116" s="287" t="s">
        <v>468</v>
      </c>
      <c r="C116" s="139" t="s">
        <v>404</v>
      </c>
      <c r="D116" s="110" t="s">
        <v>486</v>
      </c>
      <c r="E116" s="110" t="s">
        <v>207</v>
      </c>
      <c r="F116" s="24" t="s">
        <v>620</v>
      </c>
      <c r="G116" s="24" t="s">
        <v>673</v>
      </c>
      <c r="H116" s="9">
        <v>190000</v>
      </c>
      <c r="I116" s="8">
        <f>H116*2.87%</f>
        <v>5453</v>
      </c>
      <c r="J116" s="8">
        <v>5776</v>
      </c>
      <c r="K116" s="8">
        <v>1715.46</v>
      </c>
      <c r="L116" s="8">
        <f>+J116+I116+K116</f>
        <v>12944.46</v>
      </c>
      <c r="M116" s="8">
        <f>+H116-L116</f>
        <v>177055.54</v>
      </c>
      <c r="N116" s="8">
        <f>+IF(M116*12&lt;=416220.01,0,IF(M116*12&lt;=624329.01,(((M116*12-416220.01)*0.15)/12),IF((M116*12&lt;=867123.01),(31216+0.2*(M116*12-624329.01))/12,((79776+0.25*(M116*12-867123.01))/12))))-O116</f>
        <v>32846.822291666664</v>
      </c>
      <c r="O116" s="8"/>
      <c r="P116" s="9">
        <v>25</v>
      </c>
      <c r="Q116" s="8">
        <f>+P116+N116+L116</f>
        <v>45816.282291666663</v>
      </c>
      <c r="R116" s="9">
        <f>+H116-Q116</f>
        <v>144183.71770833334</v>
      </c>
    </row>
    <row r="117" spans="1:19" s="2" customFormat="1" ht="30" customHeight="1" x14ac:dyDescent="0.2">
      <c r="A117" s="12">
        <f>+A116+1</f>
        <v>45</v>
      </c>
      <c r="B117" s="8" t="s">
        <v>517</v>
      </c>
      <c r="C117" s="139" t="s">
        <v>405</v>
      </c>
      <c r="D117" s="110" t="s">
        <v>518</v>
      </c>
      <c r="E117" s="110" t="s">
        <v>207</v>
      </c>
      <c r="F117" s="24" t="s">
        <v>634</v>
      </c>
      <c r="G117" s="24" t="s">
        <v>681</v>
      </c>
      <c r="H117" s="9">
        <v>90000</v>
      </c>
      <c r="I117" s="8">
        <f>H117*2.87%</f>
        <v>2583</v>
      </c>
      <c r="J117" s="8">
        <f>+H117*3.04%</f>
        <v>2736</v>
      </c>
      <c r="K117" s="8"/>
      <c r="L117" s="8">
        <f>+J117+I117+K117</f>
        <v>5319</v>
      </c>
      <c r="M117" s="8">
        <f>+H117-L117</f>
        <v>84681</v>
      </c>
      <c r="N117" s="8">
        <f>+IF(M117*12&lt;=416220.01,0,IF(M117*12&lt;=624329.01,(((M117*12-416220.01)*0.15)/12),IF((M117*12&lt;=867123.01),(31216+0.2*(M117*12-624329.01))/12,((79776+0.25*(M117*12-867123.01))/12))))-O117</f>
        <v>9753.1872916666671</v>
      </c>
      <c r="O117" s="8">
        <v>0</v>
      </c>
      <c r="P117" s="9">
        <v>25</v>
      </c>
      <c r="Q117" s="8">
        <f>+P117+N117+L117</f>
        <v>15097.187291666667</v>
      </c>
      <c r="R117" s="9">
        <f>+H117-Q117</f>
        <v>74902.812708333338</v>
      </c>
    </row>
    <row r="118" spans="1:19" s="2" customFormat="1" ht="30" customHeight="1" x14ac:dyDescent="0.2">
      <c r="A118" s="12">
        <f>+A117+1</f>
        <v>46</v>
      </c>
      <c r="B118" s="8" t="s">
        <v>197</v>
      </c>
      <c r="C118" s="139" t="s">
        <v>405</v>
      </c>
      <c r="D118" s="110" t="s">
        <v>518</v>
      </c>
      <c r="E118" s="110" t="s">
        <v>207</v>
      </c>
      <c r="F118" s="24" t="s">
        <v>629</v>
      </c>
      <c r="G118" s="24" t="s">
        <v>680</v>
      </c>
      <c r="H118" s="9">
        <v>80000</v>
      </c>
      <c r="I118" s="8">
        <f>H118*2.87%</f>
        <v>2296</v>
      </c>
      <c r="J118" s="8">
        <f>+H118*3.04%</f>
        <v>2432</v>
      </c>
      <c r="K118" s="8">
        <v>3430.92</v>
      </c>
      <c r="L118" s="8">
        <f>+I118+J118+K118</f>
        <v>8158.92</v>
      </c>
      <c r="M118" s="8">
        <f>+H118-L118</f>
        <v>71841.08</v>
      </c>
      <c r="N118" s="8">
        <f>+IF(M118*12&lt;=416220.01,0,IF(M118*12&lt;=624329.01,(((M118*12-416220.01)*0.15)/12),IF((M118*12&lt;=867123.01),(31216+0.2*(M118*12-624329.01))/12,((79776+0.25*(M118*12-867123.01))/12))))-O118</f>
        <v>6564.0658333333331</v>
      </c>
      <c r="O118" s="8"/>
      <c r="P118" s="9">
        <v>3234.56</v>
      </c>
      <c r="Q118" s="8">
        <f>+P118+K118+J118+I118+N118</f>
        <v>17957.545833333334</v>
      </c>
      <c r="R118" s="9">
        <f>+H118-Q118</f>
        <v>62042.454166666663</v>
      </c>
    </row>
    <row r="119" spans="1:19" s="2" customFormat="1" ht="30" customHeight="1" x14ac:dyDescent="0.2">
      <c r="A119" s="317" t="s">
        <v>123</v>
      </c>
      <c r="B119" s="318"/>
      <c r="C119" s="213"/>
      <c r="D119" s="213"/>
      <c r="E119" s="213"/>
      <c r="F119" s="213"/>
      <c r="G119" s="213"/>
      <c r="H119" s="14">
        <f t="shared" ref="H119:R119" si="28">SUM(H116:H118)</f>
        <v>360000</v>
      </c>
      <c r="I119" s="14">
        <f t="shared" si="28"/>
        <v>10332</v>
      </c>
      <c r="J119" s="14">
        <f t="shared" si="28"/>
        <v>10944</v>
      </c>
      <c r="K119" s="14">
        <f t="shared" si="28"/>
        <v>5146.38</v>
      </c>
      <c r="L119" s="14">
        <f t="shared" si="28"/>
        <v>26422.379999999997</v>
      </c>
      <c r="M119" s="14">
        <f t="shared" si="28"/>
        <v>333577.62</v>
      </c>
      <c r="N119" s="14">
        <f t="shared" si="28"/>
        <v>49164.075416666667</v>
      </c>
      <c r="O119" s="14">
        <f t="shared" si="28"/>
        <v>0</v>
      </c>
      <c r="P119" s="14">
        <f t="shared" si="28"/>
        <v>3284.56</v>
      </c>
      <c r="Q119" s="14">
        <f t="shared" si="28"/>
        <v>78871.015416666662</v>
      </c>
      <c r="R119" s="14">
        <f t="shared" si="28"/>
        <v>281128.98458333337</v>
      </c>
    </row>
    <row r="120" spans="1:19" s="2" customFormat="1" ht="30" customHeight="1" thickBot="1" x14ac:dyDescent="0.25">
      <c r="A120" s="62"/>
      <c r="B120" s="62"/>
      <c r="C120" s="62"/>
      <c r="D120" s="62"/>
      <c r="E120" s="62"/>
      <c r="F120" s="62"/>
      <c r="G120" s="62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1:19" s="67" customFormat="1" ht="30" customHeight="1" thickBot="1" x14ac:dyDescent="0.25">
      <c r="A121" s="211" t="s">
        <v>365</v>
      </c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"/>
    </row>
    <row r="122" spans="1:19" s="73" customFormat="1" ht="30" customHeight="1" x14ac:dyDescent="0.2">
      <c r="A122" s="92">
        <f>+A118+1</f>
        <v>47</v>
      </c>
      <c r="B122" s="94" t="s">
        <v>490</v>
      </c>
      <c r="C122" s="92" t="s">
        <v>405</v>
      </c>
      <c r="D122" s="94" t="s">
        <v>129</v>
      </c>
      <c r="E122" s="93" t="s">
        <v>207</v>
      </c>
      <c r="F122" s="24" t="s">
        <v>644</v>
      </c>
      <c r="G122" s="24" t="s">
        <v>689</v>
      </c>
      <c r="H122" s="8">
        <v>50000</v>
      </c>
      <c r="I122" s="96">
        <f>H122*2.87%</f>
        <v>1435</v>
      </c>
      <c r="J122" s="96">
        <f>+H122*3.04%</f>
        <v>1520</v>
      </c>
      <c r="K122" s="96"/>
      <c r="L122" s="8">
        <f>+J122+I122+K122</f>
        <v>2955</v>
      </c>
      <c r="M122" s="8">
        <f>+H122-L122</f>
        <v>47045</v>
      </c>
      <c r="N122" s="8">
        <f>+IF(M122*12&lt;=416220.01,0,IF(M122*12&lt;=624329.01,(((M122*12-416220.01)*0.15)/12),IF((M122*12&lt;=867123.01),(31216+0.2*(M122*12-624329.01))/12,((79776+0.25*(M122*12-867123.01))/12))))-O122</f>
        <v>1853.9998749999997</v>
      </c>
      <c r="O122" s="8"/>
      <c r="P122" s="95">
        <v>25</v>
      </c>
      <c r="Q122" s="8">
        <f>+P122+N122+L122</f>
        <v>4833.9998749999995</v>
      </c>
      <c r="R122" s="95">
        <f>+H122-Q122</f>
        <v>45166.000124999999</v>
      </c>
      <c r="S122" s="6"/>
    </row>
    <row r="123" spans="1:19" s="6" customFormat="1" ht="30" customHeight="1" x14ac:dyDescent="0.2">
      <c r="A123" s="92">
        <f>+A122+1</f>
        <v>48</v>
      </c>
      <c r="B123" s="94" t="s">
        <v>595</v>
      </c>
      <c r="C123" s="92" t="s">
        <v>405</v>
      </c>
      <c r="D123" s="94" t="s">
        <v>129</v>
      </c>
      <c r="E123" s="93" t="s">
        <v>207</v>
      </c>
      <c r="F123" s="94" t="s">
        <v>586</v>
      </c>
      <c r="G123" s="94" t="s">
        <v>649</v>
      </c>
      <c r="H123" s="8">
        <v>45000</v>
      </c>
      <c r="I123" s="96">
        <f>H123*2.87%</f>
        <v>1291.5</v>
      </c>
      <c r="J123" s="96">
        <f>+H123*3.04%</f>
        <v>1368</v>
      </c>
      <c r="K123" s="96">
        <v>1715.46</v>
      </c>
      <c r="L123" s="8">
        <f>+J123+I123+K123</f>
        <v>4374.96</v>
      </c>
      <c r="M123" s="8">
        <f>+H123-L123</f>
        <v>40625.040000000001</v>
      </c>
      <c r="N123" s="8">
        <v>0</v>
      </c>
      <c r="O123" s="8"/>
      <c r="P123" s="95">
        <v>25</v>
      </c>
      <c r="Q123" s="8">
        <f>+P123+N123+L123</f>
        <v>4399.96</v>
      </c>
      <c r="R123" s="95">
        <f>+H123-Q123</f>
        <v>40600.04</v>
      </c>
    </row>
    <row r="124" spans="1:19" s="6" customFormat="1" ht="30" customHeight="1" x14ac:dyDescent="0.2">
      <c r="A124" s="317" t="s">
        <v>123</v>
      </c>
      <c r="B124" s="318"/>
      <c r="C124" s="213"/>
      <c r="D124" s="213"/>
      <c r="E124" s="213"/>
      <c r="F124" s="213"/>
      <c r="G124" s="213"/>
      <c r="H124" s="14">
        <f>SUM(H122:H123)</f>
        <v>95000</v>
      </c>
      <c r="I124" s="14">
        <f t="shared" ref="I124:R124" si="29">SUM(I122:I123)</f>
        <v>2726.5</v>
      </c>
      <c r="J124" s="14">
        <f t="shared" si="29"/>
        <v>2888</v>
      </c>
      <c r="K124" s="14">
        <f t="shared" si="29"/>
        <v>1715.46</v>
      </c>
      <c r="L124" s="14">
        <f t="shared" si="29"/>
        <v>7329.96</v>
      </c>
      <c r="M124" s="14">
        <f t="shared" si="29"/>
        <v>87670.040000000008</v>
      </c>
      <c r="N124" s="14">
        <f t="shared" si="29"/>
        <v>1853.9998749999997</v>
      </c>
      <c r="O124" s="14">
        <f t="shared" si="29"/>
        <v>0</v>
      </c>
      <c r="P124" s="14">
        <f t="shared" si="29"/>
        <v>50</v>
      </c>
      <c r="Q124" s="14">
        <f t="shared" si="29"/>
        <v>9233.9598750000005</v>
      </c>
      <c r="R124" s="14">
        <f t="shared" si="29"/>
        <v>85766.040125</v>
      </c>
    </row>
    <row r="125" spans="1:19" s="6" customFormat="1" ht="30" customHeight="1" thickBot="1" x14ac:dyDescent="0.25">
      <c r="A125" s="186"/>
      <c r="B125" s="186"/>
      <c r="C125" s="186"/>
      <c r="D125" s="186"/>
      <c r="E125" s="186"/>
      <c r="F125" s="186"/>
      <c r="G125" s="186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</row>
    <row r="126" spans="1:19" s="6" customFormat="1" ht="30" customHeight="1" thickBot="1" x14ac:dyDescent="0.25">
      <c r="A126" s="211" t="s">
        <v>365</v>
      </c>
      <c r="B126" s="212"/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</row>
    <row r="127" spans="1:19" s="6" customFormat="1" ht="30" customHeight="1" x14ac:dyDescent="0.2">
      <c r="A127" s="92">
        <f>+A123+1</f>
        <v>49</v>
      </c>
      <c r="B127" s="24" t="s">
        <v>350</v>
      </c>
      <c r="C127" s="12" t="s">
        <v>405</v>
      </c>
      <c r="D127" s="24" t="s">
        <v>111</v>
      </c>
      <c r="E127" s="110" t="s">
        <v>207</v>
      </c>
      <c r="F127" s="94" t="s">
        <v>621</v>
      </c>
      <c r="G127" s="94" t="s">
        <v>674</v>
      </c>
      <c r="H127" s="8">
        <v>70000</v>
      </c>
      <c r="I127" s="96">
        <f>H127*2.87%</f>
        <v>2009</v>
      </c>
      <c r="J127" s="96">
        <f>+H127*3.04%</f>
        <v>2128</v>
      </c>
      <c r="K127" s="96"/>
      <c r="L127" s="8">
        <f>+J127+I127+K127</f>
        <v>4137</v>
      </c>
      <c r="M127" s="8">
        <f>+H127-L127</f>
        <v>65863</v>
      </c>
      <c r="N127" s="8">
        <f>+IF(M127*12&lt;=416220.01,0,IF(M127*12&lt;=624329.01,(((M127*12-416220.01)*0.15)/12),IF((M127*12&lt;=867123.01),(31216+0.2*(M127*12-624329.01))/12,((79776+0.25*(M127*12-867123.01))/12))))-O127</f>
        <v>5368.4498333333331</v>
      </c>
      <c r="O127" s="8"/>
      <c r="P127" s="95">
        <v>1065</v>
      </c>
      <c r="Q127" s="8">
        <f>+P127+N127+L127</f>
        <v>10570.449833333332</v>
      </c>
      <c r="R127" s="95">
        <f>+H127-Q127</f>
        <v>59429.550166666668</v>
      </c>
    </row>
    <row r="128" spans="1:19" s="6" customFormat="1" ht="30" customHeight="1" x14ac:dyDescent="0.2">
      <c r="A128" s="317" t="s">
        <v>123</v>
      </c>
      <c r="B128" s="318"/>
      <c r="C128" s="213"/>
      <c r="D128" s="213"/>
      <c r="E128" s="213"/>
      <c r="F128" s="213"/>
      <c r="G128" s="213"/>
      <c r="H128" s="14">
        <f>SUM(H127:H127)</f>
        <v>70000</v>
      </c>
      <c r="I128" s="14">
        <f t="shared" ref="I128:R128" si="30">SUM(I127:I127)</f>
        <v>2009</v>
      </c>
      <c r="J128" s="14">
        <f t="shared" si="30"/>
        <v>2128</v>
      </c>
      <c r="K128" s="14">
        <f t="shared" si="30"/>
        <v>0</v>
      </c>
      <c r="L128" s="14">
        <f t="shared" si="30"/>
        <v>4137</v>
      </c>
      <c r="M128" s="14">
        <f t="shared" si="30"/>
        <v>65863</v>
      </c>
      <c r="N128" s="14">
        <f t="shared" si="30"/>
        <v>5368.4498333333331</v>
      </c>
      <c r="O128" s="14">
        <f t="shared" si="30"/>
        <v>0</v>
      </c>
      <c r="P128" s="14">
        <f t="shared" si="30"/>
        <v>1065</v>
      </c>
      <c r="Q128" s="14">
        <f t="shared" si="30"/>
        <v>10570.449833333332</v>
      </c>
      <c r="R128" s="14">
        <f t="shared" si="30"/>
        <v>59429.550166666668</v>
      </c>
    </row>
    <row r="129" spans="1:19" s="6" customFormat="1" ht="30" customHeight="1" thickBot="1" x14ac:dyDescent="0.25">
      <c r="A129" s="62"/>
      <c r="B129" s="62"/>
      <c r="C129" s="62"/>
      <c r="D129" s="62"/>
      <c r="E129" s="62"/>
      <c r="F129" s="62"/>
      <c r="G129" s="62"/>
    </row>
    <row r="130" spans="1:19" s="6" customFormat="1" ht="30" customHeight="1" x14ac:dyDescent="0.2">
      <c r="A130" s="221" t="s">
        <v>478</v>
      </c>
      <c r="B130" s="222"/>
      <c r="C130" s="222"/>
      <c r="D130" s="222"/>
      <c r="E130" s="222"/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</row>
    <row r="131" spans="1:19" s="6" customFormat="1" ht="30" customHeight="1" x14ac:dyDescent="0.2">
      <c r="A131" s="65">
        <f>+A127+1</f>
        <v>50</v>
      </c>
      <c r="B131" s="115" t="s">
        <v>596</v>
      </c>
      <c r="C131" s="114" t="s">
        <v>405</v>
      </c>
      <c r="D131" s="115" t="s">
        <v>452</v>
      </c>
      <c r="E131" s="113" t="s">
        <v>207</v>
      </c>
      <c r="F131" s="176" t="s">
        <v>586</v>
      </c>
      <c r="G131" s="176" t="s">
        <v>649</v>
      </c>
      <c r="H131" s="5">
        <v>70000</v>
      </c>
      <c r="I131" s="61">
        <f>H131*2.87%</f>
        <v>2009</v>
      </c>
      <c r="J131" s="61">
        <f>+H131*3.04%</f>
        <v>2128</v>
      </c>
      <c r="K131" s="61"/>
      <c r="L131" s="5">
        <f>+J131+I131+K131</f>
        <v>4137</v>
      </c>
      <c r="M131" s="5">
        <f>+H131-L131</f>
        <v>65863</v>
      </c>
      <c r="N131" s="5">
        <v>0</v>
      </c>
      <c r="O131" s="5"/>
      <c r="P131" s="66">
        <v>25</v>
      </c>
      <c r="Q131" s="5">
        <f>+P131+N131+L131</f>
        <v>4162</v>
      </c>
      <c r="R131" s="66">
        <f>+H131-Q131</f>
        <v>65838</v>
      </c>
    </row>
    <row r="132" spans="1:19" s="6" customFormat="1" ht="30" customHeight="1" x14ac:dyDescent="0.2">
      <c r="A132" s="65">
        <f>+A131+1</f>
        <v>51</v>
      </c>
      <c r="B132" s="176" t="s">
        <v>489</v>
      </c>
      <c r="C132" s="65" t="s">
        <v>405</v>
      </c>
      <c r="D132" s="176" t="s">
        <v>91</v>
      </c>
      <c r="E132" s="99" t="s">
        <v>207</v>
      </c>
      <c r="F132" s="24" t="s">
        <v>644</v>
      </c>
      <c r="G132" s="24" t="s">
        <v>689</v>
      </c>
      <c r="H132" s="61">
        <v>90000</v>
      </c>
      <c r="I132" s="61">
        <f>H132*2.87%</f>
        <v>2583</v>
      </c>
      <c r="J132" s="61">
        <f>+H132*3.04%</f>
        <v>2736</v>
      </c>
      <c r="K132" s="61">
        <v>3430.92</v>
      </c>
      <c r="L132" s="5">
        <f>+J132+I132+K132</f>
        <v>8749.92</v>
      </c>
      <c r="M132" s="5">
        <f>+H132-L132</f>
        <v>81250.080000000002</v>
      </c>
      <c r="N132" s="8">
        <f>+IF(M132*12&lt;=416220.01,0,IF(M132*12&lt;=624329.01,(((M132*12-416220.01)*0.15)/12),IF((M132*12&lt;=867123.01),(31216+0.2*(M132*12-624329.01))/12,((79776+0.25*(M132*12-867123.01))/12))))-O132</f>
        <v>8895.4572916666657</v>
      </c>
      <c r="O132" s="5"/>
      <c r="P132" s="66">
        <v>2783.31</v>
      </c>
      <c r="Q132" s="5">
        <f>+P132+N132+L132</f>
        <v>20428.687291666665</v>
      </c>
      <c r="R132" s="66">
        <f>+H132-Q132</f>
        <v>69571.312708333338</v>
      </c>
    </row>
    <row r="133" spans="1:19" s="6" customFormat="1" ht="30" customHeight="1" x14ac:dyDescent="0.2">
      <c r="A133" s="317" t="s">
        <v>123</v>
      </c>
      <c r="B133" s="318"/>
      <c r="C133" s="213"/>
      <c r="D133" s="213"/>
      <c r="E133" s="213"/>
      <c r="F133" s="213"/>
      <c r="G133" s="213"/>
      <c r="H133" s="14">
        <f>SUM(H131:H132)</f>
        <v>160000</v>
      </c>
      <c r="I133" s="14">
        <f t="shared" ref="I133:R133" si="31">SUM(I131:I132)</f>
        <v>4592</v>
      </c>
      <c r="J133" s="14">
        <f t="shared" si="31"/>
        <v>4864</v>
      </c>
      <c r="K133" s="14">
        <f t="shared" si="31"/>
        <v>3430.92</v>
      </c>
      <c r="L133" s="14">
        <f t="shared" si="31"/>
        <v>12886.92</v>
      </c>
      <c r="M133" s="14">
        <f t="shared" si="31"/>
        <v>147113.08000000002</v>
      </c>
      <c r="N133" s="14">
        <f t="shared" si="31"/>
        <v>8895.4572916666657</v>
      </c>
      <c r="O133" s="14">
        <f t="shared" si="31"/>
        <v>0</v>
      </c>
      <c r="P133" s="14">
        <f t="shared" si="31"/>
        <v>2808.31</v>
      </c>
      <c r="Q133" s="14">
        <f t="shared" si="31"/>
        <v>24590.687291666665</v>
      </c>
      <c r="R133" s="14">
        <f t="shared" si="31"/>
        <v>135409.31270833334</v>
      </c>
    </row>
    <row r="134" spans="1:19" s="2" customFormat="1" ht="30" customHeight="1" thickBot="1" x14ac:dyDescent="0.25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</row>
    <row r="135" spans="1:19" s="67" customFormat="1" ht="30" customHeight="1" x14ac:dyDescent="0.2">
      <c r="A135" s="221" t="s">
        <v>365</v>
      </c>
      <c r="B135" s="222"/>
      <c r="C135" s="222"/>
      <c r="D135" s="222"/>
      <c r="E135" s="222"/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"/>
    </row>
    <row r="136" spans="1:19" s="67" customFormat="1" ht="30" customHeight="1" x14ac:dyDescent="0.2">
      <c r="A136" s="65">
        <f>+A132+1</f>
        <v>52</v>
      </c>
      <c r="B136" s="115" t="s">
        <v>451</v>
      </c>
      <c r="C136" s="114" t="s">
        <v>405</v>
      </c>
      <c r="D136" s="115" t="s">
        <v>452</v>
      </c>
      <c r="E136" s="113" t="s">
        <v>207</v>
      </c>
      <c r="F136" s="175" t="s">
        <v>617</v>
      </c>
      <c r="G136" s="175" t="s">
        <v>662</v>
      </c>
      <c r="H136" s="5">
        <v>70000</v>
      </c>
      <c r="I136" s="61">
        <f>H136*2.87%</f>
        <v>2009</v>
      </c>
      <c r="J136" s="61">
        <f>+H136*3.04%</f>
        <v>2128</v>
      </c>
      <c r="K136" s="61">
        <v>1715.46</v>
      </c>
      <c r="L136" s="5">
        <f>+J136+I136+K136</f>
        <v>5852.46</v>
      </c>
      <c r="M136" s="5">
        <f>+H136-L136</f>
        <v>64147.54</v>
      </c>
      <c r="N136" s="5">
        <f>+IF(M136*12&lt;=416220.01,0,IF(M136*12&lt;=624329.01,(((M136*12-416220.01)*0.15)/12),IF((M136*12&lt;=867123.01),(31216+0.2*(M136*12-624329.01))/12,((79776+0.25*(M136*12-867123.01))/12))))-O136</f>
        <v>5025.3578333333326</v>
      </c>
      <c r="O136" s="5"/>
      <c r="P136" s="66">
        <v>1025</v>
      </c>
      <c r="Q136" s="5">
        <f>+P136+N136+L136</f>
        <v>11902.817833333333</v>
      </c>
      <c r="R136" s="66">
        <f>+H136-Q136</f>
        <v>58097.182166666666</v>
      </c>
      <c r="S136" s="2"/>
    </row>
    <row r="137" spans="1:19" s="67" customFormat="1" ht="30" customHeight="1" x14ac:dyDescent="0.2">
      <c r="A137" s="65">
        <f>+A136+1</f>
        <v>53</v>
      </c>
      <c r="B137" s="176" t="s">
        <v>705</v>
      </c>
      <c r="C137" s="65" t="s">
        <v>405</v>
      </c>
      <c r="D137" s="176" t="s">
        <v>704</v>
      </c>
      <c r="E137" s="99" t="s">
        <v>207</v>
      </c>
      <c r="F137" s="175" t="s">
        <v>646</v>
      </c>
      <c r="G137" s="175" t="s">
        <v>707</v>
      </c>
      <c r="H137" s="61">
        <v>70000</v>
      </c>
      <c r="I137" s="61">
        <f>H137*2.87%</f>
        <v>2009</v>
      </c>
      <c r="J137" s="61">
        <f>+H137*3.04%</f>
        <v>2128</v>
      </c>
      <c r="K137" s="61">
        <v>0</v>
      </c>
      <c r="L137" s="61">
        <f>+J137+I137+K137</f>
        <v>4137</v>
      </c>
      <c r="M137" s="61">
        <f>+H137-L137</f>
        <v>65863</v>
      </c>
      <c r="N137" s="96">
        <f>+IF(M137*12&lt;=416220.01,0,IF(M137*12&lt;=624329.01,(((M137*12-416220.01)*0.15)/12),IF((M137*12&lt;=867123.01),(31216+0.2*(M137*12-624329.01))/12,((79776+0.25*(M137*12-867123.01))/12))))-O137</f>
        <v>5368.4498333333331</v>
      </c>
      <c r="O137" s="61"/>
      <c r="P137" s="66">
        <v>65</v>
      </c>
      <c r="Q137" s="61">
        <f>+P137+N137+L137</f>
        <v>9570.4498333333322</v>
      </c>
      <c r="R137" s="66">
        <f>+H137-Q137</f>
        <v>60429.550166666668</v>
      </c>
    </row>
    <row r="138" spans="1:19" s="67" customFormat="1" ht="30" customHeight="1" x14ac:dyDescent="0.2">
      <c r="A138" s="317" t="s">
        <v>123</v>
      </c>
      <c r="B138" s="318"/>
      <c r="C138" s="213"/>
      <c r="D138" s="213"/>
      <c r="E138" s="213"/>
      <c r="F138" s="213"/>
      <c r="G138" s="213"/>
      <c r="H138" s="14">
        <f>SUM(H136:H137)</f>
        <v>140000</v>
      </c>
      <c r="I138" s="14">
        <f t="shared" ref="I138:R138" si="32">SUM(I136:I137)</f>
        <v>4018</v>
      </c>
      <c r="J138" s="14">
        <f t="shared" si="32"/>
        <v>4256</v>
      </c>
      <c r="K138" s="14">
        <f t="shared" si="32"/>
        <v>1715.46</v>
      </c>
      <c r="L138" s="14">
        <f t="shared" si="32"/>
        <v>9989.4599999999991</v>
      </c>
      <c r="M138" s="14">
        <f t="shared" si="32"/>
        <v>130010.54000000001</v>
      </c>
      <c r="N138" s="14">
        <f t="shared" si="32"/>
        <v>10393.807666666666</v>
      </c>
      <c r="O138" s="14">
        <f t="shared" si="32"/>
        <v>0</v>
      </c>
      <c r="P138" s="14">
        <f t="shared" si="32"/>
        <v>1090</v>
      </c>
      <c r="Q138" s="14">
        <f t="shared" si="32"/>
        <v>21473.267666666667</v>
      </c>
      <c r="R138" s="14">
        <f t="shared" si="32"/>
        <v>118526.73233333333</v>
      </c>
      <c r="S138" s="2"/>
    </row>
    <row r="139" spans="1:19" s="67" customFormat="1" ht="30" customHeight="1" thickBot="1" x14ac:dyDescent="0.25">
      <c r="A139" s="62"/>
      <c r="B139" s="62"/>
      <c r="C139" s="62"/>
      <c r="D139" s="62"/>
      <c r="E139" s="62"/>
      <c r="F139" s="62"/>
      <c r="G139" s="62"/>
      <c r="H139"/>
      <c r="I139"/>
      <c r="J139"/>
      <c r="K139"/>
      <c r="L139"/>
      <c r="M139"/>
      <c r="N139"/>
      <c r="O139"/>
      <c r="P139"/>
      <c r="Q139"/>
      <c r="R139"/>
      <c r="S139" s="2"/>
    </row>
    <row r="140" spans="1:19" s="2" customFormat="1" ht="30" customHeight="1" thickBot="1" x14ac:dyDescent="0.25">
      <c r="A140" s="211" t="s">
        <v>288</v>
      </c>
      <c r="B140" s="212"/>
      <c r="C140" s="212"/>
      <c r="D140" s="212"/>
      <c r="E140" s="212"/>
      <c r="F140" s="212"/>
      <c r="G140" s="212"/>
      <c r="H140" s="212"/>
      <c r="I140" s="212"/>
      <c r="J140" s="212"/>
      <c r="K140" s="212"/>
      <c r="L140" s="212"/>
      <c r="M140" s="212"/>
      <c r="N140" s="212"/>
      <c r="O140" s="212"/>
      <c r="P140" s="212"/>
      <c r="Q140" s="212"/>
      <c r="R140" s="212"/>
    </row>
    <row r="141" spans="1:19" s="2" customFormat="1" ht="30" customHeight="1" x14ac:dyDescent="0.2">
      <c r="A141" s="92">
        <f>+A137+1</f>
        <v>54</v>
      </c>
      <c r="B141" s="24" t="s">
        <v>128</v>
      </c>
      <c r="C141" s="12" t="s">
        <v>404</v>
      </c>
      <c r="D141" s="110" t="s">
        <v>127</v>
      </c>
      <c r="E141" s="110" t="s">
        <v>207</v>
      </c>
      <c r="F141" s="24" t="s">
        <v>629</v>
      </c>
      <c r="G141" s="24" t="s">
        <v>680</v>
      </c>
      <c r="H141" s="9">
        <v>190000</v>
      </c>
      <c r="I141" s="96">
        <f>H141*2.87%</f>
        <v>5453</v>
      </c>
      <c r="J141" s="5">
        <v>5776</v>
      </c>
      <c r="K141" s="5"/>
      <c r="L141" s="8">
        <f>+J141+I141+K141</f>
        <v>11229</v>
      </c>
      <c r="M141" s="8">
        <f>+H141-L141</f>
        <v>178771</v>
      </c>
      <c r="N141" s="8">
        <f>+IF(M141*12&lt;=416220.01,0,IF(M141*12&lt;=624329.01,(((M141*12-416220.01)*0.15)/12),IF((M141*12&lt;=867123.01),(31216+0.2*(M141*12-624329.01))/12,((79776+0.25*(M141*12-867123.01))/12))))-O141</f>
        <v>33275.687291666669</v>
      </c>
      <c r="O141" s="8"/>
      <c r="P141" s="95">
        <v>25</v>
      </c>
      <c r="Q141" s="8">
        <f>+P141+N141+L141</f>
        <v>44529.687291666669</v>
      </c>
      <c r="R141" s="95">
        <f>+H141-Q141</f>
        <v>145470.31270833334</v>
      </c>
    </row>
    <row r="142" spans="1:19" s="2" customFormat="1" ht="30" customHeight="1" x14ac:dyDescent="0.2">
      <c r="A142" s="92">
        <f>+A141+1</f>
        <v>55</v>
      </c>
      <c r="B142" s="99" t="s">
        <v>563</v>
      </c>
      <c r="C142" s="101" t="s">
        <v>404</v>
      </c>
      <c r="D142" s="99" t="s">
        <v>651</v>
      </c>
      <c r="E142" s="93" t="s">
        <v>207</v>
      </c>
      <c r="F142" s="24" t="s">
        <v>644</v>
      </c>
      <c r="G142" s="24" t="s">
        <v>689</v>
      </c>
      <c r="H142" s="96">
        <v>100000</v>
      </c>
      <c r="I142" s="96">
        <f>H142*2.87%</f>
        <v>2870</v>
      </c>
      <c r="J142" s="96">
        <f>+H142*3.04%</f>
        <v>3040</v>
      </c>
      <c r="K142" s="96">
        <v>0</v>
      </c>
      <c r="L142" s="8">
        <f>+J142+I142+K142</f>
        <v>5910</v>
      </c>
      <c r="M142" s="8">
        <f>+H142-L142</f>
        <v>94090</v>
      </c>
      <c r="N142" s="8">
        <f>+IF(M142*12&lt;=416220.01,0,IF(M142*12&lt;=624329.01,(((M142*12-416220.01)*0.15)/12),IF((M142*12&lt;=867123.01),(31216+0.2*(M142*12-624329.01))/12,((79776+0.25*(M142*12-867123.01))/12))))-O142</f>
        <v>12105.437291666667</v>
      </c>
      <c r="O142" s="8">
        <v>0</v>
      </c>
      <c r="P142" s="95">
        <v>25</v>
      </c>
      <c r="Q142" s="8">
        <f>+P142+N142+L142</f>
        <v>18040.437291666669</v>
      </c>
      <c r="R142" s="95">
        <f>+H142-Q142</f>
        <v>81959.562708333338</v>
      </c>
    </row>
    <row r="143" spans="1:19" s="2" customFormat="1" ht="30" customHeight="1" x14ac:dyDescent="0.2">
      <c r="A143" s="92">
        <f>+A142+1</f>
        <v>56</v>
      </c>
      <c r="B143" s="175" t="s">
        <v>650</v>
      </c>
      <c r="C143" s="65" t="s">
        <v>404</v>
      </c>
      <c r="D143" s="175" t="s">
        <v>651</v>
      </c>
      <c r="E143" s="110" t="s">
        <v>207</v>
      </c>
      <c r="F143" s="24" t="s">
        <v>586</v>
      </c>
      <c r="G143" s="24" t="s">
        <v>649</v>
      </c>
      <c r="H143" s="100">
        <v>70000</v>
      </c>
      <c r="I143" s="5">
        <f>H143*2.87%</f>
        <v>2009</v>
      </c>
      <c r="J143" s="5">
        <f t="shared" ref="J143:J145" si="33">+H143*3.04%</f>
        <v>2128</v>
      </c>
      <c r="K143" s="5"/>
      <c r="L143" s="8">
        <f>+J143+I143+K143</f>
        <v>4137</v>
      </c>
      <c r="M143" s="8">
        <f>+H143-L143</f>
        <v>65863</v>
      </c>
      <c r="N143" s="8">
        <f>+IF(M143*12&lt;=416220.01,0,IF(M143*12&lt;=624329.01,(((M143*12-416220.01)*0.15)/12),IF((M143*12&lt;=867123.01),(31216+0.2*(M143*12-624329.01))/12,((79776+0.25*(M143*12-867123.01))/12))))-O143</f>
        <v>5368.4498333333331</v>
      </c>
      <c r="O143" s="8"/>
      <c r="P143" s="95">
        <v>25</v>
      </c>
      <c r="Q143" s="8">
        <f>+P143+N143+L143</f>
        <v>9530.4498333333322</v>
      </c>
      <c r="R143" s="95">
        <f>+H143-Q143</f>
        <v>60469.550166666668</v>
      </c>
    </row>
    <row r="144" spans="1:19" s="2" customFormat="1" ht="30" customHeight="1" x14ac:dyDescent="0.2">
      <c r="A144" s="92">
        <f>+A143+1</f>
        <v>57</v>
      </c>
      <c r="B144" s="175" t="s">
        <v>556</v>
      </c>
      <c r="C144" s="65" t="s">
        <v>405</v>
      </c>
      <c r="D144" s="175" t="s">
        <v>495</v>
      </c>
      <c r="E144" s="110" t="s">
        <v>207</v>
      </c>
      <c r="F144" s="24" t="s">
        <v>644</v>
      </c>
      <c r="G144" s="24" t="s">
        <v>689</v>
      </c>
      <c r="H144" s="100">
        <v>45000</v>
      </c>
      <c r="I144" s="5">
        <f t="shared" ref="I144:I145" si="34">H144*2.87%</f>
        <v>1291.5</v>
      </c>
      <c r="J144" s="5">
        <f t="shared" si="33"/>
        <v>1368</v>
      </c>
      <c r="K144" s="5"/>
      <c r="L144" s="8">
        <f>+J144+I144+K144</f>
        <v>2659.5</v>
      </c>
      <c r="M144" s="8">
        <f>+H144-L144</f>
        <v>42340.5</v>
      </c>
      <c r="N144" s="8">
        <v>0</v>
      </c>
      <c r="O144" s="8"/>
      <c r="P144" s="95">
        <v>3525</v>
      </c>
      <c r="Q144" s="8">
        <f t="shared" ref="Q144:Q145" si="35">+P144+N144+L144</f>
        <v>6184.5</v>
      </c>
      <c r="R144" s="95">
        <f>H144-Q144</f>
        <v>38815.5</v>
      </c>
    </row>
    <row r="145" spans="1:19" s="2" customFormat="1" ht="30" customHeight="1" x14ac:dyDescent="0.2">
      <c r="A145" s="92">
        <f>+A144+1</f>
        <v>58</v>
      </c>
      <c r="B145" s="175" t="s">
        <v>557</v>
      </c>
      <c r="C145" s="65" t="s">
        <v>405</v>
      </c>
      <c r="D145" s="175" t="s">
        <v>495</v>
      </c>
      <c r="E145" s="110" t="s">
        <v>207</v>
      </c>
      <c r="F145" s="24" t="s">
        <v>644</v>
      </c>
      <c r="G145" s="24" t="s">
        <v>689</v>
      </c>
      <c r="H145" s="100">
        <v>45000</v>
      </c>
      <c r="I145" s="5">
        <f t="shared" si="34"/>
        <v>1291.5</v>
      </c>
      <c r="J145" s="5">
        <f t="shared" si="33"/>
        <v>1368</v>
      </c>
      <c r="K145" s="61">
        <v>3430.92</v>
      </c>
      <c r="L145" s="8">
        <f>+J145+I145+K145</f>
        <v>6090.42</v>
      </c>
      <c r="M145" s="8">
        <f>+H145-L145</f>
        <v>38909.58</v>
      </c>
      <c r="N145" s="8">
        <f>+IF(M145*12&lt;=416220.01,0,IF(M145*12&lt;=624329.01,(((M145*12-416220.01)*0.15)/12),IF((M145*12&lt;=867123.01),(31216+0.2*(M145*12-624329.01))/12,((79776+0.25*(M145*12-867123.01))/12))))-O145</f>
        <v>633.6868750000001</v>
      </c>
      <c r="O145" s="8"/>
      <c r="P145" s="95">
        <v>25</v>
      </c>
      <c r="Q145" s="8">
        <f t="shared" si="35"/>
        <v>6749.1068750000004</v>
      </c>
      <c r="R145" s="95">
        <f>H145-Q145</f>
        <v>38250.893125000002</v>
      </c>
    </row>
    <row r="146" spans="1:19" s="2" customFormat="1" ht="30" customHeight="1" x14ac:dyDescent="0.2">
      <c r="A146" s="317" t="s">
        <v>123</v>
      </c>
      <c r="B146" s="318"/>
      <c r="C146" s="213"/>
      <c r="D146" s="213"/>
      <c r="E146" s="213"/>
      <c r="F146" s="213"/>
      <c r="G146" s="213"/>
      <c r="H146" s="14">
        <f t="shared" ref="H146:R146" si="36">SUM(H141:H145)</f>
        <v>450000</v>
      </c>
      <c r="I146" s="14">
        <f t="shared" si="36"/>
        <v>12915</v>
      </c>
      <c r="J146" s="14">
        <f t="shared" si="36"/>
        <v>13680</v>
      </c>
      <c r="K146" s="14">
        <f t="shared" si="36"/>
        <v>3430.92</v>
      </c>
      <c r="L146" s="14">
        <f t="shared" si="36"/>
        <v>30025.919999999998</v>
      </c>
      <c r="M146" s="14">
        <f t="shared" si="36"/>
        <v>419974.08</v>
      </c>
      <c r="N146" s="14">
        <f t="shared" si="36"/>
        <v>51383.261291666669</v>
      </c>
      <c r="O146" s="14">
        <f t="shared" si="36"/>
        <v>0</v>
      </c>
      <c r="P146" s="14">
        <f t="shared" si="36"/>
        <v>3625</v>
      </c>
      <c r="Q146" s="14">
        <f t="shared" si="36"/>
        <v>85034.181291666668</v>
      </c>
      <c r="R146" s="14">
        <f t="shared" si="36"/>
        <v>364965.81870833336</v>
      </c>
    </row>
    <row r="147" spans="1:19" s="67" customFormat="1" ht="30" customHeight="1" thickBot="1" x14ac:dyDescent="0.25">
      <c r="A147" s="62"/>
      <c r="B147" s="62"/>
      <c r="C147" s="62"/>
      <c r="D147" s="62"/>
      <c r="E147" s="62"/>
      <c r="F147" s="62"/>
      <c r="G147" s="62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2"/>
    </row>
    <row r="148" spans="1:19" s="26" customFormat="1" ht="30" customHeight="1" thickBot="1" x14ac:dyDescent="0.25">
      <c r="A148" s="211" t="s">
        <v>482</v>
      </c>
      <c r="B148" s="212"/>
      <c r="C148" s="212"/>
      <c r="D148" s="212"/>
      <c r="E148" s="212"/>
      <c r="F148" s="212"/>
      <c r="G148" s="212"/>
      <c r="H148" s="212"/>
      <c r="I148" s="212"/>
      <c r="J148" s="212"/>
      <c r="K148" s="212"/>
      <c r="L148" s="212"/>
      <c r="M148" s="212"/>
      <c r="N148" s="212"/>
      <c r="O148" s="212"/>
      <c r="P148" s="212"/>
      <c r="Q148" s="212"/>
      <c r="R148" s="212"/>
    </row>
    <row r="149" spans="1:19" s="26" customFormat="1" ht="30" customHeight="1" x14ac:dyDescent="0.2">
      <c r="A149" s="92">
        <f>+A145+1</f>
        <v>59</v>
      </c>
      <c r="B149" s="24" t="s">
        <v>480</v>
      </c>
      <c r="C149" s="12" t="s">
        <v>404</v>
      </c>
      <c r="D149" s="110" t="s">
        <v>481</v>
      </c>
      <c r="E149" s="110" t="s">
        <v>207</v>
      </c>
      <c r="F149" s="175" t="s">
        <v>622</v>
      </c>
      <c r="G149" s="175" t="s">
        <v>675</v>
      </c>
      <c r="H149" s="8">
        <v>190000</v>
      </c>
      <c r="I149" s="96">
        <f>H149*2.87%</f>
        <v>5453</v>
      </c>
      <c r="J149" s="5">
        <v>5776</v>
      </c>
      <c r="K149" s="5"/>
      <c r="L149" s="8">
        <f>+J149+I149+K149</f>
        <v>11229</v>
      </c>
      <c r="M149" s="8">
        <f>+H149-L149</f>
        <v>178771</v>
      </c>
      <c r="N149" s="8">
        <f>+IF(M149*12&lt;=416220.01,0,IF(M149*12&lt;=624329.01,(((M149*12-416220.01)*0.15)/12),IF((M149*12&lt;=867123.01),(31216+0.2*(M149*12-624329.01))/12,((79776+0.25*(M149*12-867123.01))/12))))-O149</f>
        <v>33275.687291666669</v>
      </c>
      <c r="O149" s="8"/>
      <c r="P149" s="95">
        <v>1025</v>
      </c>
      <c r="Q149" s="8">
        <f>+P149+N149+L149</f>
        <v>45529.687291666669</v>
      </c>
      <c r="R149" s="95">
        <f>+H149-Q149</f>
        <v>144470.31270833334</v>
      </c>
    </row>
    <row r="150" spans="1:19" s="26" customFormat="1" ht="30" customHeight="1" x14ac:dyDescent="0.2">
      <c r="A150" s="114">
        <f>+A149+1</f>
        <v>60</v>
      </c>
      <c r="B150" s="115" t="s">
        <v>499</v>
      </c>
      <c r="C150" s="114" t="s">
        <v>405</v>
      </c>
      <c r="D150" s="113" t="s">
        <v>129</v>
      </c>
      <c r="E150" s="110" t="s">
        <v>207</v>
      </c>
      <c r="F150" s="175" t="s">
        <v>617</v>
      </c>
      <c r="G150" s="175" t="s">
        <v>662</v>
      </c>
      <c r="H150" s="5">
        <v>50000</v>
      </c>
      <c r="I150" s="5">
        <f>H150*2.87%</f>
        <v>1435</v>
      </c>
      <c r="J150" s="5">
        <f>+H150*3.04%</f>
        <v>1520</v>
      </c>
      <c r="K150" s="5"/>
      <c r="L150" s="8">
        <f>+J150+I150+K150</f>
        <v>2955</v>
      </c>
      <c r="M150" s="8">
        <f>+H150-L150</f>
        <v>47045</v>
      </c>
      <c r="N150" s="8">
        <f>+IF(M150*12&lt;=416220.01,0,IF(M150*12&lt;=624329.01,(((M150*12-416220.01)*0.15)/12),IF((M150*12&lt;=867123.01),(31216+0.2*(M150*12-624329.01))/12,((79776+0.25*(M150*12-867123.01))/12))))-O150</f>
        <v>1853.9998749999997</v>
      </c>
      <c r="O150" s="8"/>
      <c r="P150" s="66">
        <v>1165</v>
      </c>
      <c r="Q150" s="8">
        <f>+P150+N150+L150</f>
        <v>5973.9998749999995</v>
      </c>
      <c r="R150" s="95">
        <f>+H150-Q150</f>
        <v>44026.000124999999</v>
      </c>
    </row>
    <row r="151" spans="1:19" s="26" customFormat="1" ht="30" customHeight="1" thickBot="1" x14ac:dyDescent="0.25">
      <c r="A151" s="317" t="s">
        <v>123</v>
      </c>
      <c r="B151" s="318"/>
      <c r="C151" s="214"/>
      <c r="D151" s="214"/>
      <c r="E151" s="214"/>
      <c r="F151" s="214"/>
      <c r="G151" s="218"/>
      <c r="H151" s="71">
        <f>SUM(H149:H150)</f>
        <v>240000</v>
      </c>
      <c r="I151" s="71">
        <f t="shared" ref="I151:R151" si="37">SUM(I149:I150)</f>
        <v>6888</v>
      </c>
      <c r="J151" s="71">
        <f t="shared" si="37"/>
        <v>7296</v>
      </c>
      <c r="K151" s="71">
        <f t="shared" si="37"/>
        <v>0</v>
      </c>
      <c r="L151" s="71">
        <f t="shared" si="37"/>
        <v>14184</v>
      </c>
      <c r="M151" s="71">
        <f t="shared" si="37"/>
        <v>225816</v>
      </c>
      <c r="N151" s="71">
        <f t="shared" si="37"/>
        <v>35129.68716666667</v>
      </c>
      <c r="O151" s="71">
        <f t="shared" si="37"/>
        <v>0</v>
      </c>
      <c r="P151" s="71">
        <f t="shared" si="37"/>
        <v>2190</v>
      </c>
      <c r="Q151" s="71">
        <f t="shared" si="37"/>
        <v>51503.68716666667</v>
      </c>
      <c r="R151" s="71">
        <f t="shared" si="37"/>
        <v>188496.31283333333</v>
      </c>
    </row>
    <row r="152" spans="1:19" s="67" customFormat="1" ht="30" customHeight="1" thickBot="1" x14ac:dyDescent="0.25">
      <c r="A152" s="2"/>
      <c r="B152" s="2"/>
      <c r="C152" s="140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s="6" customFormat="1" ht="30" customHeight="1" thickBot="1" x14ac:dyDescent="0.25">
      <c r="A153" s="211" t="s">
        <v>560</v>
      </c>
      <c r="B153" s="212"/>
      <c r="C153" s="212"/>
      <c r="D153" s="212"/>
      <c r="E153" s="212"/>
      <c r="F153" s="212"/>
      <c r="G153" s="212"/>
      <c r="H153" s="212"/>
      <c r="I153" s="212"/>
      <c r="J153" s="212"/>
      <c r="K153" s="212"/>
      <c r="L153" s="212"/>
      <c r="M153" s="212"/>
      <c r="N153" s="212"/>
      <c r="O153" s="212"/>
      <c r="P153" s="212"/>
      <c r="Q153" s="212"/>
      <c r="R153" s="212"/>
    </row>
    <row r="154" spans="1:19" s="26" customFormat="1" ht="30" customHeight="1" x14ac:dyDescent="0.2">
      <c r="A154" s="65">
        <f>+A150+1</f>
        <v>61</v>
      </c>
      <c r="B154" s="112" t="s">
        <v>569</v>
      </c>
      <c r="C154" s="114" t="s">
        <v>405</v>
      </c>
      <c r="D154" s="111" t="s">
        <v>570</v>
      </c>
      <c r="E154" s="110" t="s">
        <v>207</v>
      </c>
      <c r="F154" s="24" t="s">
        <v>709</v>
      </c>
      <c r="G154" s="24" t="s">
        <v>708</v>
      </c>
      <c r="H154" s="156">
        <v>80000</v>
      </c>
      <c r="I154" s="96">
        <f>H154*2.87%</f>
        <v>2296</v>
      </c>
      <c r="J154" s="96">
        <f>+H154*3.04%</f>
        <v>2432</v>
      </c>
      <c r="K154" s="96"/>
      <c r="L154" s="8">
        <f>+J154+I154+K154</f>
        <v>4728</v>
      </c>
      <c r="M154" s="8">
        <f>+H154-L154</f>
        <v>75272</v>
      </c>
      <c r="N154" s="8">
        <f>+IF(M154*12&lt;=416220.01,0,IF(M154*12&lt;=624329.01,(((M154*12-416220.01)*0.15)/12),IF((M154*12&lt;=867123.01),(31216+0.2*(M154*12-624329.01))/12,((79776+0.25*(M154*12-867123.01))/12))))-O154</f>
        <v>7400.9372916666662</v>
      </c>
      <c r="O154" s="8"/>
      <c r="P154" s="95">
        <v>65</v>
      </c>
      <c r="Q154" s="8">
        <f>+P154+N154+L154</f>
        <v>12193.937291666665</v>
      </c>
      <c r="R154" s="95">
        <f>+H154-Q154</f>
        <v>67806.062708333338</v>
      </c>
    </row>
    <row r="155" spans="1:19" s="26" customFormat="1" ht="30" customHeight="1" x14ac:dyDescent="0.2">
      <c r="A155" s="65">
        <f>+A154+1</f>
        <v>62</v>
      </c>
      <c r="B155" s="112" t="s">
        <v>558</v>
      </c>
      <c r="C155" s="114" t="s">
        <v>405</v>
      </c>
      <c r="D155" s="111" t="s">
        <v>559</v>
      </c>
      <c r="E155" s="110" t="s">
        <v>207</v>
      </c>
      <c r="F155" s="24" t="s">
        <v>644</v>
      </c>
      <c r="G155" s="24" t="s">
        <v>689</v>
      </c>
      <c r="H155" s="156">
        <v>70000</v>
      </c>
      <c r="I155" s="96">
        <f>H155*2.87%</f>
        <v>2009</v>
      </c>
      <c r="J155" s="96">
        <f>+H155*3.04%</f>
        <v>2128</v>
      </c>
      <c r="K155" s="96">
        <v>1715.46</v>
      </c>
      <c r="L155" s="8">
        <f>+J155+I155+K155</f>
        <v>5852.46</v>
      </c>
      <c r="M155" s="8">
        <f>+H155-L155</f>
        <v>64147.54</v>
      </c>
      <c r="N155" s="8">
        <v>0</v>
      </c>
      <c r="O155" s="8">
        <v>0</v>
      </c>
      <c r="P155" s="95">
        <v>25</v>
      </c>
      <c r="Q155" s="8">
        <f>+P155+N155+L155</f>
        <v>5877.46</v>
      </c>
      <c r="R155" s="95">
        <f>+H155-Q155</f>
        <v>64122.54</v>
      </c>
    </row>
    <row r="156" spans="1:19" s="2" customFormat="1" ht="30" customHeight="1" x14ac:dyDescent="0.2">
      <c r="A156" s="317" t="s">
        <v>123</v>
      </c>
      <c r="B156" s="318"/>
      <c r="C156" s="213"/>
      <c r="D156" s="213"/>
      <c r="E156" s="213"/>
      <c r="F156" s="213"/>
      <c r="G156" s="213"/>
      <c r="H156" s="14">
        <f>SUM(H154:H155)</f>
        <v>150000</v>
      </c>
      <c r="I156" s="14">
        <f t="shared" ref="I156:R156" si="38">SUM(I154:I155)</f>
        <v>4305</v>
      </c>
      <c r="J156" s="14">
        <f t="shared" si="38"/>
        <v>4560</v>
      </c>
      <c r="K156" s="14">
        <f t="shared" si="38"/>
        <v>1715.46</v>
      </c>
      <c r="L156" s="14">
        <f t="shared" si="38"/>
        <v>10580.46</v>
      </c>
      <c r="M156" s="14">
        <f t="shared" si="38"/>
        <v>139419.54</v>
      </c>
      <c r="N156" s="14">
        <f t="shared" si="38"/>
        <v>7400.9372916666662</v>
      </c>
      <c r="O156" s="14">
        <f t="shared" si="38"/>
        <v>0</v>
      </c>
      <c r="P156" s="14">
        <f t="shared" si="38"/>
        <v>90</v>
      </c>
      <c r="Q156" s="14">
        <f t="shared" si="38"/>
        <v>18071.397291666664</v>
      </c>
      <c r="R156" s="14">
        <f t="shared" si="38"/>
        <v>131928.60270833335</v>
      </c>
    </row>
    <row r="157" spans="1:19" s="72" customFormat="1" ht="30" customHeight="1" thickBot="1" x14ac:dyDescent="0.25">
      <c r="A157" s="62"/>
      <c r="B157" s="62"/>
      <c r="C157" s="223"/>
      <c r="D157" s="223"/>
      <c r="E157" s="223"/>
      <c r="F157" s="223"/>
      <c r="G157" s="22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26"/>
    </row>
    <row r="158" spans="1:19" s="67" customFormat="1" ht="29.25" customHeight="1" thickBot="1" x14ac:dyDescent="0.25">
      <c r="A158" s="211" t="s">
        <v>367</v>
      </c>
      <c r="B158" s="212"/>
      <c r="C158" s="212"/>
      <c r="D158" s="212"/>
      <c r="E158" s="212"/>
      <c r="F158" s="212"/>
      <c r="G158" s="212"/>
      <c r="H158" s="212"/>
      <c r="I158" s="212"/>
      <c r="J158" s="212"/>
      <c r="K158" s="212"/>
      <c r="L158" s="212"/>
      <c r="M158" s="212"/>
      <c r="N158" s="212"/>
      <c r="O158" s="212"/>
      <c r="P158" s="212"/>
      <c r="Q158" s="212"/>
      <c r="R158" s="212"/>
      <c r="S158" s="2"/>
    </row>
    <row r="159" spans="1:19" s="26" customFormat="1" ht="30" customHeight="1" x14ac:dyDescent="0.2">
      <c r="A159" s="65">
        <f>+A155+1</f>
        <v>63</v>
      </c>
      <c r="B159" s="112" t="s">
        <v>627</v>
      </c>
      <c r="C159" s="114" t="s">
        <v>405</v>
      </c>
      <c r="D159" s="111" t="s">
        <v>518</v>
      </c>
      <c r="E159" s="110" t="s">
        <v>207</v>
      </c>
      <c r="F159" s="24" t="s">
        <v>630</v>
      </c>
      <c r="G159" s="24" t="s">
        <v>684</v>
      </c>
      <c r="H159" s="156">
        <v>70000</v>
      </c>
      <c r="I159" s="96">
        <f>H159*2.87%</f>
        <v>2009</v>
      </c>
      <c r="J159" s="96">
        <f>+H159*3.04%</f>
        <v>2128</v>
      </c>
      <c r="K159" s="96"/>
      <c r="L159" s="8">
        <f>+J159+I159+K159</f>
        <v>4137</v>
      </c>
      <c r="M159" s="8">
        <f>+H159-L159</f>
        <v>65863</v>
      </c>
      <c r="N159" s="8">
        <v>0</v>
      </c>
      <c r="O159" s="8"/>
      <c r="P159" s="95">
        <v>45025</v>
      </c>
      <c r="Q159" s="8">
        <f>+P159+N159+L159</f>
        <v>49162</v>
      </c>
      <c r="R159" s="95">
        <f>+H159-Q159</f>
        <v>20838</v>
      </c>
    </row>
    <row r="160" spans="1:19" s="26" customFormat="1" ht="30" customHeight="1" x14ac:dyDescent="0.2">
      <c r="A160" s="231">
        <f>+A159+1</f>
        <v>64</v>
      </c>
      <c r="B160" s="175" t="s">
        <v>605</v>
      </c>
      <c r="C160" s="65" t="s">
        <v>405</v>
      </c>
      <c r="D160" s="238" t="s">
        <v>606</v>
      </c>
      <c r="E160" s="110" t="s">
        <v>207</v>
      </c>
      <c r="F160" s="24" t="s">
        <v>607</v>
      </c>
      <c r="G160" s="24" t="s">
        <v>667</v>
      </c>
      <c r="H160" s="156">
        <v>45000</v>
      </c>
      <c r="I160" s="96">
        <f>H160*2.87%</f>
        <v>1291.5</v>
      </c>
      <c r="J160" s="96">
        <f>+H160*3.04%</f>
        <v>1368</v>
      </c>
      <c r="K160" s="5">
        <v>0</v>
      </c>
      <c r="L160" s="8">
        <f>+J160+I160+K160</f>
        <v>2659.5</v>
      </c>
      <c r="M160" s="8">
        <f>+H160-L160</f>
        <v>42340.5</v>
      </c>
      <c r="N160" s="8">
        <v>0</v>
      </c>
      <c r="O160" s="8">
        <v>0</v>
      </c>
      <c r="P160" s="95">
        <v>30905.87</v>
      </c>
      <c r="Q160" s="8">
        <f>+L160+N160+P160</f>
        <v>33565.369999999995</v>
      </c>
      <c r="R160" s="8">
        <f>+H160-Q160</f>
        <v>11434.630000000005</v>
      </c>
    </row>
    <row r="161" spans="1:19" s="67" customFormat="1" ht="30" customHeight="1" x14ac:dyDescent="0.2">
      <c r="A161" s="325" t="s">
        <v>123</v>
      </c>
      <c r="B161" s="326"/>
      <c r="C161" s="278"/>
      <c r="D161" s="278"/>
      <c r="E161" s="278"/>
      <c r="F161" s="278"/>
      <c r="G161" s="278"/>
      <c r="H161" s="279">
        <f>SUM(H159:H160)</f>
        <v>115000</v>
      </c>
      <c r="I161" s="279">
        <f t="shared" ref="I161:R161" si="39">SUM(I159:I160)</f>
        <v>3300.5</v>
      </c>
      <c r="J161" s="279">
        <f t="shared" si="39"/>
        <v>3496</v>
      </c>
      <c r="K161" s="279">
        <f t="shared" si="39"/>
        <v>0</v>
      </c>
      <c r="L161" s="279">
        <f t="shared" si="39"/>
        <v>6796.5</v>
      </c>
      <c r="M161" s="279">
        <f t="shared" si="39"/>
        <v>108203.5</v>
      </c>
      <c r="N161" s="279">
        <f t="shared" si="39"/>
        <v>0</v>
      </c>
      <c r="O161" s="279">
        <f t="shared" si="39"/>
        <v>0</v>
      </c>
      <c r="P161" s="279">
        <f t="shared" si="39"/>
        <v>75930.87</v>
      </c>
      <c r="Q161" s="279">
        <f t="shared" si="39"/>
        <v>82727.37</v>
      </c>
      <c r="R161" s="279">
        <f t="shared" si="39"/>
        <v>32272.630000000005</v>
      </c>
      <c r="S161" s="2"/>
    </row>
    <row r="162" spans="1:19" s="2" customFormat="1" ht="30" customHeight="1" thickBot="1" x14ac:dyDescent="0.25">
      <c r="A162" s="62"/>
      <c r="B162" s="62"/>
      <c r="C162" s="62"/>
      <c r="D162" s="62"/>
      <c r="E162" s="62"/>
      <c r="F162" s="62"/>
      <c r="G162" s="62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</row>
    <row r="163" spans="1:19" s="2" customFormat="1" ht="30" customHeight="1" thickBot="1" x14ac:dyDescent="0.25">
      <c r="A163" s="211" t="s">
        <v>211</v>
      </c>
      <c r="B163" s="212"/>
      <c r="C163" s="212"/>
      <c r="D163" s="212"/>
      <c r="E163" s="212"/>
      <c r="F163" s="212"/>
      <c r="G163" s="212"/>
      <c r="H163" s="212"/>
      <c r="I163" s="212"/>
      <c r="J163" s="212"/>
      <c r="K163" s="277"/>
      <c r="L163" s="277"/>
      <c r="M163" s="277"/>
      <c r="N163" s="277"/>
      <c r="O163" s="277"/>
      <c r="P163" s="277"/>
      <c r="Q163" s="277"/>
      <c r="R163" s="212"/>
    </row>
    <row r="164" spans="1:19" s="73" customFormat="1" ht="30" customHeight="1" x14ac:dyDescent="0.2">
      <c r="A164" s="65">
        <f>+A160+1</f>
        <v>65</v>
      </c>
      <c r="B164" s="112" t="s">
        <v>368</v>
      </c>
      <c r="C164" s="114" t="s">
        <v>405</v>
      </c>
      <c r="D164" s="111" t="s">
        <v>652</v>
      </c>
      <c r="E164" s="110" t="s">
        <v>207</v>
      </c>
      <c r="F164" s="24" t="s">
        <v>586</v>
      </c>
      <c r="G164" s="24" t="s">
        <v>649</v>
      </c>
      <c r="H164" s="156">
        <v>135000</v>
      </c>
      <c r="I164" s="96">
        <f>H164*2.87%</f>
        <v>3874.5</v>
      </c>
      <c r="J164" s="96">
        <f>+H164*3.04%</f>
        <v>4104</v>
      </c>
      <c r="K164" s="96"/>
      <c r="L164" s="96">
        <f>+J164+I164+K164</f>
        <v>7978.5</v>
      </c>
      <c r="M164" s="96">
        <f>+H164-L164</f>
        <v>127021.5</v>
      </c>
      <c r="N164" s="96">
        <f>+IF(M164*12&lt;=416220.01,0,IF(M164*12&lt;=624329.01,(((M164*12-416220.01)*0.15)/12),IF((M164*12&lt;=867123.01),(31216+0.2*(M164*12-624329.01))/12,((79776+0.25*(M164*12-867123.01))/12))))-O164</f>
        <v>20338.312291666665</v>
      </c>
      <c r="O164" s="96"/>
      <c r="P164" s="95">
        <v>2098.84</v>
      </c>
      <c r="Q164" s="96">
        <f>+P164+N164+L164</f>
        <v>30415.652291666665</v>
      </c>
      <c r="R164" s="95">
        <f>+H164-Q164</f>
        <v>104584.34770833334</v>
      </c>
      <c r="S164" s="6"/>
    </row>
    <row r="165" spans="1:19" s="73" customFormat="1" ht="30" customHeight="1" x14ac:dyDescent="0.2">
      <c r="A165" s="65">
        <f>+A164+1</f>
        <v>66</v>
      </c>
      <c r="B165" s="175" t="s">
        <v>493</v>
      </c>
      <c r="C165" s="65" t="s">
        <v>404</v>
      </c>
      <c r="D165" s="238" t="s">
        <v>626</v>
      </c>
      <c r="E165" s="93" t="s">
        <v>207</v>
      </c>
      <c r="F165" s="24" t="s">
        <v>709</v>
      </c>
      <c r="G165" s="24" t="s">
        <v>708</v>
      </c>
      <c r="H165" s="10">
        <v>80000</v>
      </c>
      <c r="I165" s="5">
        <f>H165*2.87%</f>
        <v>2296</v>
      </c>
      <c r="J165" s="5">
        <f>+H165*3.04%</f>
        <v>2432</v>
      </c>
      <c r="K165" s="61"/>
      <c r="L165" s="96">
        <f>+J165+I165+K165</f>
        <v>4728</v>
      </c>
      <c r="M165" s="96">
        <f>+H165-L165</f>
        <v>75272</v>
      </c>
      <c r="N165" s="96">
        <f>+IF(M165*12&lt;=416220.01,0,IF(M165*12&lt;=624329.01,(((M165*12-416220.01)*0.15)/12),IF((M165*12&lt;=867123.01),(31216+0.2*(M165*12-624329.01))/12,((79776+0.25*(M165*12-867123.01))/12))))-O165</f>
        <v>7400.9372916666662</v>
      </c>
      <c r="O165" s="96"/>
      <c r="P165" s="95">
        <f>100+25</f>
        <v>125</v>
      </c>
      <c r="Q165" s="96">
        <f>+P165+N165+L165</f>
        <v>12253.937291666665</v>
      </c>
      <c r="R165" s="95">
        <f>H165-Q165</f>
        <v>67746.062708333338</v>
      </c>
      <c r="S165" s="6"/>
    </row>
    <row r="166" spans="1:19" s="73" customFormat="1" ht="30" customHeight="1" x14ac:dyDescent="0.2">
      <c r="A166" s="65">
        <f>+A165+1</f>
        <v>67</v>
      </c>
      <c r="B166" s="5" t="s">
        <v>369</v>
      </c>
      <c r="C166" s="138" t="s">
        <v>405</v>
      </c>
      <c r="D166" s="115" t="s">
        <v>210</v>
      </c>
      <c r="E166" s="110" t="s">
        <v>207</v>
      </c>
      <c r="F166" s="94" t="s">
        <v>645</v>
      </c>
      <c r="G166" s="94" t="s">
        <v>688</v>
      </c>
      <c r="H166" s="109">
        <v>70000</v>
      </c>
      <c r="I166" s="8">
        <f>H166*2.87%</f>
        <v>2009</v>
      </c>
      <c r="J166" s="96">
        <f>+H166*3.04%</f>
        <v>2128</v>
      </c>
      <c r="K166" s="96">
        <v>1715.46</v>
      </c>
      <c r="L166" s="96">
        <f>+J166+I166+K166</f>
        <v>5852.46</v>
      </c>
      <c r="M166" s="96">
        <f>+H166-L166</f>
        <v>64147.54</v>
      </c>
      <c r="N166" s="96">
        <f>+IF(M166*12&lt;=416220.01,0,IF(M166*12&lt;=624329.01,(((M166*12-416220.01)*0.15)/12),IF((M166*12&lt;=867123.01),(31216+0.2*(M166*12-624329.01))/12,((79776+0.25*(M166*12-867123.01))/12))))-O166</f>
        <v>5025.3578333333326</v>
      </c>
      <c r="O166" s="96"/>
      <c r="P166" s="95">
        <v>25</v>
      </c>
      <c r="Q166" s="96">
        <f>+P166+N166+L166</f>
        <v>10902.817833333333</v>
      </c>
      <c r="R166" s="95">
        <f>+H166-Q166</f>
        <v>59097.182166666666</v>
      </c>
      <c r="S166" s="6"/>
    </row>
    <row r="167" spans="1:19" s="6" customFormat="1" ht="30" customHeight="1" x14ac:dyDescent="0.2">
      <c r="A167" s="317" t="s">
        <v>123</v>
      </c>
      <c r="B167" s="327"/>
      <c r="C167" s="216"/>
      <c r="D167" s="216"/>
      <c r="E167" s="216"/>
      <c r="F167" s="216"/>
      <c r="G167" s="217"/>
      <c r="H167" s="14">
        <f>SUM(H164:H166)</f>
        <v>285000</v>
      </c>
      <c r="I167" s="14">
        <f t="shared" ref="I167:R167" si="40">SUM(I164:I166)</f>
        <v>8179.5</v>
      </c>
      <c r="J167" s="14">
        <f t="shared" si="40"/>
        <v>8664</v>
      </c>
      <c r="K167" s="14">
        <f t="shared" si="40"/>
        <v>1715.46</v>
      </c>
      <c r="L167" s="14">
        <f t="shared" si="40"/>
        <v>18558.96</v>
      </c>
      <c r="M167" s="14">
        <f t="shared" si="40"/>
        <v>266441.03999999998</v>
      </c>
      <c r="N167" s="14">
        <f>SUM(N164:N166)</f>
        <v>32764.607416666662</v>
      </c>
      <c r="O167" s="14">
        <f t="shared" si="40"/>
        <v>0</v>
      </c>
      <c r="P167" s="14">
        <f t="shared" si="40"/>
        <v>2248.84</v>
      </c>
      <c r="Q167" s="14">
        <f t="shared" si="40"/>
        <v>53572.407416666669</v>
      </c>
      <c r="R167" s="14">
        <f t="shared" si="40"/>
        <v>231427.59258333335</v>
      </c>
    </row>
    <row r="168" spans="1:19" s="67" customFormat="1" ht="30" customHeight="1" thickBot="1" x14ac:dyDescent="0.25">
      <c r="A168" s="122"/>
      <c r="B168" s="1"/>
      <c r="C168" s="4"/>
      <c r="D168" s="123"/>
      <c r="E168" s="124"/>
      <c r="F168" s="23"/>
      <c r="G168" s="23"/>
      <c r="H168" s="125"/>
      <c r="S168" s="2"/>
    </row>
    <row r="169" spans="1:19" s="6" customFormat="1" ht="30" customHeight="1" thickBot="1" x14ac:dyDescent="0.25">
      <c r="A169" s="211" t="s">
        <v>199</v>
      </c>
      <c r="B169" s="212"/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12"/>
      <c r="Q169" s="212"/>
      <c r="R169" s="212"/>
    </row>
    <row r="170" spans="1:19" s="6" customFormat="1" ht="30" customHeight="1" x14ac:dyDescent="0.2">
      <c r="A170" s="114">
        <f>+A166+1</f>
        <v>68</v>
      </c>
      <c r="B170" s="112" t="s">
        <v>370</v>
      </c>
      <c r="C170" s="114" t="s">
        <v>405</v>
      </c>
      <c r="D170" s="113" t="s">
        <v>212</v>
      </c>
      <c r="E170" s="110" t="s">
        <v>207</v>
      </c>
      <c r="F170" s="175" t="s">
        <v>617</v>
      </c>
      <c r="G170" s="175" t="s">
        <v>662</v>
      </c>
      <c r="H170" s="262">
        <v>145000</v>
      </c>
      <c r="I170" s="96">
        <f t="shared" ref="I170:I173" si="41">H170*2.87%</f>
        <v>4161.5</v>
      </c>
      <c r="J170" s="96">
        <f t="shared" ref="J170:J173" si="42">+H170*3.04%</f>
        <v>4408</v>
      </c>
      <c r="K170" s="96"/>
      <c r="L170" s="96">
        <f t="shared" ref="L170:L174" si="43">+J170+I170+K170</f>
        <v>8569.5</v>
      </c>
      <c r="M170" s="96">
        <f t="shared" ref="M170:M174" si="44">+H170-L170</f>
        <v>136430.5</v>
      </c>
      <c r="N170" s="96">
        <f>+IF(M170*12&lt;=416220.01,0,IF(M170*12&lt;=624329.01,(((M170*12-416220.01)*0.15)/12),IF((M170*12&lt;=867123.01),(31216+0.2*(M170*12-624329.01))/12,((79776+0.25*(M170*12-867123.01))/12))))-O170</f>
        <v>22690.562291666665</v>
      </c>
      <c r="O170" s="8"/>
      <c r="P170" s="95">
        <v>3025</v>
      </c>
      <c r="Q170" s="8">
        <f>+P170+N170+L170</f>
        <v>34285.062291666662</v>
      </c>
      <c r="R170" s="9">
        <f>+H170-Q170</f>
        <v>110714.93770833334</v>
      </c>
    </row>
    <row r="171" spans="1:19" s="6" customFormat="1" ht="30" customHeight="1" x14ac:dyDescent="0.2">
      <c r="A171" s="114">
        <f>+A170+1</f>
        <v>69</v>
      </c>
      <c r="B171" s="112" t="s">
        <v>101</v>
      </c>
      <c r="C171" s="114" t="s">
        <v>405</v>
      </c>
      <c r="D171" s="115" t="s">
        <v>497</v>
      </c>
      <c r="E171" s="110" t="s">
        <v>207</v>
      </c>
      <c r="F171" s="94" t="s">
        <v>623</v>
      </c>
      <c r="G171" s="94" t="s">
        <v>676</v>
      </c>
      <c r="H171" s="263">
        <v>70000</v>
      </c>
      <c r="I171" s="61">
        <f t="shared" si="41"/>
        <v>2009</v>
      </c>
      <c r="J171" s="61">
        <f t="shared" si="42"/>
        <v>2128</v>
      </c>
      <c r="K171" s="96">
        <v>1715.46</v>
      </c>
      <c r="L171" s="96">
        <f t="shared" si="43"/>
        <v>5852.46</v>
      </c>
      <c r="M171" s="96">
        <f t="shared" si="44"/>
        <v>64147.54</v>
      </c>
      <c r="N171" s="96">
        <f>+IF(M171*12&lt;=416220.01,0,IF(M171*12&lt;=624329.01,(((M171*12-416220.01)*0.15)/12),IF((M171*12&lt;=867123.01),(31216+0.2*(M171*12-624329.01))/12,((79776+0.25*(M171*12-867123.01))/12))))-O171</f>
        <v>5025.3578333333326</v>
      </c>
      <c r="O171" s="96"/>
      <c r="P171" s="5">
        <v>4638</v>
      </c>
      <c r="Q171" s="96">
        <f>+P171+N171+L171</f>
        <v>15515.817833333331</v>
      </c>
      <c r="R171" s="95">
        <f>+H171-Q171</f>
        <v>54484.182166666666</v>
      </c>
    </row>
    <row r="172" spans="1:19" s="6" customFormat="1" ht="30" customHeight="1" x14ac:dyDescent="0.2">
      <c r="A172" s="114">
        <f>+A171+1</f>
        <v>70</v>
      </c>
      <c r="B172" s="175" t="s">
        <v>373</v>
      </c>
      <c r="C172" s="138" t="s">
        <v>405</v>
      </c>
      <c r="D172" s="115" t="s">
        <v>220</v>
      </c>
      <c r="E172" s="110" t="s">
        <v>207</v>
      </c>
      <c r="F172" s="115" t="s">
        <v>629</v>
      </c>
      <c r="G172" s="24" t="s">
        <v>680</v>
      </c>
      <c r="H172" s="66">
        <v>70000</v>
      </c>
      <c r="I172" s="61">
        <f t="shared" si="41"/>
        <v>2009</v>
      </c>
      <c r="J172" s="61">
        <f t="shared" si="42"/>
        <v>2128</v>
      </c>
      <c r="K172" s="61"/>
      <c r="L172" s="96">
        <f>+J172+I172+K172</f>
        <v>4137</v>
      </c>
      <c r="M172" s="96">
        <f>+H172-L172</f>
        <v>65863</v>
      </c>
      <c r="N172" s="96">
        <f>+IF(M172*12&lt;=416220.01,0,IF(M172*12&lt;=624329.01,(((M172*12-416220.01)*0.15)/12),IF((M172*12&lt;=867123.01),(31216+0.2*(M172*12-624329.01))/12,((79776+0.25*(M172*12-867123.01))/12))))-O172</f>
        <v>5368.4498333333331</v>
      </c>
      <c r="O172" s="96"/>
      <c r="P172" s="95">
        <v>2125</v>
      </c>
      <c r="Q172" s="96">
        <f>+P172+N172+L172</f>
        <v>11630.449833333332</v>
      </c>
      <c r="R172" s="95">
        <f>+H172-Q172</f>
        <v>58369.550166666668</v>
      </c>
    </row>
    <row r="173" spans="1:19" s="6" customFormat="1" ht="30" customHeight="1" x14ac:dyDescent="0.2">
      <c r="A173" s="92">
        <f>+A172+1</f>
        <v>71</v>
      </c>
      <c r="B173" s="112" t="s">
        <v>372</v>
      </c>
      <c r="C173" s="138" t="s">
        <v>405</v>
      </c>
      <c r="D173" s="115" t="s">
        <v>145</v>
      </c>
      <c r="E173" s="110" t="s">
        <v>207</v>
      </c>
      <c r="F173" s="115" t="s">
        <v>629</v>
      </c>
      <c r="G173" s="24" t="s">
        <v>680</v>
      </c>
      <c r="H173" s="66">
        <v>60000</v>
      </c>
      <c r="I173" s="61">
        <f t="shared" si="41"/>
        <v>1722</v>
      </c>
      <c r="J173" s="61">
        <f t="shared" si="42"/>
        <v>1824</v>
      </c>
      <c r="K173" s="61"/>
      <c r="L173" s="96">
        <f t="shared" si="43"/>
        <v>3546</v>
      </c>
      <c r="M173" s="96">
        <f t="shared" si="44"/>
        <v>56454</v>
      </c>
      <c r="N173" s="96">
        <f>+IF(M173*12&lt;=416220.01,0,IF(M173*12&lt;=624329.01,(((M173*12-416220.01)*0.15)/12),IF((M173*12&lt;=867123.01),(31216+0.2*(M173*12-624329.01))/12,((79776+0.25*(M173*12-867123.01))/12))))-O173</f>
        <v>3486.6498333333329</v>
      </c>
      <c r="O173" s="96"/>
      <c r="P173" s="61">
        <v>8223.19</v>
      </c>
      <c r="Q173" s="96">
        <f>+P173+N173+L173</f>
        <v>15255.839833333333</v>
      </c>
      <c r="R173" s="95">
        <f>+H173-Q173</f>
        <v>44744.160166666668</v>
      </c>
    </row>
    <row r="174" spans="1:19" s="6" customFormat="1" ht="30" customHeight="1" x14ac:dyDescent="0.2">
      <c r="A174" s="114">
        <f>+A173+1</f>
        <v>72</v>
      </c>
      <c r="B174" s="112" t="s">
        <v>571</v>
      </c>
      <c r="C174" s="138" t="s">
        <v>405</v>
      </c>
      <c r="D174" s="115" t="s">
        <v>374</v>
      </c>
      <c r="E174" s="110" t="s">
        <v>207</v>
      </c>
      <c r="F174" s="24" t="s">
        <v>709</v>
      </c>
      <c r="G174" s="24" t="s">
        <v>708</v>
      </c>
      <c r="H174" s="109">
        <v>45000</v>
      </c>
      <c r="I174" s="5">
        <f t="shared" ref="I174" si="45">H174*2.87%</f>
        <v>1291.5</v>
      </c>
      <c r="J174" s="5">
        <f t="shared" ref="J174" si="46">+H174*3.04%</f>
        <v>1368</v>
      </c>
      <c r="K174" s="5"/>
      <c r="L174" s="8">
        <f t="shared" si="43"/>
        <v>2659.5</v>
      </c>
      <c r="M174" s="8">
        <f t="shared" si="44"/>
        <v>42340.5</v>
      </c>
      <c r="N174" s="8">
        <v>0</v>
      </c>
      <c r="O174" s="8"/>
      <c r="P174" s="95">
        <v>1125</v>
      </c>
      <c r="Q174" s="8">
        <f>+P174+N174+L174</f>
        <v>3784.5</v>
      </c>
      <c r="R174" s="9">
        <f>+H174-Q174</f>
        <v>41215.5</v>
      </c>
    </row>
    <row r="175" spans="1:19" s="26" customFormat="1" ht="30" customHeight="1" x14ac:dyDescent="0.2">
      <c r="A175" s="317" t="s">
        <v>123</v>
      </c>
      <c r="B175" s="318"/>
      <c r="C175" s="213"/>
      <c r="D175" s="213"/>
      <c r="E175" s="213"/>
      <c r="F175" s="213"/>
      <c r="G175" s="213"/>
      <c r="H175" s="14">
        <f t="shared" ref="H175:R175" si="47">SUM(H170:H174)</f>
        <v>390000</v>
      </c>
      <c r="I175" s="14">
        <f t="shared" si="47"/>
        <v>11193</v>
      </c>
      <c r="J175" s="14">
        <f t="shared" si="47"/>
        <v>11856</v>
      </c>
      <c r="K175" s="14">
        <f t="shared" si="47"/>
        <v>1715.46</v>
      </c>
      <c r="L175" s="14">
        <f t="shared" si="47"/>
        <v>24764.46</v>
      </c>
      <c r="M175" s="14">
        <f t="shared" si="47"/>
        <v>365235.54000000004</v>
      </c>
      <c r="N175" s="14">
        <f t="shared" si="47"/>
        <v>36571.019791666666</v>
      </c>
      <c r="O175" s="14">
        <f t="shared" si="47"/>
        <v>0</v>
      </c>
      <c r="P175" s="14">
        <f t="shared" si="47"/>
        <v>19136.190000000002</v>
      </c>
      <c r="Q175" s="14">
        <f t="shared" si="47"/>
        <v>80471.66979166666</v>
      </c>
      <c r="R175" s="14">
        <f t="shared" si="47"/>
        <v>309528.33020833333</v>
      </c>
    </row>
    <row r="176" spans="1:19" s="72" customFormat="1" ht="30" customHeight="1" thickBot="1" x14ac:dyDescent="0.25">
      <c r="A176" s="62"/>
      <c r="B176" s="62"/>
      <c r="C176" s="62"/>
      <c r="D176" s="62"/>
      <c r="E176" s="62"/>
      <c r="F176" s="62"/>
      <c r="G176" s="62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26"/>
    </row>
    <row r="177" spans="1:19" s="72" customFormat="1" ht="30" customHeight="1" thickBot="1" x14ac:dyDescent="0.25">
      <c r="A177" s="211" t="s">
        <v>447</v>
      </c>
      <c r="B177" s="212"/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2"/>
      <c r="N177" s="212"/>
      <c r="O177" s="212"/>
      <c r="P177" s="212"/>
      <c r="Q177" s="212"/>
      <c r="R177" s="212"/>
      <c r="S177" s="26"/>
    </row>
    <row r="178" spans="1:19" s="26" customFormat="1" ht="30" customHeight="1" x14ac:dyDescent="0.2">
      <c r="A178" s="65">
        <f>+A174+1</f>
        <v>73</v>
      </c>
      <c r="B178" s="115" t="s">
        <v>213</v>
      </c>
      <c r="C178" s="114" t="s">
        <v>405</v>
      </c>
      <c r="D178" s="113" t="s">
        <v>448</v>
      </c>
      <c r="E178" s="110" t="s">
        <v>207</v>
      </c>
      <c r="F178" s="175" t="s">
        <v>617</v>
      </c>
      <c r="G178" s="175" t="s">
        <v>662</v>
      </c>
      <c r="H178" s="263">
        <v>180000</v>
      </c>
      <c r="I178" s="61">
        <f>H178*2.87%</f>
        <v>5166</v>
      </c>
      <c r="J178" s="96">
        <f>+H178*3.04%</f>
        <v>5472</v>
      </c>
      <c r="K178" s="96"/>
      <c r="L178" s="8">
        <f>+J178+I178+K178</f>
        <v>10638</v>
      </c>
      <c r="M178" s="8">
        <f>+H178-L178</f>
        <v>169362</v>
      </c>
      <c r="N178" s="8">
        <f>+IF(M178*12&lt;=416220.01,0,IF(M178*12&lt;=624329.01,(((M178*12-416220.01)*0.15)/12),IF((M178*12&lt;=867123.01),(31216+0.2*(M178*12-624329.01))/12,((79776+0.25*(M178*12-867123.01))/12))))</f>
        <v>30923.437291666665</v>
      </c>
      <c r="O178" s="8"/>
      <c r="P178" s="66">
        <v>18193.330000000002</v>
      </c>
      <c r="Q178" s="8">
        <f>+P178+N178+L178</f>
        <v>59754.767291666663</v>
      </c>
      <c r="R178" s="66">
        <f>+H178-Q178</f>
        <v>120245.23270833334</v>
      </c>
    </row>
    <row r="179" spans="1:19" s="26" customFormat="1" ht="30" customHeight="1" x14ac:dyDescent="0.2">
      <c r="A179" s="317" t="s">
        <v>123</v>
      </c>
      <c r="B179" s="318"/>
      <c r="C179" s="213"/>
      <c r="D179" s="213"/>
      <c r="E179" s="213"/>
      <c r="F179" s="213"/>
      <c r="G179" s="213"/>
      <c r="H179" s="14">
        <f t="shared" ref="H179:R179" si="48">SUM(H178:H178)</f>
        <v>180000</v>
      </c>
      <c r="I179" s="14">
        <f t="shared" si="48"/>
        <v>5166</v>
      </c>
      <c r="J179" s="14">
        <f t="shared" si="48"/>
        <v>5472</v>
      </c>
      <c r="K179" s="14">
        <f t="shared" si="48"/>
        <v>0</v>
      </c>
      <c r="L179" s="14">
        <f t="shared" si="48"/>
        <v>10638</v>
      </c>
      <c r="M179" s="14">
        <f t="shared" si="48"/>
        <v>169362</v>
      </c>
      <c r="N179" s="14">
        <f t="shared" si="48"/>
        <v>30923.437291666665</v>
      </c>
      <c r="O179" s="14">
        <f t="shared" si="48"/>
        <v>0</v>
      </c>
      <c r="P179" s="14">
        <f t="shared" si="48"/>
        <v>18193.330000000002</v>
      </c>
      <c r="Q179" s="14">
        <f t="shared" si="48"/>
        <v>59754.767291666663</v>
      </c>
      <c r="R179" s="14">
        <f t="shared" si="48"/>
        <v>120245.23270833334</v>
      </c>
    </row>
    <row r="180" spans="1:19" s="26" customFormat="1" ht="30" customHeight="1" thickBot="1" x14ac:dyDescent="0.25">
      <c r="A180" s="62"/>
      <c r="B180" s="62"/>
      <c r="C180" s="62"/>
      <c r="D180" s="62"/>
      <c r="E180" s="62"/>
      <c r="F180" s="62"/>
      <c r="G180" s="62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</row>
    <row r="181" spans="1:19" s="26" customFormat="1" ht="30" customHeight="1" thickBot="1" x14ac:dyDescent="0.25">
      <c r="A181" s="211" t="s">
        <v>171</v>
      </c>
      <c r="B181" s="212"/>
      <c r="C181" s="212"/>
      <c r="D181" s="212"/>
      <c r="E181" s="212"/>
      <c r="F181" s="212"/>
      <c r="G181" s="212"/>
      <c r="H181" s="212"/>
      <c r="I181" s="212"/>
      <c r="J181" s="212"/>
      <c r="K181" s="212"/>
      <c r="L181" s="212"/>
      <c r="M181" s="212"/>
      <c r="N181" s="212"/>
      <c r="O181" s="212"/>
      <c r="P181" s="212"/>
      <c r="Q181" s="212"/>
      <c r="R181" s="212"/>
    </row>
    <row r="182" spans="1:19" s="26" customFormat="1" ht="30" customHeight="1" x14ac:dyDescent="0.2">
      <c r="A182" s="92">
        <f>+A178+1</f>
        <v>74</v>
      </c>
      <c r="B182" s="127" t="s">
        <v>469</v>
      </c>
      <c r="C182" s="12" t="s">
        <v>405</v>
      </c>
      <c r="D182" s="110" t="s">
        <v>470</v>
      </c>
      <c r="E182" s="110" t="s">
        <v>207</v>
      </c>
      <c r="F182" s="94" t="s">
        <v>607</v>
      </c>
      <c r="G182" s="94" t="s">
        <v>667</v>
      </c>
      <c r="H182" s="262">
        <v>150000</v>
      </c>
      <c r="I182" s="96">
        <f>H182*2.87%</f>
        <v>4305</v>
      </c>
      <c r="J182" s="96">
        <f>+H182*3.04%</f>
        <v>4560</v>
      </c>
      <c r="K182" s="96"/>
      <c r="L182" s="8">
        <f>+J182+I182+K182</f>
        <v>8865</v>
      </c>
      <c r="M182" s="8">
        <f>+H182-L182</f>
        <v>141135</v>
      </c>
      <c r="N182" s="8">
        <f>+IF(M182*12&lt;=416220.01,0,IF(M182*12&lt;=624329.01,(((M182*12-416220.01)*0.15)/12),IF((M182*12&lt;=867123.01),(31216+0.2*(M182*12-624329.01))/12,((79776+0.25*(M182*12-867123.01))/12))))-O182</f>
        <v>23866.687291666665</v>
      </c>
      <c r="O182" s="8"/>
      <c r="P182" s="95">
        <v>3025</v>
      </c>
      <c r="Q182" s="8">
        <f>+P182+N182+L182</f>
        <v>35756.687291666662</v>
      </c>
      <c r="R182" s="95">
        <f>+H182-Q182</f>
        <v>114243.31270833334</v>
      </c>
    </row>
    <row r="183" spans="1:19" s="72" customFormat="1" ht="30" customHeight="1" x14ac:dyDescent="0.2">
      <c r="A183" s="65">
        <f>+A182+1</f>
        <v>75</v>
      </c>
      <c r="B183" s="115" t="s">
        <v>351</v>
      </c>
      <c r="C183" s="114" t="s">
        <v>405</v>
      </c>
      <c r="D183" s="113" t="s">
        <v>375</v>
      </c>
      <c r="E183" s="110" t="s">
        <v>207</v>
      </c>
      <c r="F183" s="115" t="s">
        <v>629</v>
      </c>
      <c r="G183" s="115" t="s">
        <v>680</v>
      </c>
      <c r="H183" s="173">
        <v>60000</v>
      </c>
      <c r="I183" s="61">
        <f>H183*2.87%</f>
        <v>1722</v>
      </c>
      <c r="J183" s="96">
        <f t="shared" ref="J183" si="49">+H183*3.04%</f>
        <v>1824</v>
      </c>
      <c r="K183" s="96"/>
      <c r="L183" s="8">
        <f>+J183+I183+K183</f>
        <v>3546</v>
      </c>
      <c r="M183" s="8">
        <f>+H183-L183</f>
        <v>56454</v>
      </c>
      <c r="N183" s="8">
        <f>+IF(M183*12&lt;=416220.01,0,IF(M183*12&lt;=624329.01,(((M183*12-416220.01)*0.15)/12),IF((M183*12&lt;=867123.01),(31216+0.2*(M183*12-624329.01))/12,((79776+0.25*(M183*12-867123.01))/12))))-O183</f>
        <v>3486.6498333333329</v>
      </c>
      <c r="O183" s="8"/>
      <c r="P183" s="66">
        <v>25</v>
      </c>
      <c r="Q183" s="8">
        <f>+P183+N183+L183</f>
        <v>7057.6498333333329</v>
      </c>
      <c r="R183" s="66">
        <f>+H183-Q183</f>
        <v>52942.350166666671</v>
      </c>
      <c r="S183" s="26"/>
    </row>
    <row r="184" spans="1:19" s="26" customFormat="1" ht="30" customHeight="1" x14ac:dyDescent="0.2">
      <c r="A184" s="65">
        <f>+A183+1</f>
        <v>76</v>
      </c>
      <c r="B184" s="115" t="s">
        <v>519</v>
      </c>
      <c r="C184" s="114" t="s">
        <v>405</v>
      </c>
      <c r="D184" s="113" t="s">
        <v>375</v>
      </c>
      <c r="E184" s="110" t="s">
        <v>207</v>
      </c>
      <c r="F184" s="115" t="s">
        <v>634</v>
      </c>
      <c r="G184" s="115" t="s">
        <v>681</v>
      </c>
      <c r="H184" s="173">
        <v>50000</v>
      </c>
      <c r="I184" s="61">
        <f>H184*2.87%</f>
        <v>1435</v>
      </c>
      <c r="J184" s="96">
        <f t="shared" ref="J184" si="50">+H184*3.04%</f>
        <v>1520</v>
      </c>
      <c r="K184" s="96"/>
      <c r="L184" s="8">
        <f>+J184+I184+K184</f>
        <v>2955</v>
      </c>
      <c r="M184" s="8">
        <f>+H184-L184</f>
        <v>47045</v>
      </c>
      <c r="N184" s="8">
        <f>+IF(M184*12&lt;=416220.01,0,IF(M184*12&lt;=624329.01,(((M184*12-416220.01)*0.15)/12),IF((M184*12&lt;=867123.01),(31216+0.2*(M184*12-624329.01))/12,((79776+0.25*(M184*12-867123.01))/12))))-O184</f>
        <v>1853.9998749999997</v>
      </c>
      <c r="O184" s="8">
        <v>0</v>
      </c>
      <c r="P184" s="66">
        <v>25</v>
      </c>
      <c r="Q184" s="8">
        <f>+P184+N184+L184</f>
        <v>4833.9998749999995</v>
      </c>
      <c r="R184" s="66">
        <f>+H184-Q184</f>
        <v>45166.000124999999</v>
      </c>
    </row>
    <row r="185" spans="1:19" s="2" customFormat="1" ht="30" customHeight="1" x14ac:dyDescent="0.2">
      <c r="A185" s="317" t="s">
        <v>123</v>
      </c>
      <c r="B185" s="318"/>
      <c r="C185" s="213"/>
      <c r="D185" s="213"/>
      <c r="E185" s="213"/>
      <c r="F185" s="213"/>
      <c r="G185" s="213"/>
      <c r="H185" s="14">
        <f>SUM(H182:H184)</f>
        <v>260000</v>
      </c>
      <c r="I185" s="14">
        <f t="shared" ref="I185:R185" si="51">SUM(I182:I184)</f>
        <v>7462</v>
      </c>
      <c r="J185" s="14">
        <f t="shared" si="51"/>
        <v>7904</v>
      </c>
      <c r="K185" s="14">
        <f t="shared" si="51"/>
        <v>0</v>
      </c>
      <c r="L185" s="14">
        <f t="shared" si="51"/>
        <v>15366</v>
      </c>
      <c r="M185" s="14">
        <f t="shared" si="51"/>
        <v>244634</v>
      </c>
      <c r="N185" s="14">
        <f t="shared" si="51"/>
        <v>29207.337</v>
      </c>
      <c r="O185" s="14">
        <f t="shared" si="51"/>
        <v>0</v>
      </c>
      <c r="P185" s="14">
        <f t="shared" si="51"/>
        <v>3075</v>
      </c>
      <c r="Q185" s="14">
        <f t="shared" si="51"/>
        <v>47648.336999999992</v>
      </c>
      <c r="R185" s="14">
        <f t="shared" si="51"/>
        <v>212351.663</v>
      </c>
    </row>
    <row r="186" spans="1:19" s="67" customFormat="1" ht="30" customHeight="1" thickBot="1" x14ac:dyDescent="0.25">
      <c r="A186" s="62"/>
      <c r="B186" s="62"/>
      <c r="C186" s="62"/>
      <c r="D186" s="62"/>
      <c r="E186" s="62"/>
      <c r="F186" s="62"/>
      <c r="G186" s="62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2"/>
    </row>
    <row r="187" spans="1:19" s="67" customFormat="1" ht="30" customHeight="1" thickBot="1" x14ac:dyDescent="0.25">
      <c r="A187" s="211" t="s">
        <v>172</v>
      </c>
      <c r="B187" s="212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  <c r="Q187" s="212"/>
      <c r="R187" s="212"/>
      <c r="S187" s="2"/>
    </row>
    <row r="188" spans="1:19" s="2" customFormat="1" ht="30" customHeight="1" x14ac:dyDescent="0.2">
      <c r="A188" s="92">
        <f>+A184+1</f>
        <v>77</v>
      </c>
      <c r="B188" s="24" t="s">
        <v>427</v>
      </c>
      <c r="C188" s="12" t="s">
        <v>404</v>
      </c>
      <c r="D188" s="24" t="s">
        <v>419</v>
      </c>
      <c r="E188" s="110" t="s">
        <v>207</v>
      </c>
      <c r="F188" s="94" t="s">
        <v>644</v>
      </c>
      <c r="G188" s="94" t="s">
        <v>689</v>
      </c>
      <c r="H188" s="9">
        <v>70000</v>
      </c>
      <c r="I188" s="96">
        <f t="shared" ref="I188" si="52">H188*2.87%</f>
        <v>2009</v>
      </c>
      <c r="J188" s="96">
        <f>+H188*3.04%</f>
        <v>2128</v>
      </c>
      <c r="K188" s="96"/>
      <c r="L188" s="8">
        <f>+J188+I188+K188</f>
        <v>4137</v>
      </c>
      <c r="M188" s="8">
        <f>+H188-L188</f>
        <v>65863</v>
      </c>
      <c r="N188" s="8">
        <f>+IF(M188*12&lt;=416220.01,0,IF(M188*12&lt;=624329.01,(((M188*12-416220.01)*0.15)/12),IF((M188*12&lt;=867123.01),(31216+0.2*(M188*12-624329.01))/12,((79776+0.25*(M188*12-867123.01))/12))))-O188</f>
        <v>5368.4498333333331</v>
      </c>
      <c r="O188" s="8"/>
      <c r="P188" s="95">
        <v>4025</v>
      </c>
      <c r="Q188" s="8">
        <f>+P188+N188+L188</f>
        <v>13530.449833333332</v>
      </c>
      <c r="R188" s="95">
        <f>+H188-Q188</f>
        <v>56469.550166666668</v>
      </c>
    </row>
    <row r="189" spans="1:19" s="67" customFormat="1" ht="30" customHeight="1" x14ac:dyDescent="0.2">
      <c r="A189" s="92">
        <f>+A188+1</f>
        <v>78</v>
      </c>
      <c r="B189" s="24" t="s">
        <v>215</v>
      </c>
      <c r="C189" s="12" t="s">
        <v>404</v>
      </c>
      <c r="D189" s="24" t="s">
        <v>214</v>
      </c>
      <c r="E189" s="110" t="s">
        <v>207</v>
      </c>
      <c r="F189" s="175" t="s">
        <v>617</v>
      </c>
      <c r="G189" s="175" t="s">
        <v>662</v>
      </c>
      <c r="H189" s="9">
        <v>60000</v>
      </c>
      <c r="I189" s="96">
        <f t="shared" ref="I189" si="53">H189*2.87%</f>
        <v>1722</v>
      </c>
      <c r="J189" s="96">
        <f t="shared" ref="J189" si="54">+H189*3.04%</f>
        <v>1824</v>
      </c>
      <c r="K189" s="96"/>
      <c r="L189" s="8">
        <f>+J189+I189+K189</f>
        <v>3546</v>
      </c>
      <c r="M189" s="8">
        <f>+H189-L189</f>
        <v>56454</v>
      </c>
      <c r="N189" s="8">
        <f>+IF(M189*12&lt;=416220.01,0,IF(M189*12&lt;=624329.01,(((M189*12-416220.01)*0.15)/12),IF((M189*12&lt;=867123.01),(31216+0.2*(M189*12-624329.01))/12,((79776+0.25*(M189*12-867123.01))/12))))-O189</f>
        <v>3486.6498333333329</v>
      </c>
      <c r="O189" s="8"/>
      <c r="P189" s="95">
        <v>25</v>
      </c>
      <c r="Q189" s="8">
        <f>+P189+N189+L189</f>
        <v>7057.6498333333329</v>
      </c>
      <c r="R189" s="95">
        <f>+H189-Q189</f>
        <v>52942.350166666671</v>
      </c>
      <c r="S189" s="2"/>
    </row>
    <row r="190" spans="1:19" s="67" customFormat="1" ht="30" customHeight="1" x14ac:dyDescent="0.2">
      <c r="A190" s="317" t="s">
        <v>123</v>
      </c>
      <c r="B190" s="318"/>
      <c r="C190" s="213"/>
      <c r="D190" s="213"/>
      <c r="E190" s="213"/>
      <c r="F190" s="213"/>
      <c r="G190" s="213"/>
      <c r="H190" s="14">
        <f>SUM(H188:H189)</f>
        <v>130000</v>
      </c>
      <c r="I190" s="14">
        <f t="shared" ref="I190:R190" si="55">SUM(I188:I189)</f>
        <v>3731</v>
      </c>
      <c r="J190" s="14">
        <f t="shared" si="55"/>
        <v>3952</v>
      </c>
      <c r="K190" s="14">
        <f t="shared" si="55"/>
        <v>0</v>
      </c>
      <c r="L190" s="14">
        <f t="shared" si="55"/>
        <v>7683</v>
      </c>
      <c r="M190" s="14">
        <f t="shared" si="55"/>
        <v>122317</v>
      </c>
      <c r="N190" s="14">
        <f t="shared" si="55"/>
        <v>8855.0996666666651</v>
      </c>
      <c r="O190" s="14">
        <f t="shared" si="55"/>
        <v>0</v>
      </c>
      <c r="P190" s="14">
        <f t="shared" si="55"/>
        <v>4050</v>
      </c>
      <c r="Q190" s="14">
        <f t="shared" si="55"/>
        <v>20588.099666666665</v>
      </c>
      <c r="R190" s="14">
        <f t="shared" si="55"/>
        <v>109411.90033333334</v>
      </c>
      <c r="S190" s="2"/>
    </row>
    <row r="191" spans="1:19" s="67" customFormat="1" ht="30" customHeight="1" thickBot="1" x14ac:dyDescent="0.25">
      <c r="A191" s="4"/>
      <c r="B191" s="23"/>
      <c r="C191" s="4"/>
      <c r="D191" s="25"/>
      <c r="E191" s="25"/>
      <c r="F191" s="25"/>
      <c r="G191" s="25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pans="1:19" s="2" customFormat="1" ht="30" customHeight="1" thickBot="1" x14ac:dyDescent="0.25">
      <c r="A192" s="211" t="s">
        <v>296</v>
      </c>
      <c r="B192" s="212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2"/>
      <c r="N192" s="212"/>
      <c r="O192" s="212"/>
      <c r="P192" s="212"/>
      <c r="Q192" s="212"/>
      <c r="R192" s="212"/>
    </row>
    <row r="193" spans="1:19" s="72" customFormat="1" ht="30" customHeight="1" x14ac:dyDescent="0.2">
      <c r="A193" s="92">
        <f>+A189+1</f>
        <v>79</v>
      </c>
      <c r="B193" s="24" t="s">
        <v>376</v>
      </c>
      <c r="C193" s="12" t="s">
        <v>404</v>
      </c>
      <c r="D193" s="110" t="s">
        <v>377</v>
      </c>
      <c r="E193" s="110" t="s">
        <v>207</v>
      </c>
      <c r="F193" s="94" t="s">
        <v>624</v>
      </c>
      <c r="G193" s="94" t="s">
        <v>677</v>
      </c>
      <c r="H193" s="8">
        <v>190000</v>
      </c>
      <c r="I193" s="96">
        <f>H193*2.87%</f>
        <v>5453</v>
      </c>
      <c r="J193" s="5">
        <v>5776</v>
      </c>
      <c r="K193" s="5"/>
      <c r="L193" s="8">
        <f>+J193+I193+K193</f>
        <v>11229</v>
      </c>
      <c r="M193" s="8">
        <f>+H193-L193</f>
        <v>178771</v>
      </c>
      <c r="N193" s="8">
        <f>+IF(M193*12&lt;=416220.01,0,IF(M193*12&lt;=624329.01,(((M193*12-416220.01)*0.15)/12),IF((M193*12&lt;=867123.01),(31216+0.2*(M193*12-624329.01))/12,((79776+0.25*(M193*12-867123.01))/12))))</f>
        <v>33275.687291666669</v>
      </c>
      <c r="O193" s="8"/>
      <c r="P193" s="95">
        <v>325</v>
      </c>
      <c r="Q193" s="8">
        <f>+P193+N193+L193</f>
        <v>44829.687291666669</v>
      </c>
      <c r="R193" s="95">
        <f>+H193-Q193</f>
        <v>145170.31270833334</v>
      </c>
      <c r="S193" s="26"/>
    </row>
    <row r="194" spans="1:19" s="26" customFormat="1" ht="30" customHeight="1" x14ac:dyDescent="0.2">
      <c r="A194" s="317" t="s">
        <v>123</v>
      </c>
      <c r="B194" s="318"/>
      <c r="C194" s="213"/>
      <c r="D194" s="213"/>
      <c r="E194" s="214"/>
      <c r="F194" s="214"/>
      <c r="G194" s="218"/>
      <c r="H194" s="14">
        <f>SUM(H193:H193)</f>
        <v>190000</v>
      </c>
      <c r="I194" s="14">
        <f t="shared" ref="I194:R194" si="56">SUM(I193:I193)</f>
        <v>5453</v>
      </c>
      <c r="J194" s="14">
        <f t="shared" si="56"/>
        <v>5776</v>
      </c>
      <c r="K194" s="14">
        <f t="shared" si="56"/>
        <v>0</v>
      </c>
      <c r="L194" s="14">
        <f t="shared" si="56"/>
        <v>11229</v>
      </c>
      <c r="M194" s="14">
        <f t="shared" si="56"/>
        <v>178771</v>
      </c>
      <c r="N194" s="14">
        <f t="shared" si="56"/>
        <v>33275.687291666669</v>
      </c>
      <c r="O194" s="14">
        <f t="shared" si="56"/>
        <v>0</v>
      </c>
      <c r="P194" s="14">
        <f t="shared" si="56"/>
        <v>325</v>
      </c>
      <c r="Q194" s="14">
        <f t="shared" si="56"/>
        <v>44829.687291666669</v>
      </c>
      <c r="R194" s="14">
        <f t="shared" si="56"/>
        <v>145170.31270833334</v>
      </c>
    </row>
    <row r="195" spans="1:19" s="2" customFormat="1" ht="30" customHeight="1" thickBot="1" x14ac:dyDescent="0.25">
      <c r="A195" s="186"/>
      <c r="B195" s="186"/>
      <c r="C195" s="186"/>
      <c r="D195" s="186"/>
      <c r="E195" s="186"/>
      <c r="F195" s="186"/>
      <c r="G195" s="186"/>
      <c r="H195" s="187"/>
      <c r="I195" s="187"/>
      <c r="J195" s="187"/>
      <c r="K195" s="187"/>
      <c r="L195" s="187"/>
      <c r="M195" s="187"/>
      <c r="N195" s="187"/>
      <c r="O195" s="187"/>
      <c r="P195" s="187"/>
      <c r="Q195" s="187"/>
      <c r="R195" s="187"/>
    </row>
    <row r="196" spans="1:19" s="26" customFormat="1" ht="30" customHeight="1" thickBot="1" x14ac:dyDescent="0.25">
      <c r="A196" s="211" t="s">
        <v>378</v>
      </c>
      <c r="B196" s="212"/>
      <c r="C196" s="212"/>
      <c r="D196" s="212"/>
      <c r="E196" s="212"/>
      <c r="F196" s="212"/>
      <c r="G196" s="212"/>
      <c r="H196" s="212"/>
      <c r="I196" s="212"/>
      <c r="J196" s="212"/>
      <c r="K196" s="277"/>
      <c r="L196" s="212"/>
      <c r="M196" s="212"/>
      <c r="N196" s="212"/>
      <c r="O196" s="212"/>
      <c r="P196" s="212"/>
      <c r="Q196" s="212"/>
      <c r="R196" s="212"/>
    </row>
    <row r="197" spans="1:19" s="2" customFormat="1" ht="30" customHeight="1" x14ac:dyDescent="0.2">
      <c r="A197" s="92">
        <f>+A193+1</f>
        <v>80</v>
      </c>
      <c r="B197" s="115" t="s">
        <v>597</v>
      </c>
      <c r="C197" s="114" t="s">
        <v>404</v>
      </c>
      <c r="D197" s="113" t="s">
        <v>599</v>
      </c>
      <c r="E197" s="113" t="s">
        <v>207</v>
      </c>
      <c r="F197" s="94" t="s">
        <v>586</v>
      </c>
      <c r="G197" s="94" t="s">
        <v>649</v>
      </c>
      <c r="H197" s="100">
        <v>135000</v>
      </c>
      <c r="I197" s="61">
        <f>H197*2.87%</f>
        <v>3874.5</v>
      </c>
      <c r="J197" s="61">
        <f>+H197*3.04%</f>
        <v>4104</v>
      </c>
      <c r="K197" s="61"/>
      <c r="L197" s="8">
        <f>+J197+I197+K197</f>
        <v>7978.5</v>
      </c>
      <c r="M197" s="8">
        <f>+H197-L197</f>
        <v>127021.5</v>
      </c>
      <c r="N197" s="8">
        <f t="shared" ref="N197:N202" si="57">+IF(M197*12&lt;=416220.01,0,IF(M197*12&lt;=624329.01,(((M197*12-416220.01)*0.15)/12),IF((M197*12&lt;=867123.01),(31216+0.2*(M197*12-624329.01))/12,((79776+0.25*(M197*12-867123.01))/12))))-O197</f>
        <v>20338.312291666665</v>
      </c>
      <c r="O197" s="8"/>
      <c r="P197" s="66">
        <v>5241.96</v>
      </c>
      <c r="Q197" s="8">
        <f t="shared" ref="Q197:Q202" si="58">+P197+N197+L197</f>
        <v>33558.772291666668</v>
      </c>
      <c r="R197" s="66">
        <f t="shared" ref="R197:R202" si="59">+H197-Q197</f>
        <v>101441.22770833333</v>
      </c>
    </row>
    <row r="198" spans="1:19" s="2" customFormat="1" ht="30" customHeight="1" x14ac:dyDescent="0.2">
      <c r="A198" s="92">
        <f>+A197+1</f>
        <v>81</v>
      </c>
      <c r="B198" s="24" t="s">
        <v>483</v>
      </c>
      <c r="C198" s="12" t="s">
        <v>404</v>
      </c>
      <c r="D198" s="110" t="s">
        <v>484</v>
      </c>
      <c r="E198" s="110" t="s">
        <v>207</v>
      </c>
      <c r="F198" s="94" t="s">
        <v>637</v>
      </c>
      <c r="G198" s="94" t="s">
        <v>685</v>
      </c>
      <c r="H198" s="96">
        <v>110000</v>
      </c>
      <c r="I198" s="96">
        <f>H198*2.87%</f>
        <v>3157</v>
      </c>
      <c r="J198" s="96">
        <f>+H198*3.04%</f>
        <v>3344</v>
      </c>
      <c r="K198" s="96">
        <v>1715.46</v>
      </c>
      <c r="L198" s="96">
        <f>+J198+I198+K198</f>
        <v>8216.4599999999991</v>
      </c>
      <c r="M198" s="96">
        <f>+H198-L198</f>
        <v>101783.54000000001</v>
      </c>
      <c r="N198" s="8">
        <f t="shared" si="57"/>
        <v>14028.822291666665</v>
      </c>
      <c r="O198" s="96"/>
      <c r="P198" s="95">
        <v>25</v>
      </c>
      <c r="Q198" s="8">
        <f t="shared" si="58"/>
        <v>22270.282291666663</v>
      </c>
      <c r="R198" s="95">
        <f t="shared" si="59"/>
        <v>87729.717708333337</v>
      </c>
    </row>
    <row r="199" spans="1:19" s="67" customFormat="1" ht="30" customHeight="1" x14ac:dyDescent="0.2">
      <c r="A199" s="92">
        <f>+A198+1</f>
        <v>82</v>
      </c>
      <c r="B199" s="115" t="s">
        <v>85</v>
      </c>
      <c r="C199" s="114" t="s">
        <v>404</v>
      </c>
      <c r="D199" s="115" t="s">
        <v>98</v>
      </c>
      <c r="E199" s="110" t="s">
        <v>207</v>
      </c>
      <c r="F199" s="94" t="s">
        <v>644</v>
      </c>
      <c r="G199" s="94" t="s">
        <v>689</v>
      </c>
      <c r="H199" s="61">
        <v>90000</v>
      </c>
      <c r="I199" s="61">
        <f t="shared" ref="I199" si="60">H199*2.87%</f>
        <v>2583</v>
      </c>
      <c r="J199" s="61">
        <f t="shared" ref="J199" si="61">+H199*3.04%</f>
        <v>2736</v>
      </c>
      <c r="K199" s="61"/>
      <c r="L199" s="96">
        <f t="shared" ref="L199:L202" si="62">+J199+I199+K199</f>
        <v>5319</v>
      </c>
      <c r="M199" s="96">
        <f t="shared" ref="M199:M202" si="63">+H199-L199</f>
        <v>84681</v>
      </c>
      <c r="N199" s="8">
        <f t="shared" si="57"/>
        <v>9753.1872916666671</v>
      </c>
      <c r="O199" s="96"/>
      <c r="P199" s="95">
        <v>925</v>
      </c>
      <c r="Q199" s="8">
        <f t="shared" si="58"/>
        <v>15997.187291666667</v>
      </c>
      <c r="R199" s="95">
        <f t="shared" si="59"/>
        <v>74002.812708333338</v>
      </c>
      <c r="S199" s="2"/>
    </row>
    <row r="200" spans="1:19" s="67" customFormat="1" ht="30" customHeight="1" x14ac:dyDescent="0.2">
      <c r="A200" s="92">
        <f t="shared" ref="A200" si="64">+A199+1</f>
        <v>83</v>
      </c>
      <c r="B200" s="115" t="s">
        <v>598</v>
      </c>
      <c r="C200" s="114" t="s">
        <v>404</v>
      </c>
      <c r="D200" s="115" t="s">
        <v>81</v>
      </c>
      <c r="E200" s="113" t="s">
        <v>207</v>
      </c>
      <c r="F200" s="94" t="s">
        <v>586</v>
      </c>
      <c r="G200" s="94" t="s">
        <v>649</v>
      </c>
      <c r="H200" s="100">
        <v>80000</v>
      </c>
      <c r="I200" s="61">
        <f>H200*2.87%</f>
        <v>2296</v>
      </c>
      <c r="J200" s="61">
        <f>+H200*3.04%</f>
        <v>2432</v>
      </c>
      <c r="K200" s="61"/>
      <c r="L200" s="96">
        <f>+J200+I200+K200</f>
        <v>4728</v>
      </c>
      <c r="M200" s="96">
        <f>+H200-L200</f>
        <v>75272</v>
      </c>
      <c r="N200" s="8">
        <v>0</v>
      </c>
      <c r="O200" s="96"/>
      <c r="P200" s="109">
        <v>13025</v>
      </c>
      <c r="Q200" s="8">
        <f t="shared" si="58"/>
        <v>17753</v>
      </c>
      <c r="R200" s="66">
        <f t="shared" si="59"/>
        <v>62247</v>
      </c>
      <c r="S200" s="2"/>
    </row>
    <row r="201" spans="1:19" s="72" customFormat="1" ht="30" customHeight="1" x14ac:dyDescent="0.2">
      <c r="A201" s="92">
        <f>+A200+1</f>
        <v>84</v>
      </c>
      <c r="B201" s="115" t="s">
        <v>520</v>
      </c>
      <c r="C201" s="114" t="s">
        <v>404</v>
      </c>
      <c r="D201" s="115" t="s">
        <v>81</v>
      </c>
      <c r="E201" s="110" t="s">
        <v>207</v>
      </c>
      <c r="F201" s="24" t="s">
        <v>634</v>
      </c>
      <c r="G201" s="24" t="s">
        <v>681</v>
      </c>
      <c r="H201" s="61">
        <v>70000</v>
      </c>
      <c r="I201" s="61">
        <f t="shared" ref="I201" si="65">H201*2.87%</f>
        <v>2009</v>
      </c>
      <c r="J201" s="61">
        <f t="shared" ref="J201" si="66">+H201*3.04%</f>
        <v>2128</v>
      </c>
      <c r="K201" s="61">
        <v>3430.92</v>
      </c>
      <c r="L201" s="96">
        <f t="shared" si="62"/>
        <v>7567.92</v>
      </c>
      <c r="M201" s="96">
        <f t="shared" si="63"/>
        <v>62432.08</v>
      </c>
      <c r="N201" s="8">
        <f t="shared" si="57"/>
        <v>4682.265833333332</v>
      </c>
      <c r="O201" s="96">
        <v>0</v>
      </c>
      <c r="P201" s="95">
        <v>25</v>
      </c>
      <c r="Q201" s="8">
        <f t="shared" si="58"/>
        <v>12275.185833333333</v>
      </c>
      <c r="R201" s="95">
        <f t="shared" si="59"/>
        <v>57724.814166666663</v>
      </c>
      <c r="S201" s="26"/>
    </row>
    <row r="202" spans="1:19" s="2" customFormat="1" ht="30" customHeight="1" x14ac:dyDescent="0.2">
      <c r="A202" s="92">
        <f t="shared" ref="A202" si="67">+A201+1</f>
        <v>85</v>
      </c>
      <c r="B202" s="115" t="s">
        <v>420</v>
      </c>
      <c r="C202" s="114" t="s">
        <v>404</v>
      </c>
      <c r="D202" s="176" t="s">
        <v>625</v>
      </c>
      <c r="E202" s="113" t="s">
        <v>207</v>
      </c>
      <c r="F202" s="24" t="s">
        <v>709</v>
      </c>
      <c r="G202" s="24" t="s">
        <v>708</v>
      </c>
      <c r="H202" s="100">
        <v>70000</v>
      </c>
      <c r="I202" s="61">
        <f>H202*2.87%</f>
        <v>2009</v>
      </c>
      <c r="J202" s="61">
        <f>+H202*3.04%</f>
        <v>2128</v>
      </c>
      <c r="K202" s="61">
        <v>1715.46</v>
      </c>
      <c r="L202" s="96">
        <f t="shared" si="62"/>
        <v>5852.46</v>
      </c>
      <c r="M202" s="96">
        <f t="shared" si="63"/>
        <v>64147.54</v>
      </c>
      <c r="N202" s="8">
        <f t="shared" si="57"/>
        <v>5025.3578333333326</v>
      </c>
      <c r="O202" s="96">
        <v>0</v>
      </c>
      <c r="P202" s="66">
        <v>25</v>
      </c>
      <c r="Q202" s="8">
        <f t="shared" si="58"/>
        <v>10902.817833333333</v>
      </c>
      <c r="R202" s="66">
        <f t="shared" si="59"/>
        <v>59097.182166666666</v>
      </c>
    </row>
    <row r="203" spans="1:19" s="72" customFormat="1" ht="30" customHeight="1" x14ac:dyDescent="0.2">
      <c r="A203" s="317" t="s">
        <v>123</v>
      </c>
      <c r="B203" s="318"/>
      <c r="C203" s="213"/>
      <c r="D203" s="213"/>
      <c r="E203" s="213"/>
      <c r="F203" s="213"/>
      <c r="G203" s="215"/>
      <c r="H203" s="14">
        <f>SUM(H197:H202)</f>
        <v>555000</v>
      </c>
      <c r="I203" s="14">
        <f t="shared" ref="I203:R203" si="68">SUM(I197:I202)</f>
        <v>15928.5</v>
      </c>
      <c r="J203" s="14">
        <f t="shared" si="68"/>
        <v>16872</v>
      </c>
      <c r="K203" s="14">
        <f t="shared" si="68"/>
        <v>6861.84</v>
      </c>
      <c r="L203" s="14">
        <f t="shared" si="68"/>
        <v>39662.339999999997</v>
      </c>
      <c r="M203" s="14">
        <f t="shared" si="68"/>
        <v>515337.66000000003</v>
      </c>
      <c r="N203" s="14">
        <f t="shared" si="68"/>
        <v>53827.945541666668</v>
      </c>
      <c r="O203" s="14">
        <f t="shared" si="68"/>
        <v>0</v>
      </c>
      <c r="P203" s="14">
        <f t="shared" si="68"/>
        <v>19266.96</v>
      </c>
      <c r="Q203" s="14">
        <f t="shared" si="68"/>
        <v>112757.24554166666</v>
      </c>
      <c r="R203" s="14">
        <f t="shared" si="68"/>
        <v>442242.75445833337</v>
      </c>
      <c r="S203" s="26"/>
    </row>
    <row r="204" spans="1:19" s="2" customFormat="1" ht="30" customHeight="1" thickBot="1" x14ac:dyDescent="0.25">
      <c r="A204" s="62"/>
      <c r="B204" s="62"/>
      <c r="C204" s="62"/>
      <c r="D204" s="62"/>
      <c r="E204" s="62"/>
      <c r="F204" s="62"/>
      <c r="G204" s="62"/>
      <c r="H204"/>
      <c r="I204"/>
      <c r="J204"/>
      <c r="K204"/>
      <c r="L204"/>
      <c r="M204"/>
      <c r="N204"/>
      <c r="O204"/>
      <c r="P204"/>
      <c r="Q204"/>
      <c r="R204"/>
    </row>
    <row r="205" spans="1:19" s="72" customFormat="1" ht="30" customHeight="1" thickBot="1" x14ac:dyDescent="0.25">
      <c r="A205" s="211" t="s">
        <v>301</v>
      </c>
      <c r="B205" s="212"/>
      <c r="C205" s="212"/>
      <c r="D205" s="212"/>
      <c r="E205" s="212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  <c r="Q205" s="212"/>
      <c r="R205" s="212"/>
      <c r="S205" s="26"/>
    </row>
    <row r="206" spans="1:19" s="72" customFormat="1" ht="30" customHeight="1" x14ac:dyDescent="0.2">
      <c r="A206" s="92">
        <f>+A202+1</f>
        <v>86</v>
      </c>
      <c r="B206" s="24" t="s">
        <v>435</v>
      </c>
      <c r="C206" s="12" t="s">
        <v>404</v>
      </c>
      <c r="D206" s="110" t="s">
        <v>436</v>
      </c>
      <c r="E206" s="110" t="s">
        <v>207</v>
      </c>
      <c r="F206" s="24" t="s">
        <v>643</v>
      </c>
      <c r="G206" s="24" t="s">
        <v>690</v>
      </c>
      <c r="H206" s="96">
        <v>155000</v>
      </c>
      <c r="I206" s="96">
        <f>H206*2.87%</f>
        <v>4448.5</v>
      </c>
      <c r="J206" s="96">
        <f>+H206*3.04%</f>
        <v>4712</v>
      </c>
      <c r="K206" s="96"/>
      <c r="L206" s="96">
        <f t="shared" ref="L206:L211" si="69">+J206+I206+K206</f>
        <v>9160.5</v>
      </c>
      <c r="M206" s="96">
        <f t="shared" ref="M206:M211" si="70">+H206-L206</f>
        <v>145839.5</v>
      </c>
      <c r="N206" s="8">
        <f>+IF(M206*12&lt;=416220.01,0,IF(M206*12&lt;=624329.01,(((M206*12-416220.01)*0.15)/12),IF((M206*12&lt;=867123.01),(31216+0.2*(M206*12-624329.01))/12,((79776+0.25*(M206*12-867123.01))/12))))-O206</f>
        <v>25042.812291666665</v>
      </c>
      <c r="O206" s="96"/>
      <c r="P206" s="95">
        <v>125</v>
      </c>
      <c r="Q206" s="8">
        <f t="shared" ref="Q206:Q211" si="71">+P206+N206+L206</f>
        <v>34328.312291666662</v>
      </c>
      <c r="R206" s="95">
        <f t="shared" ref="R206:R211" si="72">+H206-Q206</f>
        <v>120671.68770833334</v>
      </c>
      <c r="S206" s="26"/>
    </row>
    <row r="207" spans="1:19" s="2" customFormat="1" ht="30" customHeight="1" x14ac:dyDescent="0.2">
      <c r="A207" s="92">
        <f>+A206+1</f>
        <v>87</v>
      </c>
      <c r="B207" s="115" t="s">
        <v>572</v>
      </c>
      <c r="C207" s="114" t="s">
        <v>404</v>
      </c>
      <c r="D207" s="115" t="s">
        <v>573</v>
      </c>
      <c r="E207" s="113" t="s">
        <v>207</v>
      </c>
      <c r="F207" s="24" t="s">
        <v>709</v>
      </c>
      <c r="G207" s="24" t="s">
        <v>708</v>
      </c>
      <c r="H207" s="100">
        <v>110000</v>
      </c>
      <c r="I207" s="61">
        <f t="shared" ref="I207" si="73">H207*2.87%</f>
        <v>3157</v>
      </c>
      <c r="J207" s="61">
        <f t="shared" ref="J207" si="74">+H207*3.04%</f>
        <v>3344</v>
      </c>
      <c r="K207" s="61"/>
      <c r="L207" s="96">
        <f t="shared" si="69"/>
        <v>6501</v>
      </c>
      <c r="M207" s="96">
        <f t="shared" si="70"/>
        <v>103499</v>
      </c>
      <c r="N207" s="8">
        <f>+IF(M207*12&lt;=416220.01,0,IF(M207*12&lt;=624329.01,(((M207*12-416220.01)*0.15)/12),IF((M207*12&lt;=867123.01),(31216+0.2*(M207*12-624329.01))/12,((79776+0.25*(M207*12-867123.01))/12))))-O207</f>
        <v>14457.687291666667</v>
      </c>
      <c r="O207" s="96"/>
      <c r="P207" s="109">
        <v>5241.96</v>
      </c>
      <c r="Q207" s="8">
        <f t="shared" si="71"/>
        <v>26200.647291666668</v>
      </c>
      <c r="R207" s="66">
        <f t="shared" si="72"/>
        <v>83799.352708333332</v>
      </c>
    </row>
    <row r="208" spans="1:19" s="2" customFormat="1" ht="30" customHeight="1" x14ac:dyDescent="0.2">
      <c r="A208" s="92">
        <f>+A207+1</f>
        <v>88</v>
      </c>
      <c r="B208" s="94" t="s">
        <v>488</v>
      </c>
      <c r="C208" s="92" t="s">
        <v>404</v>
      </c>
      <c r="D208" s="93" t="s">
        <v>484</v>
      </c>
      <c r="E208" s="93" t="s">
        <v>207</v>
      </c>
      <c r="F208" s="94" t="s">
        <v>644</v>
      </c>
      <c r="G208" s="94" t="s">
        <v>689</v>
      </c>
      <c r="H208" s="96">
        <v>100000</v>
      </c>
      <c r="I208" s="96">
        <f>H208*2.87%</f>
        <v>2870</v>
      </c>
      <c r="J208" s="96">
        <f>+H208*3.04%</f>
        <v>3040</v>
      </c>
      <c r="K208" s="96">
        <v>5146.38</v>
      </c>
      <c r="L208" s="96">
        <f t="shared" si="69"/>
        <v>11056.380000000001</v>
      </c>
      <c r="M208" s="96">
        <f t="shared" si="70"/>
        <v>88943.62</v>
      </c>
      <c r="N208" s="96">
        <f t="shared" ref="N208" si="75">+IF(M208*12&lt;=416220.01,0,IF(M208*12&lt;=624329.01,(((M208*12-416220.01)*0.15)/12),IF((M208*12&lt;=867123.01),(31216+0.2*(M208*12-624329.01))/12,((79776+0.25*(M208*12-867123.01))/12))))-O208</f>
        <v>10818.842291666666</v>
      </c>
      <c r="O208" s="96"/>
      <c r="P208" s="95">
        <v>2733.48</v>
      </c>
      <c r="Q208" s="8">
        <f t="shared" si="71"/>
        <v>24608.702291666668</v>
      </c>
      <c r="R208" s="95">
        <f t="shared" si="72"/>
        <v>75391.297708333324</v>
      </c>
    </row>
    <row r="209" spans="1:19" s="2" customFormat="1" ht="30" customHeight="1" x14ac:dyDescent="0.2">
      <c r="A209" s="12">
        <f>+A208+1</f>
        <v>89</v>
      </c>
      <c r="B209" s="115" t="s">
        <v>217</v>
      </c>
      <c r="C209" s="114" t="s">
        <v>404</v>
      </c>
      <c r="D209" s="115" t="s">
        <v>379</v>
      </c>
      <c r="E209" s="113" t="s">
        <v>207</v>
      </c>
      <c r="F209" s="112" t="s">
        <v>617</v>
      </c>
      <c r="G209" s="175" t="s">
        <v>662</v>
      </c>
      <c r="H209" s="100">
        <v>60000</v>
      </c>
      <c r="I209" s="61">
        <f t="shared" ref="I209" si="76">H209*2.87%</f>
        <v>1722</v>
      </c>
      <c r="J209" s="61">
        <f t="shared" ref="J209" si="77">+H209*3.04%</f>
        <v>1824</v>
      </c>
      <c r="K209" s="61"/>
      <c r="L209" s="96">
        <f>+J209+I209+K209</f>
        <v>3546</v>
      </c>
      <c r="M209" s="96">
        <f>+H209-L209</f>
        <v>56454</v>
      </c>
      <c r="N209" s="96">
        <v>3486.65</v>
      </c>
      <c r="O209" s="96"/>
      <c r="P209" s="66">
        <v>2270.33</v>
      </c>
      <c r="Q209" s="8">
        <f t="shared" si="71"/>
        <v>9302.98</v>
      </c>
      <c r="R209" s="109">
        <f t="shared" si="72"/>
        <v>50697.020000000004</v>
      </c>
    </row>
    <row r="210" spans="1:19" s="2" customFormat="1" ht="30" customHeight="1" x14ac:dyDescent="0.2">
      <c r="A210" s="92">
        <f>+A209+1</f>
        <v>90</v>
      </c>
      <c r="B210" s="94" t="s">
        <v>193</v>
      </c>
      <c r="C210" s="92" t="s">
        <v>404</v>
      </c>
      <c r="D210" s="93" t="s">
        <v>379</v>
      </c>
      <c r="E210" s="93" t="s">
        <v>207</v>
      </c>
      <c r="F210" s="94" t="s">
        <v>648</v>
      </c>
      <c r="G210" s="94" t="s">
        <v>649</v>
      </c>
      <c r="H210" s="96">
        <v>50000</v>
      </c>
      <c r="I210" s="96">
        <f>H210*2.87%</f>
        <v>1435</v>
      </c>
      <c r="J210" s="96">
        <f>+H210*3.04%</f>
        <v>1520</v>
      </c>
      <c r="K210" s="96">
        <v>0</v>
      </c>
      <c r="L210" s="96">
        <f t="shared" si="69"/>
        <v>2955</v>
      </c>
      <c r="M210" s="96">
        <f t="shared" si="70"/>
        <v>47045</v>
      </c>
      <c r="N210" s="8">
        <v>0</v>
      </c>
      <c r="O210" s="96"/>
      <c r="P210" s="95">
        <v>125</v>
      </c>
      <c r="Q210" s="8">
        <f t="shared" si="71"/>
        <v>3080</v>
      </c>
      <c r="R210" s="95">
        <f t="shared" si="72"/>
        <v>46920</v>
      </c>
    </row>
    <row r="211" spans="1:19" s="2" customFormat="1" ht="30" customHeight="1" x14ac:dyDescent="0.2">
      <c r="A211" s="92">
        <f>+A210+1</f>
        <v>91</v>
      </c>
      <c r="B211" s="94" t="s">
        <v>653</v>
      </c>
      <c r="C211" s="92" t="s">
        <v>404</v>
      </c>
      <c r="D211" s="93" t="s">
        <v>654</v>
      </c>
      <c r="E211" s="93" t="s">
        <v>207</v>
      </c>
      <c r="F211" s="94" t="s">
        <v>648</v>
      </c>
      <c r="G211" s="94" t="s">
        <v>649</v>
      </c>
      <c r="H211" s="96">
        <v>50000</v>
      </c>
      <c r="I211" s="96">
        <f>H211*2.87%</f>
        <v>1435</v>
      </c>
      <c r="J211" s="96">
        <f>+H211*3.04%</f>
        <v>1520</v>
      </c>
      <c r="K211" s="96">
        <v>0</v>
      </c>
      <c r="L211" s="96">
        <f t="shared" si="69"/>
        <v>2955</v>
      </c>
      <c r="M211" s="96">
        <f t="shared" si="70"/>
        <v>47045</v>
      </c>
      <c r="N211" s="8">
        <f>+IF(M211*12&lt;=416220.01,0,IF(M211*12&lt;=624329.01,(((M211*12-416220.01)*0.15)/12),IF((M211*12&lt;=867123.01),(31216+0.2*(M211*12-624329.01))/12,((79776+0.25*(M211*12-867123.01))/12))))-O211</f>
        <v>1853.9998749999997</v>
      </c>
      <c r="O211" s="96"/>
      <c r="P211" s="95">
        <v>65</v>
      </c>
      <c r="Q211" s="8">
        <f t="shared" si="71"/>
        <v>4873.9998749999995</v>
      </c>
      <c r="R211" s="95">
        <f t="shared" si="72"/>
        <v>45126.000124999999</v>
      </c>
    </row>
    <row r="212" spans="1:19" s="2" customFormat="1" ht="30" customHeight="1" x14ac:dyDescent="0.2">
      <c r="A212" s="317" t="s">
        <v>123</v>
      </c>
      <c r="B212" s="318"/>
      <c r="C212" s="214"/>
      <c r="D212" s="214"/>
      <c r="E212" s="214"/>
      <c r="F212" s="214"/>
      <c r="G212" s="214"/>
      <c r="H212" s="14">
        <f t="shared" ref="H212:R212" si="78">SUM(H206:H211)</f>
        <v>525000</v>
      </c>
      <c r="I212" s="14">
        <f t="shared" si="78"/>
        <v>15067.5</v>
      </c>
      <c r="J212" s="14">
        <f t="shared" si="78"/>
        <v>15960</v>
      </c>
      <c r="K212" s="14">
        <f t="shared" si="78"/>
        <v>5146.38</v>
      </c>
      <c r="L212" s="14">
        <f t="shared" si="78"/>
        <v>36173.880000000005</v>
      </c>
      <c r="M212" s="14">
        <f t="shared" si="78"/>
        <v>488826.12</v>
      </c>
      <c r="N212" s="14">
        <f t="shared" si="78"/>
        <v>55659.991750000001</v>
      </c>
      <c r="O212" s="14">
        <f t="shared" si="78"/>
        <v>0</v>
      </c>
      <c r="P212" s="14">
        <f t="shared" si="78"/>
        <v>10560.77</v>
      </c>
      <c r="Q212" s="14">
        <f t="shared" si="78"/>
        <v>102394.64174999998</v>
      </c>
      <c r="R212" s="14">
        <f t="shared" si="78"/>
        <v>422605.35825000005</v>
      </c>
    </row>
    <row r="213" spans="1:19" s="2" customFormat="1" ht="30" customHeight="1" thickBot="1" x14ac:dyDescent="0.25">
      <c r="A213" s="62"/>
      <c r="B213" s="62"/>
      <c r="C213" s="62"/>
      <c r="D213" s="62"/>
      <c r="E213" s="62"/>
      <c r="F213" s="62"/>
      <c r="G213" s="62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</row>
    <row r="214" spans="1:19" s="2" customFormat="1" ht="30" customHeight="1" thickBot="1" x14ac:dyDescent="0.25">
      <c r="A214" s="211" t="s">
        <v>222</v>
      </c>
      <c r="B214" s="212"/>
      <c r="C214" s="212"/>
      <c r="D214" s="212"/>
      <c r="E214" s="212"/>
      <c r="F214" s="212"/>
      <c r="G214" s="212"/>
      <c r="H214" s="212"/>
      <c r="I214" s="212"/>
      <c r="J214" s="212"/>
      <c r="K214" s="212"/>
      <c r="L214" s="212"/>
      <c r="M214" s="212"/>
      <c r="N214" s="212"/>
      <c r="O214" s="212"/>
      <c r="P214" s="212"/>
      <c r="Q214" s="212"/>
      <c r="R214" s="212"/>
    </row>
    <row r="215" spans="1:19" s="2" customFormat="1" ht="30" customHeight="1" x14ac:dyDescent="0.2">
      <c r="A215" s="92">
        <f>+A211+1</f>
        <v>92</v>
      </c>
      <c r="B215" s="24" t="s">
        <v>561</v>
      </c>
      <c r="C215" s="12" t="s">
        <v>404</v>
      </c>
      <c r="D215" s="24" t="s">
        <v>379</v>
      </c>
      <c r="E215" s="110" t="s">
        <v>207</v>
      </c>
      <c r="F215" s="24" t="s">
        <v>644</v>
      </c>
      <c r="G215" s="24" t="s">
        <v>689</v>
      </c>
      <c r="H215" s="100">
        <v>50000</v>
      </c>
      <c r="I215" s="5">
        <f>H215*2.87%</f>
        <v>1435</v>
      </c>
      <c r="J215" s="5">
        <f>+H215*3.04%</f>
        <v>1520</v>
      </c>
      <c r="K215" s="5"/>
      <c r="L215" s="8">
        <f>+J215+I215+K215</f>
        <v>2955</v>
      </c>
      <c r="M215" s="8">
        <f>+H215-L215</f>
        <v>47045</v>
      </c>
      <c r="N215" s="8">
        <f>+IF(M215*12&lt;=416220.01,0,IF(M215*12&lt;=624329.01,(((M215*12-416220.01)*0.15)/12),IF((M215*12&lt;=867123.01),(31216+0.2*(M215*12-624329.01))/12,((79776+0.25*(M215*12-867123.01))/12))))-O215</f>
        <v>1853.9998749999997</v>
      </c>
      <c r="O215" s="8"/>
      <c r="P215" s="61">
        <v>25</v>
      </c>
      <c r="Q215" s="8">
        <f>+P215+N215+L215</f>
        <v>4833.9998749999995</v>
      </c>
      <c r="R215" s="66">
        <f>H215-Q215</f>
        <v>45166.000124999999</v>
      </c>
    </row>
    <row r="216" spans="1:19" s="2" customFormat="1" ht="30" customHeight="1" x14ac:dyDescent="0.2">
      <c r="A216" s="317" t="s">
        <v>123</v>
      </c>
      <c r="B216" s="318"/>
      <c r="C216" s="214"/>
      <c r="D216" s="5"/>
      <c r="E216" s="214"/>
      <c r="F216" s="214"/>
      <c r="G216" s="218"/>
      <c r="H216" s="14">
        <f>SUM(H215:H215)</f>
        <v>50000</v>
      </c>
      <c r="I216" s="14">
        <f t="shared" ref="I216:R216" si="79">SUM(I215:I215)</f>
        <v>1435</v>
      </c>
      <c r="J216" s="14">
        <f t="shared" si="79"/>
        <v>1520</v>
      </c>
      <c r="K216" s="14">
        <f t="shared" si="79"/>
        <v>0</v>
      </c>
      <c r="L216" s="14">
        <f t="shared" si="79"/>
        <v>2955</v>
      </c>
      <c r="M216" s="14">
        <f t="shared" si="79"/>
        <v>47045</v>
      </c>
      <c r="N216" s="14">
        <f t="shared" si="79"/>
        <v>1853.9998749999997</v>
      </c>
      <c r="O216" s="14">
        <f t="shared" si="79"/>
        <v>0</v>
      </c>
      <c r="P216" s="14">
        <f t="shared" si="79"/>
        <v>25</v>
      </c>
      <c r="Q216" s="14">
        <f t="shared" si="79"/>
        <v>4833.9998749999995</v>
      </c>
      <c r="R216" s="14">
        <f t="shared" si="79"/>
        <v>45166.000124999999</v>
      </c>
    </row>
    <row r="217" spans="1:19" s="2" customFormat="1" ht="30" customHeight="1" thickBot="1" x14ac:dyDescent="0.25">
      <c r="A217" s="62"/>
      <c r="B217" s="62"/>
      <c r="C217" s="62"/>
      <c r="D217" s="62"/>
      <c r="E217" s="62"/>
      <c r="F217" s="62"/>
      <c r="G217" s="62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</row>
    <row r="218" spans="1:19" s="2" customFormat="1" ht="30" customHeight="1" thickBot="1" x14ac:dyDescent="0.25">
      <c r="A218" s="211" t="s">
        <v>216</v>
      </c>
      <c r="B218" s="212"/>
      <c r="C218" s="212"/>
      <c r="D218" s="212"/>
      <c r="E218" s="212"/>
      <c r="F218" s="212"/>
      <c r="G218" s="212"/>
      <c r="H218" s="212"/>
      <c r="I218" s="212"/>
      <c r="J218" s="212"/>
      <c r="K218" s="212"/>
      <c r="L218" s="212"/>
      <c r="M218" s="212"/>
      <c r="N218" s="212"/>
      <c r="O218" s="212"/>
      <c r="P218" s="212"/>
      <c r="Q218" s="212"/>
      <c r="R218" s="212"/>
    </row>
    <row r="219" spans="1:19" s="2" customFormat="1" ht="30" customHeight="1" x14ac:dyDescent="0.2">
      <c r="A219" s="92">
        <f>+A215+1</f>
        <v>93</v>
      </c>
      <c r="B219" s="24" t="s">
        <v>437</v>
      </c>
      <c r="C219" s="12" t="s">
        <v>404</v>
      </c>
      <c r="D219" s="110" t="s">
        <v>438</v>
      </c>
      <c r="E219" s="110" t="s">
        <v>207</v>
      </c>
      <c r="F219" s="24" t="s">
        <v>643</v>
      </c>
      <c r="G219" s="24" t="s">
        <v>690</v>
      </c>
      <c r="H219" s="96">
        <v>155000</v>
      </c>
      <c r="I219" s="96">
        <f>H219*2.87%</f>
        <v>4448.5</v>
      </c>
      <c r="J219" s="96">
        <f>+H219*3.04%</f>
        <v>4712</v>
      </c>
      <c r="K219" s="96"/>
      <c r="L219" s="8">
        <f>+J219+I219+K219</f>
        <v>9160.5</v>
      </c>
      <c r="M219" s="8">
        <f>+H219-L219</f>
        <v>145839.5</v>
      </c>
      <c r="N219" s="8">
        <f>+IF(M219*12&lt;=416220.01,0,IF(M219*12&lt;=624329.01,(((M219*12-416220.01)*0.15)/12),IF((M219*12&lt;=867123.01),(31216+0.2*(M219*12-624329.01))/12,((79776+0.25*(M219*12-867123.01))/12))))</f>
        <v>25042.812291666665</v>
      </c>
      <c r="O219" s="8"/>
      <c r="P219" s="95">
        <v>5125</v>
      </c>
      <c r="Q219" s="8">
        <f>+P219+N219+L219</f>
        <v>39328.312291666662</v>
      </c>
      <c r="R219" s="95">
        <f>+H219-Q219</f>
        <v>115671.68770833334</v>
      </c>
    </row>
    <row r="220" spans="1:19" s="67" customFormat="1" ht="30" customHeight="1" x14ac:dyDescent="0.2">
      <c r="A220" s="65">
        <f>+A219+1</f>
        <v>94</v>
      </c>
      <c r="B220" s="115" t="s">
        <v>421</v>
      </c>
      <c r="C220" s="114" t="s">
        <v>404</v>
      </c>
      <c r="D220" s="113" t="s">
        <v>422</v>
      </c>
      <c r="E220" s="110" t="s">
        <v>207</v>
      </c>
      <c r="F220" s="24" t="s">
        <v>629</v>
      </c>
      <c r="G220" s="24" t="s">
        <v>680</v>
      </c>
      <c r="H220" s="61">
        <v>90000</v>
      </c>
      <c r="I220" s="61">
        <f>H220*2.87%</f>
        <v>2583</v>
      </c>
      <c r="J220" s="61">
        <f>+H220*3.04%</f>
        <v>2736</v>
      </c>
      <c r="K220" s="61"/>
      <c r="L220" s="8">
        <f>+J220+I220+K220</f>
        <v>5319</v>
      </c>
      <c r="M220" s="8">
        <f>+H220-L220</f>
        <v>84681</v>
      </c>
      <c r="N220" s="8">
        <f>+IF(M220*12&lt;=416220.01,0,IF(M220*12&lt;=624329.01,(((M220*12-416220.01)*0.15)/12),IF((M220*12&lt;=867123.01),(31216+0.2*(M220*12-624329.01))/12,((79776+0.25*(M220*12-867123.01))/12))))</f>
        <v>9753.1872916666671</v>
      </c>
      <c r="O220" s="8"/>
      <c r="P220" s="9">
        <v>6979.35</v>
      </c>
      <c r="Q220" s="8">
        <f>+P220+N220+L220</f>
        <v>22051.537291666667</v>
      </c>
      <c r="R220" s="66">
        <f>+H220-Q220</f>
        <v>67948.462708333333</v>
      </c>
      <c r="S220" s="2"/>
    </row>
    <row r="221" spans="1:19" s="67" customFormat="1" ht="30" customHeight="1" x14ac:dyDescent="0.2">
      <c r="A221" s="65">
        <f>+A220+1</f>
        <v>95</v>
      </c>
      <c r="B221" s="115" t="s">
        <v>655</v>
      </c>
      <c r="C221" s="114" t="s">
        <v>404</v>
      </c>
      <c r="D221" s="113" t="s">
        <v>422</v>
      </c>
      <c r="E221" s="110" t="s">
        <v>207</v>
      </c>
      <c r="F221" s="24" t="s">
        <v>648</v>
      </c>
      <c r="G221" s="24" t="s">
        <v>649</v>
      </c>
      <c r="H221" s="61">
        <v>70000</v>
      </c>
      <c r="I221" s="61">
        <f>H221*2.87%</f>
        <v>2009</v>
      </c>
      <c r="J221" s="61">
        <f>+H221*3.04%</f>
        <v>2128</v>
      </c>
      <c r="K221" s="61"/>
      <c r="L221" s="8">
        <f>+J221+I221+K221</f>
        <v>4137</v>
      </c>
      <c r="M221" s="8">
        <f>+H221-L221</f>
        <v>65863</v>
      </c>
      <c r="N221" s="8">
        <f>+IF(M221*12&lt;=416220.01,0,IF(M221*12&lt;=624329.01,(((M221*12-416220.01)*0.15)/12),IF((M221*12&lt;=867123.01),(31216+0.2*(M221*12-624329.01))/12,((79776+0.25*(M221*12-867123.01))/12))))</f>
        <v>5368.4498333333331</v>
      </c>
      <c r="O221" s="8"/>
      <c r="P221" s="95">
        <v>3025</v>
      </c>
      <c r="Q221" s="8">
        <f>+P221+N221+L221</f>
        <v>12530.449833333332</v>
      </c>
      <c r="R221" s="66">
        <f>+H221-Q221</f>
        <v>57469.550166666668</v>
      </c>
      <c r="S221" s="2"/>
    </row>
    <row r="222" spans="1:19" ht="30" customHeight="1" x14ac:dyDescent="0.2">
      <c r="A222" s="92">
        <f>+A221+1</f>
        <v>96</v>
      </c>
      <c r="B222" s="24" t="s">
        <v>494</v>
      </c>
      <c r="C222" s="12" t="s">
        <v>404</v>
      </c>
      <c r="D222" s="94" t="s">
        <v>422</v>
      </c>
      <c r="E222" s="110" t="s">
        <v>207</v>
      </c>
      <c r="F222" s="24" t="s">
        <v>709</v>
      </c>
      <c r="G222" s="24" t="s">
        <v>708</v>
      </c>
      <c r="H222" s="100">
        <v>70000</v>
      </c>
      <c r="I222" s="5">
        <f>H222*2.87%</f>
        <v>2009</v>
      </c>
      <c r="J222" s="5">
        <f>+H222*3.04%</f>
        <v>2128</v>
      </c>
      <c r="K222" s="5"/>
      <c r="L222" s="8">
        <f>+J222+I222+K222</f>
        <v>4137</v>
      </c>
      <c r="M222" s="8">
        <f>+H222-L222</f>
        <v>65863</v>
      </c>
      <c r="N222" s="8">
        <f>+IF(M222*12&lt;=416220.01,0,IF(M222*12&lt;=624329.01,(((M222*12-416220.01)*0.15)/12),IF((M222*12&lt;=867123.01),(31216+0.2*(M222*12-624329.01))/12,((79776+0.25*(M222*12-867123.01))/12))))</f>
        <v>5368.4498333333331</v>
      </c>
      <c r="O222" s="8"/>
      <c r="P222" s="61">
        <v>4025</v>
      </c>
      <c r="Q222" s="8">
        <f>+P222+N222+L222</f>
        <v>13530.449833333332</v>
      </c>
      <c r="R222" s="66">
        <f>H222-Q222</f>
        <v>56469.550166666668</v>
      </c>
    </row>
    <row r="223" spans="1:19" s="67" customFormat="1" ht="30" customHeight="1" thickBot="1" x14ac:dyDescent="0.25">
      <c r="A223" s="317" t="s">
        <v>123</v>
      </c>
      <c r="B223" s="318"/>
      <c r="C223" s="214"/>
      <c r="D223" s="214"/>
      <c r="E223" s="214"/>
      <c r="F223" s="214"/>
      <c r="G223" s="218"/>
      <c r="H223" s="14">
        <f>SUM(H219:H222)</f>
        <v>385000</v>
      </c>
      <c r="I223" s="14">
        <f t="shared" ref="I223:R223" si="80">SUM(I219:I222)</f>
        <v>11049.5</v>
      </c>
      <c r="J223" s="14">
        <f t="shared" si="80"/>
        <v>11704</v>
      </c>
      <c r="K223" s="14">
        <f t="shared" si="80"/>
        <v>0</v>
      </c>
      <c r="L223" s="14">
        <f t="shared" si="80"/>
        <v>22753.5</v>
      </c>
      <c r="M223" s="14">
        <f t="shared" si="80"/>
        <v>362246.5</v>
      </c>
      <c r="N223" s="14">
        <f t="shared" si="80"/>
        <v>45532.899249999995</v>
      </c>
      <c r="O223" s="14">
        <f t="shared" si="80"/>
        <v>0</v>
      </c>
      <c r="P223" s="14">
        <f t="shared" si="80"/>
        <v>19154.349999999999</v>
      </c>
      <c r="Q223" s="14">
        <f t="shared" si="80"/>
        <v>87440.749249999993</v>
      </c>
      <c r="R223" s="14">
        <f t="shared" si="80"/>
        <v>297559.25075000001</v>
      </c>
      <c r="S223" s="2"/>
    </row>
    <row r="224" spans="1:19" s="67" customFormat="1" ht="30" customHeight="1" thickBot="1" x14ac:dyDescent="0.25">
      <c r="A224" s="180"/>
      <c r="B224" s="180"/>
      <c r="C224" s="180"/>
      <c r="D224" s="180"/>
      <c r="E224" s="180"/>
      <c r="F224" s="180"/>
      <c r="G224" s="18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2"/>
    </row>
    <row r="225" spans="1:19" s="67" customFormat="1" ht="30" customHeight="1" thickBot="1" x14ac:dyDescent="0.25">
      <c r="A225" s="211" t="s">
        <v>19</v>
      </c>
      <c r="B225" s="212"/>
      <c r="C225" s="212"/>
      <c r="D225" s="212"/>
      <c r="E225" s="212"/>
      <c r="F225" s="212"/>
      <c r="G225" s="212"/>
      <c r="H225" s="212"/>
      <c r="I225" s="212"/>
      <c r="J225" s="212"/>
      <c r="K225" s="212"/>
      <c r="L225" s="212"/>
      <c r="M225" s="212"/>
      <c r="N225" s="212"/>
      <c r="O225" s="212"/>
      <c r="P225" s="212"/>
      <c r="Q225" s="212"/>
      <c r="R225" s="212"/>
      <c r="S225" s="2"/>
    </row>
    <row r="226" spans="1:19" ht="30" customHeight="1" x14ac:dyDescent="0.2">
      <c r="A226" s="142">
        <f>+A222+1</f>
        <v>97</v>
      </c>
      <c r="B226" s="143" t="s">
        <v>538</v>
      </c>
      <c r="C226" s="144" t="s">
        <v>404</v>
      </c>
      <c r="D226" s="143" t="s">
        <v>695</v>
      </c>
      <c r="E226" s="93" t="s">
        <v>207</v>
      </c>
      <c r="F226" s="94" t="s">
        <v>587</v>
      </c>
      <c r="G226" s="94" t="s">
        <v>657</v>
      </c>
      <c r="H226" s="96">
        <v>180000</v>
      </c>
      <c r="I226" s="96">
        <f>H226*2.87%</f>
        <v>5166</v>
      </c>
      <c r="J226" s="96">
        <f>+H226*3.04%</f>
        <v>5472</v>
      </c>
      <c r="K226" s="96">
        <v>1715.46</v>
      </c>
      <c r="L226" s="96">
        <f>+J226+I226+K226</f>
        <v>12353.46</v>
      </c>
      <c r="M226" s="96">
        <f>+H226-L226</f>
        <v>167646.54</v>
      </c>
      <c r="N226" s="8">
        <f>+IF(M226*12&lt;=416220.01,0,IF(M226*12&lt;=624329.01,(((M226*12-416220.01)*0.15)/12),IF((M226*12&lt;=867123.01),(31216+0.2*(M226*12-624329.01))/12,((79776+0.25*(M226*12-867123.01))/12))))</f>
        <v>30494.572291666667</v>
      </c>
      <c r="O226" s="96"/>
      <c r="P226" s="96">
        <v>3775</v>
      </c>
      <c r="Q226" s="8">
        <f>+P226+N226+L226</f>
        <v>46623.03229166667</v>
      </c>
      <c r="R226" s="95">
        <f>+H226-Q226</f>
        <v>133376.96770833334</v>
      </c>
    </row>
    <row r="227" spans="1:19" s="67" customFormat="1" ht="30" customHeight="1" x14ac:dyDescent="0.2">
      <c r="A227" s="317" t="s">
        <v>123</v>
      </c>
      <c r="B227" s="318"/>
      <c r="C227" s="214"/>
      <c r="D227" s="214"/>
      <c r="E227" s="214"/>
      <c r="F227" s="214"/>
      <c r="G227" s="213"/>
      <c r="H227" s="14">
        <f>SUM(H226:H226)</f>
        <v>180000</v>
      </c>
      <c r="I227" s="14">
        <f t="shared" ref="I227:R227" si="81">SUM(I226:I226)</f>
        <v>5166</v>
      </c>
      <c r="J227" s="14">
        <f t="shared" si="81"/>
        <v>5472</v>
      </c>
      <c r="K227" s="14">
        <f t="shared" si="81"/>
        <v>1715.46</v>
      </c>
      <c r="L227" s="14">
        <f t="shared" si="81"/>
        <v>12353.46</v>
      </c>
      <c r="M227" s="14">
        <f t="shared" si="81"/>
        <v>167646.54</v>
      </c>
      <c r="N227" s="14">
        <f t="shared" si="81"/>
        <v>30494.572291666667</v>
      </c>
      <c r="O227" s="14">
        <f t="shared" si="81"/>
        <v>0</v>
      </c>
      <c r="P227" s="14">
        <f t="shared" si="81"/>
        <v>3775</v>
      </c>
      <c r="Q227" s="14">
        <f t="shared" si="81"/>
        <v>46623.03229166667</v>
      </c>
      <c r="R227" s="14">
        <f t="shared" si="81"/>
        <v>133376.96770833334</v>
      </c>
      <c r="S227" s="2"/>
    </row>
    <row r="228" spans="1:19" s="2" customFormat="1" ht="30" customHeight="1" thickBot="1" x14ac:dyDescent="0.25">
      <c r="A228" s="62"/>
      <c r="B228" s="62"/>
      <c r="C228" s="62"/>
      <c r="D228" s="62"/>
      <c r="E228" s="62"/>
      <c r="F228" s="62"/>
      <c r="G228" s="62"/>
      <c r="H228"/>
      <c r="I228"/>
      <c r="J228"/>
      <c r="K228"/>
      <c r="L228"/>
      <c r="M228"/>
      <c r="N228"/>
      <c r="O228"/>
      <c r="P228"/>
      <c r="Q228"/>
      <c r="R228"/>
    </row>
    <row r="229" spans="1:19" s="2" customFormat="1" ht="30" customHeight="1" thickBot="1" x14ac:dyDescent="0.25">
      <c r="A229" s="211" t="s">
        <v>380</v>
      </c>
      <c r="B229" s="212"/>
      <c r="C229" s="212"/>
      <c r="D229" s="212"/>
      <c r="E229" s="212"/>
      <c r="F229" s="212"/>
      <c r="G229" s="212"/>
      <c r="H229" s="212"/>
      <c r="I229" s="212"/>
      <c r="J229" s="212"/>
      <c r="K229" s="212"/>
      <c r="L229" s="212"/>
      <c r="M229" s="212"/>
      <c r="N229" s="212"/>
      <c r="O229" s="212"/>
      <c r="P229" s="212"/>
      <c r="Q229" s="212"/>
      <c r="R229" s="212"/>
    </row>
    <row r="230" spans="1:19" s="98" customFormat="1" ht="30" customHeight="1" x14ac:dyDescent="0.2">
      <c r="A230" s="142">
        <f>+A226+1</f>
        <v>98</v>
      </c>
      <c r="B230" s="143" t="s">
        <v>381</v>
      </c>
      <c r="C230" s="144" t="s">
        <v>404</v>
      </c>
      <c r="D230" s="143" t="s">
        <v>696</v>
      </c>
      <c r="E230" s="93" t="s">
        <v>207</v>
      </c>
      <c r="F230" s="94" t="s">
        <v>638</v>
      </c>
      <c r="G230" s="94" t="s">
        <v>686</v>
      </c>
      <c r="H230" s="96">
        <v>155000</v>
      </c>
      <c r="I230" s="96">
        <f>H230*2.87%</f>
        <v>4448.5</v>
      </c>
      <c r="J230" s="96">
        <f>+H230*3.04%</f>
        <v>4712</v>
      </c>
      <c r="K230" s="96">
        <v>1715.46</v>
      </c>
      <c r="L230" s="8">
        <f>+J230+I230+K230</f>
        <v>10875.96</v>
      </c>
      <c r="M230" s="8">
        <f>+H230-L230</f>
        <v>144124.04</v>
      </c>
      <c r="N230" s="8">
        <f>+IF(M230*12&lt;=416220.01,0,IF(M230*12&lt;=624329.01,(((M230*12-416220.01)*0.15)/12),IF((M230*12&lt;=867123.01),(31216+0.2*(M230*12-624329.01))/12,((79776+0.25*(M230*12-867123.01))/12))))</f>
        <v>24613.947291666667</v>
      </c>
      <c r="O230" s="8"/>
      <c r="P230" s="95">
        <v>8795.6</v>
      </c>
      <c r="Q230" s="8">
        <f>+P230+N230+L230</f>
        <v>44285.507291666669</v>
      </c>
      <c r="R230" s="95">
        <f>+H230-Q230</f>
        <v>110714.49270833333</v>
      </c>
      <c r="S230" s="1"/>
    </row>
    <row r="231" spans="1:19" s="98" customFormat="1" ht="30" customHeight="1" x14ac:dyDescent="0.2">
      <c r="A231" s="317" t="s">
        <v>123</v>
      </c>
      <c r="B231" s="318"/>
      <c r="C231" s="214"/>
      <c r="D231" s="214"/>
      <c r="E231" s="214"/>
      <c r="F231" s="214"/>
      <c r="G231" s="213"/>
      <c r="H231" s="14">
        <f>SUM(H230:H230)</f>
        <v>155000</v>
      </c>
      <c r="I231" s="14">
        <f t="shared" ref="I231:R231" si="82">SUM(I230:I230)</f>
        <v>4448.5</v>
      </c>
      <c r="J231" s="14">
        <f t="shared" si="82"/>
        <v>4712</v>
      </c>
      <c r="K231" s="14">
        <f t="shared" si="82"/>
        <v>1715.46</v>
      </c>
      <c r="L231" s="14">
        <f t="shared" si="82"/>
        <v>10875.96</v>
      </c>
      <c r="M231" s="14">
        <f t="shared" si="82"/>
        <v>144124.04</v>
      </c>
      <c r="N231" s="14">
        <f t="shared" si="82"/>
        <v>24613.947291666667</v>
      </c>
      <c r="O231" s="14">
        <f t="shared" si="82"/>
        <v>0</v>
      </c>
      <c r="P231" s="14">
        <f t="shared" si="82"/>
        <v>8795.6</v>
      </c>
      <c r="Q231" s="14">
        <f t="shared" si="82"/>
        <v>44285.507291666669</v>
      </c>
      <c r="R231" s="14">
        <f t="shared" si="82"/>
        <v>110714.49270833333</v>
      </c>
      <c r="S231" s="1"/>
    </row>
    <row r="232" spans="1:19" s="2" customFormat="1" ht="30" customHeight="1" thickBot="1" x14ac:dyDescent="0.25">
      <c r="A232" s="62"/>
      <c r="B232" s="62"/>
      <c r="C232" s="62"/>
      <c r="D232" s="62"/>
      <c r="E232" s="62"/>
      <c r="F232" s="62"/>
      <c r="G232" s="62"/>
      <c r="H232"/>
      <c r="I232"/>
      <c r="J232"/>
      <c r="K232"/>
      <c r="L232"/>
      <c r="M232"/>
      <c r="N232"/>
      <c r="O232"/>
      <c r="P232"/>
      <c r="Q232"/>
      <c r="R232"/>
    </row>
    <row r="233" spans="1:19" s="2" customFormat="1" ht="30" customHeight="1" thickBot="1" x14ac:dyDescent="0.25">
      <c r="A233" s="191" t="s">
        <v>428</v>
      </c>
      <c r="B233" s="192"/>
      <c r="C233" s="192"/>
      <c r="D233" s="192"/>
      <c r="E233" s="192"/>
      <c r="F233" s="192"/>
      <c r="G233" s="192"/>
      <c r="H233" s="192"/>
      <c r="I233" s="192"/>
      <c r="J233" s="192"/>
      <c r="K233" s="192"/>
      <c r="L233" s="192"/>
      <c r="M233" s="192"/>
      <c r="N233" s="192"/>
      <c r="O233" s="192"/>
      <c r="P233" s="192"/>
      <c r="Q233" s="192"/>
      <c r="R233" s="192"/>
    </row>
    <row r="234" spans="1:19" s="2" customFormat="1" ht="30" customHeight="1" x14ac:dyDescent="0.2">
      <c r="A234" s="12">
        <f>+A230+1</f>
        <v>99</v>
      </c>
      <c r="B234" s="59" t="s">
        <v>423</v>
      </c>
      <c r="C234" s="139" t="s">
        <v>404</v>
      </c>
      <c r="D234" s="111" t="s">
        <v>424</v>
      </c>
      <c r="E234" s="110" t="s">
        <v>207</v>
      </c>
      <c r="F234" s="94" t="s">
        <v>629</v>
      </c>
      <c r="G234" s="94" t="s">
        <v>680</v>
      </c>
      <c r="H234" s="61">
        <v>80000</v>
      </c>
      <c r="I234" s="96">
        <f>H234*2.87%</f>
        <v>2296</v>
      </c>
      <c r="J234" s="96">
        <f>+H234*3.04%</f>
        <v>2432</v>
      </c>
      <c r="K234" s="96"/>
      <c r="L234" s="8">
        <f>+J234+I234+K234</f>
        <v>4728</v>
      </c>
      <c r="M234" s="8">
        <f>+H234-L234</f>
        <v>75272</v>
      </c>
      <c r="N234" s="8">
        <f>+IF(M234*12&lt;=416220.01,0,IF(M234*12&lt;=624329.01,(((M234*12-416220.01)*0.15)/12),IF((M234*12&lt;=867123.01),(31216+0.2*(M234*12-624329.01))/12,((79776+0.25*(M234*12-867123.01))/12))))</f>
        <v>7400.9372916666662</v>
      </c>
      <c r="O234" s="8">
        <v>0</v>
      </c>
      <c r="P234" s="9">
        <v>4267.74</v>
      </c>
      <c r="Q234" s="8">
        <f>+P234+N234+L234</f>
        <v>16396.677291666667</v>
      </c>
      <c r="R234" s="95">
        <f>+H234-Q234</f>
        <v>63603.322708333333</v>
      </c>
    </row>
    <row r="235" spans="1:19" s="2" customFormat="1" ht="30" customHeight="1" x14ac:dyDescent="0.2">
      <c r="A235" s="317" t="s">
        <v>123</v>
      </c>
      <c r="B235" s="318"/>
      <c r="C235" s="213"/>
      <c r="D235" s="213"/>
      <c r="E235" s="213"/>
      <c r="F235" s="213"/>
      <c r="G235" s="213"/>
      <c r="H235" s="14">
        <f>SUM(H234:H234)</f>
        <v>80000</v>
      </c>
      <c r="I235" s="14">
        <f t="shared" ref="I235:R235" si="83">SUM(I234:I234)</f>
        <v>2296</v>
      </c>
      <c r="J235" s="14">
        <f t="shared" si="83"/>
        <v>2432</v>
      </c>
      <c r="K235" s="14">
        <f t="shared" si="83"/>
        <v>0</v>
      </c>
      <c r="L235" s="14">
        <f t="shared" si="83"/>
        <v>4728</v>
      </c>
      <c r="M235" s="14">
        <f t="shared" si="83"/>
        <v>75272</v>
      </c>
      <c r="N235" s="14">
        <f t="shared" si="83"/>
        <v>7400.9372916666662</v>
      </c>
      <c r="O235" s="14">
        <f t="shared" si="83"/>
        <v>0</v>
      </c>
      <c r="P235" s="14">
        <f t="shared" si="83"/>
        <v>4267.74</v>
      </c>
      <c r="Q235" s="14">
        <f t="shared" si="83"/>
        <v>16396.677291666667</v>
      </c>
      <c r="R235" s="14">
        <f t="shared" si="83"/>
        <v>63603.322708333333</v>
      </c>
    </row>
    <row r="236" spans="1:19" s="2" customFormat="1" ht="30" customHeight="1" thickBot="1" x14ac:dyDescent="0.25">
      <c r="A236" s="186"/>
      <c r="B236" s="186"/>
      <c r="C236" s="186"/>
      <c r="D236" s="186"/>
      <c r="E236" s="186"/>
      <c r="F236" s="186"/>
      <c r="G236" s="186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</row>
    <row r="237" spans="1:19" s="2" customFormat="1" ht="30" customHeight="1" thickBot="1" x14ac:dyDescent="0.25">
      <c r="A237" s="211" t="s">
        <v>429</v>
      </c>
      <c r="B237" s="212"/>
      <c r="C237" s="212"/>
      <c r="D237" s="212"/>
      <c r="E237" s="212"/>
      <c r="F237" s="212"/>
      <c r="G237" s="212"/>
      <c r="H237" s="212"/>
      <c r="I237" s="212"/>
      <c r="J237" s="212"/>
      <c r="K237" s="212"/>
      <c r="L237" s="212"/>
      <c r="M237" s="212"/>
      <c r="N237" s="212"/>
      <c r="O237" s="212"/>
      <c r="P237" s="212"/>
      <c r="Q237" s="212"/>
      <c r="R237" s="212"/>
    </row>
    <row r="238" spans="1:19" s="2" customFormat="1" ht="30" customHeight="1" x14ac:dyDescent="0.2">
      <c r="A238" s="92">
        <f>+A234+1</f>
        <v>100</v>
      </c>
      <c r="B238" s="99" t="s">
        <v>574</v>
      </c>
      <c r="C238" s="101" t="s">
        <v>404</v>
      </c>
      <c r="D238" s="99" t="s">
        <v>656</v>
      </c>
      <c r="E238" s="93" t="s">
        <v>207</v>
      </c>
      <c r="F238" s="24" t="s">
        <v>586</v>
      </c>
      <c r="G238" s="24" t="s">
        <v>649</v>
      </c>
      <c r="H238" s="96">
        <v>135000</v>
      </c>
      <c r="I238" s="96">
        <f>H238*2.87%</f>
        <v>3874.5</v>
      </c>
      <c r="J238" s="96">
        <f>+H238*3.04%</f>
        <v>4104</v>
      </c>
      <c r="K238" s="96"/>
      <c r="L238" s="8">
        <f>+J238+I238+K238</f>
        <v>7978.5</v>
      </c>
      <c r="M238" s="8">
        <f>+H238-L238</f>
        <v>127021.5</v>
      </c>
      <c r="N238" s="8">
        <f>+IF(M238*12&lt;=416220.01,0,IF(M238*12&lt;=624329.01,(((M238*12-416220.01)*0.15)/12),IF((M238*12&lt;=867123.01),(31216+0.2*(M238*12-624329.01))/12,((79776+0.25*(M238*12-867123.01))/12))))</f>
        <v>20338.312291666665</v>
      </c>
      <c r="O238" s="8"/>
      <c r="P238" s="95">
        <v>25</v>
      </c>
      <c r="Q238" s="8">
        <f>+P238+N238+L238</f>
        <v>28341.812291666665</v>
      </c>
      <c r="R238" s="95">
        <f>+H238-Q238</f>
        <v>106658.18770833334</v>
      </c>
    </row>
    <row r="239" spans="1:19" s="2" customFormat="1" ht="30" customHeight="1" x14ac:dyDescent="0.2">
      <c r="A239" s="12">
        <f>+A238+1</f>
        <v>101</v>
      </c>
      <c r="B239" s="59" t="s">
        <v>600</v>
      </c>
      <c r="C239" s="139" t="s">
        <v>405</v>
      </c>
      <c r="D239" s="111" t="s">
        <v>218</v>
      </c>
      <c r="E239" s="110" t="s">
        <v>207</v>
      </c>
      <c r="F239" s="24" t="s">
        <v>586</v>
      </c>
      <c r="G239" s="110" t="s">
        <v>649</v>
      </c>
      <c r="H239" s="96">
        <v>70000</v>
      </c>
      <c r="I239" s="96">
        <f>H239*2.87%</f>
        <v>2009</v>
      </c>
      <c r="J239" s="96">
        <f>+H239*3.04%</f>
        <v>2128</v>
      </c>
      <c r="K239" s="96"/>
      <c r="L239" s="8">
        <f>+J239+I239+K239</f>
        <v>4137</v>
      </c>
      <c r="M239" s="8">
        <f>+H239-L239</f>
        <v>65863</v>
      </c>
      <c r="N239" s="8">
        <f>+IF(M239*12&lt;=416220.01,0,IF(M239*12&lt;=624329.01,(((M239*12-416220.01)*0.15)/12),IF((M239*12&lt;=867123.01),(31216+0.2*(M239*12-624329.01))/12,((79776+0.25*(M239*12-867123.01))/12))))</f>
        <v>5368.4498333333331</v>
      </c>
      <c r="O239" s="8"/>
      <c r="P239" s="95">
        <v>25</v>
      </c>
      <c r="Q239" s="8">
        <f>+P239+N239+L239</f>
        <v>9530.4498333333322</v>
      </c>
      <c r="R239" s="95">
        <f>+H239-Q239</f>
        <v>60469.550166666668</v>
      </c>
    </row>
    <row r="240" spans="1:19" s="2" customFormat="1" ht="30" customHeight="1" x14ac:dyDescent="0.2">
      <c r="A240" s="92">
        <f>+A239+1</f>
        <v>102</v>
      </c>
      <c r="B240" s="59" t="s">
        <v>516</v>
      </c>
      <c r="C240" s="139" t="s">
        <v>404</v>
      </c>
      <c r="D240" s="111" t="s">
        <v>218</v>
      </c>
      <c r="E240" s="110" t="s">
        <v>207</v>
      </c>
      <c r="F240" s="99" t="s">
        <v>607</v>
      </c>
      <c r="G240" s="99" t="s">
        <v>667</v>
      </c>
      <c r="H240" s="96">
        <v>70000</v>
      </c>
      <c r="I240" s="96">
        <f>H240*2.87%</f>
        <v>2009</v>
      </c>
      <c r="J240" s="96">
        <f>+H240*3.04%</f>
        <v>2128</v>
      </c>
      <c r="K240" s="96"/>
      <c r="L240" s="8">
        <f>+J240+I240+K240</f>
        <v>4137</v>
      </c>
      <c r="M240" s="8">
        <f>+H240-L240</f>
        <v>65863</v>
      </c>
      <c r="N240" s="8">
        <f>+IF(M240*12&lt;=416220.01,0,IF(M240*12&lt;=624329.01,(((M240*12-416220.01)*0.15)/12),IF((M240*12&lt;=867123.01),(31216+0.2*(M240*12-624329.01))/12,((79776+0.25*(M240*12-867123.01))/12))))</f>
        <v>5368.4498333333331</v>
      </c>
      <c r="O240" s="8"/>
      <c r="P240" s="95">
        <v>25</v>
      </c>
      <c r="Q240" s="8">
        <f>+P240+N240+L240</f>
        <v>9530.4498333333322</v>
      </c>
      <c r="R240" s="95">
        <f>H240-Q240</f>
        <v>60469.550166666668</v>
      </c>
    </row>
    <row r="241" spans="1:19" s="2" customFormat="1" ht="30" customHeight="1" x14ac:dyDescent="0.2">
      <c r="A241" s="317" t="s">
        <v>123</v>
      </c>
      <c r="B241" s="318"/>
      <c r="C241" s="213"/>
      <c r="D241" s="213"/>
      <c r="E241" s="213"/>
      <c r="F241" s="213"/>
      <c r="G241" s="213"/>
      <c r="H241" s="14">
        <f>SUM(H238:H240)</f>
        <v>275000</v>
      </c>
      <c r="I241" s="14">
        <f t="shared" ref="I241:R241" si="84">SUM(I238:I240)</f>
        <v>7892.5</v>
      </c>
      <c r="J241" s="14">
        <f t="shared" si="84"/>
        <v>8360</v>
      </c>
      <c r="K241" s="14">
        <f t="shared" si="84"/>
        <v>0</v>
      </c>
      <c r="L241" s="14">
        <f t="shared" si="84"/>
        <v>16252.5</v>
      </c>
      <c r="M241" s="14">
        <f t="shared" si="84"/>
        <v>258747.5</v>
      </c>
      <c r="N241" s="14">
        <f t="shared" si="84"/>
        <v>31075.21195833333</v>
      </c>
      <c r="O241" s="14">
        <f t="shared" si="84"/>
        <v>0</v>
      </c>
      <c r="P241" s="14">
        <f t="shared" si="84"/>
        <v>75</v>
      </c>
      <c r="Q241" s="14">
        <f t="shared" si="84"/>
        <v>47402.711958333326</v>
      </c>
      <c r="R241" s="14">
        <f t="shared" si="84"/>
        <v>227597.28804166667</v>
      </c>
    </row>
    <row r="242" spans="1:19" s="67" customFormat="1" ht="30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2"/>
    </row>
    <row r="243" spans="1:19" s="98" customFormat="1" ht="30" customHeight="1" thickBot="1" x14ac:dyDescent="0.25">
      <c r="A243" s="191" t="s">
        <v>352</v>
      </c>
      <c r="B243" s="192"/>
      <c r="C243" s="192"/>
      <c r="D243" s="192"/>
      <c r="E243" s="192"/>
      <c r="F243" s="192"/>
      <c r="G243" s="192"/>
      <c r="H243" s="192"/>
      <c r="I243" s="192"/>
      <c r="J243" s="192"/>
      <c r="K243" s="192"/>
      <c r="L243" s="192"/>
      <c r="M243" s="192"/>
      <c r="N243" s="192"/>
      <c r="O243" s="192"/>
      <c r="P243" s="192"/>
      <c r="Q243" s="192"/>
      <c r="R243" s="192"/>
      <c r="S243" s="1"/>
    </row>
    <row r="244" spans="1:19" s="98" customFormat="1" ht="30" customHeight="1" x14ac:dyDescent="0.2">
      <c r="A244" s="92">
        <f>+A240+1</f>
        <v>103</v>
      </c>
      <c r="B244" s="59" t="s">
        <v>387</v>
      </c>
      <c r="C244" s="139" t="s">
        <v>404</v>
      </c>
      <c r="D244" s="111" t="s">
        <v>354</v>
      </c>
      <c r="E244" s="110" t="s">
        <v>207</v>
      </c>
      <c r="F244" s="94" t="s">
        <v>629</v>
      </c>
      <c r="G244" s="94" t="s">
        <v>680</v>
      </c>
      <c r="H244" s="61">
        <v>90000</v>
      </c>
      <c r="I244" s="96">
        <f>H244*2.87%</f>
        <v>2583</v>
      </c>
      <c r="J244" s="96">
        <f>+H244*3.04%</f>
        <v>2736</v>
      </c>
      <c r="K244" s="8">
        <v>1715.46</v>
      </c>
      <c r="L244" s="8">
        <f>+J244+I244+K244</f>
        <v>7034.46</v>
      </c>
      <c r="M244" s="8">
        <f>+H244-L244</f>
        <v>82965.539999999994</v>
      </c>
      <c r="N244" s="8">
        <f>+IF(M244*12&lt;=416220.01,0,IF(M244*12&lt;=624329.01,(((M244*12-416220.01)*0.15)/12),IF((M244*12&lt;=867123.01),(31216+0.2*(M244*12-624329.01))/12,((79776+0.25*(M244*12-867123.01))/12))))</f>
        <v>9324.3222916666655</v>
      </c>
      <c r="O244" s="8"/>
      <c r="P244" s="95">
        <v>125</v>
      </c>
      <c r="Q244" s="8">
        <f>+P244+N244+L244</f>
        <v>16483.782291666666</v>
      </c>
      <c r="R244" s="95">
        <f>+H244-Q244</f>
        <v>73516.217708333337</v>
      </c>
      <c r="S244" s="1"/>
    </row>
    <row r="245" spans="1:19" ht="30" customHeight="1" x14ac:dyDescent="0.2">
      <c r="A245" s="92">
        <f>+A244+1</f>
        <v>104</v>
      </c>
      <c r="B245" s="59" t="s">
        <v>601</v>
      </c>
      <c r="C245" s="139" t="s">
        <v>405</v>
      </c>
      <c r="D245" s="111" t="s">
        <v>610</v>
      </c>
      <c r="E245" s="110" t="s">
        <v>207</v>
      </c>
      <c r="F245" s="24" t="s">
        <v>586</v>
      </c>
      <c r="G245" s="110" t="s">
        <v>649</v>
      </c>
      <c r="H245" s="61">
        <v>45000</v>
      </c>
      <c r="I245" s="96">
        <f>H245*2.87%</f>
        <v>1291.5</v>
      </c>
      <c r="J245" s="96">
        <f>+H245*3.04%</f>
        <v>1368</v>
      </c>
      <c r="K245" s="96">
        <v>1715.46</v>
      </c>
      <c r="L245" s="8">
        <f>+J245+I245+K245</f>
        <v>4374.96</v>
      </c>
      <c r="M245" s="8">
        <f>+H245-L245</f>
        <v>40625.040000000001</v>
      </c>
      <c r="N245" s="8">
        <v>0</v>
      </c>
      <c r="O245" s="8"/>
      <c r="P245" s="95">
        <v>25</v>
      </c>
      <c r="Q245" s="8">
        <f>+P245+N245+L245</f>
        <v>4399.96</v>
      </c>
      <c r="R245" s="95">
        <f>+H245-Q245</f>
        <v>40600.04</v>
      </c>
    </row>
    <row r="246" spans="1:19" ht="30" customHeight="1" x14ac:dyDescent="0.2">
      <c r="A246" s="317" t="s">
        <v>123</v>
      </c>
      <c r="B246" s="318"/>
      <c r="C246" s="213"/>
      <c r="D246" s="213"/>
      <c r="E246" s="213"/>
      <c r="F246" s="213"/>
      <c r="G246" s="213"/>
      <c r="H246" s="14">
        <f>SUM(H244:H245)</f>
        <v>135000</v>
      </c>
      <c r="I246" s="14">
        <f t="shared" ref="I246:R246" si="85">SUM(I244:I245)</f>
        <v>3874.5</v>
      </c>
      <c r="J246" s="14">
        <f t="shared" si="85"/>
        <v>4104</v>
      </c>
      <c r="K246" s="14">
        <f>SUM(K244:K245)</f>
        <v>3430.92</v>
      </c>
      <c r="L246" s="14">
        <f t="shared" si="85"/>
        <v>11409.42</v>
      </c>
      <c r="M246" s="14">
        <f t="shared" si="85"/>
        <v>123590.57999999999</v>
      </c>
      <c r="N246" s="14">
        <f t="shared" si="85"/>
        <v>9324.3222916666655</v>
      </c>
      <c r="O246" s="14">
        <f t="shared" si="85"/>
        <v>0</v>
      </c>
      <c r="P246" s="14">
        <f t="shared" si="85"/>
        <v>150</v>
      </c>
      <c r="Q246" s="14">
        <f t="shared" si="85"/>
        <v>20883.742291666666</v>
      </c>
      <c r="R246" s="14">
        <f t="shared" si="85"/>
        <v>114116.25770833335</v>
      </c>
    </row>
    <row r="247" spans="1:19" s="67" customFormat="1" ht="30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ht="30" customHeight="1" thickBot="1" x14ac:dyDescent="0.25">
      <c r="A248" s="211" t="s">
        <v>219</v>
      </c>
      <c r="B248" s="212"/>
      <c r="C248" s="212"/>
      <c r="D248" s="212"/>
      <c r="E248" s="212"/>
      <c r="F248" s="212"/>
      <c r="G248" s="212"/>
      <c r="H248" s="212"/>
      <c r="I248" s="212"/>
      <c r="J248" s="212"/>
      <c r="K248" s="212"/>
      <c r="L248" s="212"/>
      <c r="M248" s="212"/>
      <c r="N248" s="212"/>
      <c r="O248" s="212"/>
      <c r="P248" s="212"/>
      <c r="Q248" s="212"/>
      <c r="R248" s="212"/>
    </row>
    <row r="249" spans="1:19" ht="30" customHeight="1" x14ac:dyDescent="0.2">
      <c r="A249" s="92">
        <f>+A245+1</f>
        <v>105</v>
      </c>
      <c r="B249" s="59" t="s">
        <v>388</v>
      </c>
      <c r="C249" s="139" t="s">
        <v>405</v>
      </c>
      <c r="D249" s="59" t="s">
        <v>389</v>
      </c>
      <c r="E249" s="110" t="s">
        <v>207</v>
      </c>
      <c r="F249" s="24" t="s">
        <v>709</v>
      </c>
      <c r="G249" s="24" t="s">
        <v>708</v>
      </c>
      <c r="H249" s="96">
        <v>55000</v>
      </c>
      <c r="I249" s="96">
        <f t="shared" ref="I249" si="86">H249*2.87%</f>
        <v>1578.5</v>
      </c>
      <c r="J249" s="96">
        <f t="shared" ref="J249" si="87">+H249*3.04%</f>
        <v>1672</v>
      </c>
      <c r="K249" s="96">
        <v>1715.46</v>
      </c>
      <c r="L249" s="8">
        <f>+J249+I249+K249</f>
        <v>4965.96</v>
      </c>
      <c r="M249" s="8">
        <f>+H249-L249</f>
        <v>50034.04</v>
      </c>
      <c r="N249" s="8">
        <f>+IF(M249*12&lt;=416220.01,0,IF(M249*12&lt;=624329.01,(((M249*12-416220.01)*0.15)/12),IF((M249*12&lt;=867123.01),(31216+0.2*(M249*12-624329.01))/12,((79776+0.25*(M249*12-867123.01))/12))))</f>
        <v>2302.3558749999997</v>
      </c>
      <c r="O249" s="8">
        <v>0</v>
      </c>
      <c r="P249" s="95">
        <v>125</v>
      </c>
      <c r="Q249" s="8">
        <f>+P249+N249+L249</f>
        <v>7393.3158750000002</v>
      </c>
      <c r="R249" s="95">
        <f>+H249-Q249</f>
        <v>47606.684125</v>
      </c>
    </row>
    <row r="250" spans="1:19" ht="30" customHeight="1" x14ac:dyDescent="0.2">
      <c r="A250" s="92">
        <f>+A249+1</f>
        <v>106</v>
      </c>
      <c r="B250" s="59" t="s">
        <v>562</v>
      </c>
      <c r="C250" s="139" t="s">
        <v>405</v>
      </c>
      <c r="D250" s="59" t="s">
        <v>389</v>
      </c>
      <c r="E250" s="110" t="s">
        <v>207</v>
      </c>
      <c r="F250" s="24" t="s">
        <v>644</v>
      </c>
      <c r="G250" s="24" t="s">
        <v>689</v>
      </c>
      <c r="H250" s="96">
        <v>45000</v>
      </c>
      <c r="I250" s="96">
        <f t="shared" ref="I250" si="88">H250*2.87%</f>
        <v>1291.5</v>
      </c>
      <c r="J250" s="96">
        <f t="shared" ref="J250" si="89">+H250*3.04%</f>
        <v>1368</v>
      </c>
      <c r="K250" s="8">
        <v>1715.46</v>
      </c>
      <c r="L250" s="8">
        <f>+J250+I250+K250</f>
        <v>4374.96</v>
      </c>
      <c r="M250" s="8">
        <f>+H250-L250</f>
        <v>40625.040000000001</v>
      </c>
      <c r="N250" s="8">
        <v>0</v>
      </c>
      <c r="O250" s="8"/>
      <c r="P250" s="9">
        <v>1125</v>
      </c>
      <c r="Q250" s="8">
        <f>+P250+N250+L250</f>
        <v>5499.96</v>
      </c>
      <c r="R250" s="95">
        <f>+H250-Q250</f>
        <v>39500.04</v>
      </c>
    </row>
    <row r="251" spans="1:19" s="67" customFormat="1" ht="30" customHeight="1" x14ac:dyDescent="0.2">
      <c r="A251" s="317" t="s">
        <v>123</v>
      </c>
      <c r="B251" s="318"/>
      <c r="C251" s="213"/>
      <c r="D251" s="213"/>
      <c r="E251" s="213"/>
      <c r="F251" s="213"/>
      <c r="G251" s="213"/>
      <c r="H251" s="14">
        <f>SUM(H249:H250)</f>
        <v>100000</v>
      </c>
      <c r="I251" s="14">
        <f t="shared" ref="I251:R251" si="90">SUM(I249:I250)</f>
        <v>2870</v>
      </c>
      <c r="J251" s="14">
        <f t="shared" si="90"/>
        <v>3040</v>
      </c>
      <c r="K251" s="14">
        <f t="shared" si="90"/>
        <v>3430.92</v>
      </c>
      <c r="L251" s="14">
        <f t="shared" si="90"/>
        <v>9340.92</v>
      </c>
      <c r="M251" s="14">
        <f t="shared" si="90"/>
        <v>90659.08</v>
      </c>
      <c r="N251" s="14">
        <f t="shared" si="90"/>
        <v>2302.3558749999997</v>
      </c>
      <c r="O251" s="14">
        <f t="shared" si="90"/>
        <v>0</v>
      </c>
      <c r="P251" s="14">
        <f t="shared" si="90"/>
        <v>1250</v>
      </c>
      <c r="Q251" s="14">
        <f t="shared" si="90"/>
        <v>12893.275874999999</v>
      </c>
      <c r="R251" s="14">
        <f t="shared" si="90"/>
        <v>87106.724125000008</v>
      </c>
      <c r="S251" s="2"/>
    </row>
    <row r="252" spans="1:19" ht="30" customHeight="1" thickBot="1" x14ac:dyDescent="0.25">
      <c r="A252" s="62"/>
      <c r="B252" s="62"/>
      <c r="C252" s="62"/>
      <c r="D252" s="62"/>
      <c r="E252" s="62"/>
      <c r="F252" s="62"/>
      <c r="G252" s="62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</row>
    <row r="253" spans="1:19" ht="30" customHeight="1" thickBot="1" x14ac:dyDescent="0.25">
      <c r="A253" s="211" t="s">
        <v>430</v>
      </c>
      <c r="B253" s="212"/>
      <c r="C253" s="212"/>
      <c r="D253" s="212"/>
      <c r="E253" s="212"/>
      <c r="F253" s="212"/>
      <c r="G253" s="212"/>
      <c r="H253" s="212"/>
      <c r="I253" s="212"/>
      <c r="J253" s="212"/>
      <c r="K253" s="212"/>
      <c r="L253" s="212"/>
      <c r="M253" s="212"/>
      <c r="N253" s="212"/>
      <c r="O253" s="212"/>
      <c r="P253" s="212"/>
      <c r="Q253" s="212"/>
      <c r="R253" s="212"/>
    </row>
    <row r="254" spans="1:19" ht="30" customHeight="1" x14ac:dyDescent="0.2">
      <c r="A254" s="92">
        <f>+A250+1</f>
        <v>107</v>
      </c>
      <c r="B254" s="99" t="s">
        <v>142</v>
      </c>
      <c r="C254" s="101" t="s">
        <v>405</v>
      </c>
      <c r="D254" s="99" t="s">
        <v>391</v>
      </c>
      <c r="E254" s="93" t="s">
        <v>207</v>
      </c>
      <c r="F254" s="24" t="s">
        <v>586</v>
      </c>
      <c r="G254" s="94" t="s">
        <v>649</v>
      </c>
      <c r="H254" s="96">
        <v>70000</v>
      </c>
      <c r="I254" s="96">
        <f>H254*2.87%</f>
        <v>2009</v>
      </c>
      <c r="J254" s="96">
        <f>+H254*3.04%</f>
        <v>2128</v>
      </c>
      <c r="K254" s="96">
        <v>1715.46</v>
      </c>
      <c r="L254" s="96">
        <f>+J254+I254+K254</f>
        <v>5852.46</v>
      </c>
      <c r="M254" s="8">
        <f>+H254-L254</f>
        <v>64147.54</v>
      </c>
      <c r="N254" s="8">
        <f>+IF(M254*12&lt;=416220.01,0,IF(M254*12&lt;=624329.01,(((M254*12-416220.01)*0.15)/12),IF((M254*12&lt;=867123.01),(31216+0.2*(M254*12-624329.01))/12,((79776+0.25*(M254*12-867123.01))/12))))</f>
        <v>5025.3578333333326</v>
      </c>
      <c r="O254" s="8"/>
      <c r="P254" s="95">
        <v>125</v>
      </c>
      <c r="Q254" s="8">
        <f>+P254+N254+L254</f>
        <v>11002.817833333333</v>
      </c>
      <c r="R254" s="95">
        <f>+H254-Q254</f>
        <v>58997.182166666666</v>
      </c>
    </row>
    <row r="255" spans="1:19" ht="30" customHeight="1" x14ac:dyDescent="0.2">
      <c r="A255" s="317" t="s">
        <v>123</v>
      </c>
      <c r="B255" s="318"/>
      <c r="C255" s="213"/>
      <c r="D255" s="213"/>
      <c r="E255" s="213"/>
      <c r="F255" s="213"/>
      <c r="G255" s="213"/>
      <c r="H255" s="14">
        <f t="shared" ref="H255:R255" si="91">SUM(H254:H254)</f>
        <v>70000</v>
      </c>
      <c r="I255" s="14">
        <f t="shared" si="91"/>
        <v>2009</v>
      </c>
      <c r="J255" s="14">
        <f t="shared" si="91"/>
        <v>2128</v>
      </c>
      <c r="K255" s="14">
        <f>SUM(K254:K254)</f>
        <v>1715.46</v>
      </c>
      <c r="L255" s="14">
        <f t="shared" si="91"/>
        <v>5852.46</v>
      </c>
      <c r="M255" s="14">
        <f t="shared" si="91"/>
        <v>64147.54</v>
      </c>
      <c r="N255" s="14">
        <f t="shared" si="91"/>
        <v>5025.3578333333326</v>
      </c>
      <c r="O255" s="14">
        <f t="shared" si="91"/>
        <v>0</v>
      </c>
      <c r="P255" s="14">
        <f t="shared" si="91"/>
        <v>125</v>
      </c>
      <c r="Q255" s="14">
        <f t="shared" si="91"/>
        <v>11002.817833333333</v>
      </c>
      <c r="R255" s="14">
        <f t="shared" si="91"/>
        <v>58997.182166666666</v>
      </c>
    </row>
    <row r="256" spans="1:19" s="67" customFormat="1" ht="30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2"/>
    </row>
    <row r="257" spans="1:19" ht="30" customHeight="1" thickBot="1" x14ac:dyDescent="0.25">
      <c r="A257" s="211" t="s">
        <v>575</v>
      </c>
      <c r="B257" s="212"/>
      <c r="C257" s="212"/>
      <c r="D257" s="212"/>
      <c r="E257" s="212"/>
      <c r="F257" s="212"/>
      <c r="G257" s="212"/>
      <c r="H257" s="212"/>
      <c r="I257" s="212"/>
      <c r="J257" s="212"/>
      <c r="K257" s="212"/>
      <c r="L257" s="212"/>
      <c r="M257" s="212"/>
      <c r="N257" s="212"/>
      <c r="O257" s="212"/>
      <c r="P257" s="212"/>
      <c r="Q257" s="212"/>
      <c r="R257" s="212"/>
    </row>
    <row r="258" spans="1:19" ht="30" customHeight="1" x14ac:dyDescent="0.2">
      <c r="A258" s="92">
        <f>+A254+1</f>
        <v>108</v>
      </c>
      <c r="B258" s="99" t="s">
        <v>492</v>
      </c>
      <c r="C258" s="101" t="s">
        <v>405</v>
      </c>
      <c r="D258" s="99" t="s">
        <v>611</v>
      </c>
      <c r="E258" s="93" t="s">
        <v>207</v>
      </c>
      <c r="F258" s="24" t="s">
        <v>709</v>
      </c>
      <c r="G258" s="24" t="s">
        <v>708</v>
      </c>
      <c r="H258" s="96">
        <v>80000</v>
      </c>
      <c r="I258" s="96">
        <f>H258*2.87%</f>
        <v>2296</v>
      </c>
      <c r="J258" s="96">
        <f>+H258*3.04%</f>
        <v>2432</v>
      </c>
      <c r="K258" s="96"/>
      <c r="L258" s="8">
        <f>+J258+I258+K258</f>
        <v>4728</v>
      </c>
      <c r="M258" s="8">
        <f>+H258-L258</f>
        <v>75272</v>
      </c>
      <c r="N258" s="8">
        <f>+IF(M258*12&lt;=416220.01,0,IF(M258*12&lt;=624329.01,(((M258*12-416220.01)*0.15)/12),IF((M258*12&lt;=867123.01),(31216+0.2*(M258*12-624329.01))/12,((79776+0.25*(M258*12-867123.01))/12))))</f>
        <v>7400.9372916666662</v>
      </c>
      <c r="O258" s="8"/>
      <c r="P258" s="95">
        <v>10125</v>
      </c>
      <c r="Q258" s="8">
        <f>+P258+N258+L258</f>
        <v>22253.937291666665</v>
      </c>
      <c r="R258" s="95">
        <f>+H258-Q258</f>
        <v>57746.062708333338</v>
      </c>
    </row>
    <row r="259" spans="1:19" ht="30" customHeight="1" x14ac:dyDescent="0.2">
      <c r="A259" s="114">
        <f>+A258+1</f>
        <v>109</v>
      </c>
      <c r="B259" s="258" t="s">
        <v>631</v>
      </c>
      <c r="C259" s="235" t="s">
        <v>405</v>
      </c>
      <c r="D259" s="113" t="s">
        <v>632</v>
      </c>
      <c r="E259" s="110" t="s">
        <v>207</v>
      </c>
      <c r="F259" s="94" t="s">
        <v>629</v>
      </c>
      <c r="G259" s="94" t="s">
        <v>680</v>
      </c>
      <c r="H259" s="8">
        <v>25000</v>
      </c>
      <c r="I259" s="8">
        <f>H259*2.87%</f>
        <v>717.5</v>
      </c>
      <c r="J259" s="8">
        <f>+H259*3.04%</f>
        <v>760</v>
      </c>
      <c r="K259" s="8"/>
      <c r="L259" s="8">
        <f>+J259+I259+K259</f>
        <v>1477.5</v>
      </c>
      <c r="M259" s="8">
        <f>+H259-L259</f>
        <v>23522.5</v>
      </c>
      <c r="N259" s="8">
        <v>0</v>
      </c>
      <c r="O259" s="8">
        <f t="shared" ref="O259" si="92">N259*2.87%</f>
        <v>0</v>
      </c>
      <c r="P259" s="96">
        <v>125</v>
      </c>
      <c r="Q259" s="8">
        <f>+P259+N259+L259</f>
        <v>1602.5</v>
      </c>
      <c r="R259" s="9">
        <f>+H259-Q259</f>
        <v>23397.5</v>
      </c>
    </row>
    <row r="260" spans="1:19" ht="30" customHeight="1" x14ac:dyDescent="0.2">
      <c r="A260" s="317" t="s">
        <v>123</v>
      </c>
      <c r="B260" s="318"/>
      <c r="C260" s="213"/>
      <c r="D260" s="213"/>
      <c r="E260" s="213"/>
      <c r="F260" s="213"/>
      <c r="G260" s="213"/>
      <c r="H260" s="14">
        <f>SUM(H258:H259)</f>
        <v>105000</v>
      </c>
      <c r="I260" s="14">
        <f t="shared" ref="I260:R260" si="93">SUM(I258:I259)</f>
        <v>3013.5</v>
      </c>
      <c r="J260" s="14">
        <f t="shared" si="93"/>
        <v>3192</v>
      </c>
      <c r="K260" s="14">
        <f t="shared" si="93"/>
        <v>0</v>
      </c>
      <c r="L260" s="14">
        <f t="shared" si="93"/>
        <v>6205.5</v>
      </c>
      <c r="M260" s="14">
        <f t="shared" si="93"/>
        <v>98794.5</v>
      </c>
      <c r="N260" s="14">
        <f t="shared" si="93"/>
        <v>7400.9372916666662</v>
      </c>
      <c r="O260" s="14">
        <f t="shared" si="93"/>
        <v>0</v>
      </c>
      <c r="P260" s="14">
        <f t="shared" si="93"/>
        <v>10250</v>
      </c>
      <c r="Q260" s="14">
        <f t="shared" si="93"/>
        <v>23856.437291666665</v>
      </c>
      <c r="R260" s="14">
        <f t="shared" si="93"/>
        <v>81143.562708333338</v>
      </c>
    </row>
    <row r="261" spans="1:19" ht="30" customHeight="1" thickBot="1" x14ac:dyDescent="0.25">
      <c r="A261" s="62"/>
      <c r="B261" s="62"/>
      <c r="C261" s="62"/>
      <c r="D261" s="62"/>
      <c r="E261" s="62"/>
      <c r="F261" s="62"/>
      <c r="G261" s="62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</row>
    <row r="262" spans="1:19" ht="30" customHeight="1" thickBot="1" x14ac:dyDescent="0.25">
      <c r="A262" s="211" t="s">
        <v>198</v>
      </c>
      <c r="B262" s="212"/>
      <c r="C262" s="212"/>
      <c r="D262" s="212"/>
      <c r="E262" s="212"/>
      <c r="F262" s="212"/>
      <c r="G262" s="212"/>
      <c r="H262" s="212"/>
      <c r="I262" s="212"/>
      <c r="J262" s="212"/>
      <c r="K262" s="212"/>
      <c r="L262" s="212"/>
      <c r="M262" s="212"/>
      <c r="N262" s="212"/>
      <c r="O262" s="212"/>
      <c r="P262" s="212"/>
      <c r="Q262" s="212"/>
      <c r="R262" s="212"/>
    </row>
    <row r="263" spans="1:19" ht="30" customHeight="1" x14ac:dyDescent="0.2">
      <c r="A263" s="92">
        <f>+A259+1</f>
        <v>110</v>
      </c>
      <c r="B263" s="175" t="s">
        <v>366</v>
      </c>
      <c r="C263" s="65" t="s">
        <v>404</v>
      </c>
      <c r="D263" s="175" t="s">
        <v>668</v>
      </c>
      <c r="E263" s="93" t="s">
        <v>207</v>
      </c>
      <c r="F263" s="24" t="s">
        <v>645</v>
      </c>
      <c r="G263" s="24" t="s">
        <v>688</v>
      </c>
      <c r="H263" s="95">
        <v>100000</v>
      </c>
      <c r="I263" s="96">
        <f>H263*2.87%</f>
        <v>2870</v>
      </c>
      <c r="J263" s="96">
        <f>+H263*3.04%</f>
        <v>3040</v>
      </c>
      <c r="K263" s="96"/>
      <c r="L263" s="96">
        <f>+J263+I263+K263</f>
        <v>5910</v>
      </c>
      <c r="M263" s="96">
        <f>+H263-L263</f>
        <v>94090</v>
      </c>
      <c r="N263" s="8">
        <f>+IF(M263*12&lt;=416220.01,0,IF(M263*12&lt;=624329.01,(((M263*12-416220.01)*0.15)/12),IF((M263*12&lt;=867123.01),(31216+0.2*(M263*12-624329.01))/12,((79776+0.25*(M263*12-867123.01))/12))))</f>
        <v>12105.437291666667</v>
      </c>
      <c r="O263" s="96"/>
      <c r="P263" s="95">
        <v>1025</v>
      </c>
      <c r="Q263" s="96">
        <f>+P263+N263+L263</f>
        <v>19040.437291666669</v>
      </c>
      <c r="R263" s="95">
        <f>+H263-Q263</f>
        <v>80959.562708333338</v>
      </c>
    </row>
    <row r="264" spans="1:19" ht="30" customHeight="1" x14ac:dyDescent="0.2">
      <c r="A264" s="317" t="s">
        <v>123</v>
      </c>
      <c r="B264" s="318"/>
      <c r="C264" s="213"/>
      <c r="D264" s="213"/>
      <c r="E264" s="213"/>
      <c r="F264" s="213"/>
      <c r="G264" s="213"/>
      <c r="H264" s="14">
        <f>+H263</f>
        <v>100000</v>
      </c>
      <c r="I264" s="14">
        <f t="shared" ref="I264:R264" si="94">+I263</f>
        <v>2870</v>
      </c>
      <c r="J264" s="14">
        <f t="shared" si="94"/>
        <v>3040</v>
      </c>
      <c r="K264" s="14">
        <f t="shared" si="94"/>
        <v>0</v>
      </c>
      <c r="L264" s="14">
        <f t="shared" si="94"/>
        <v>5910</v>
      </c>
      <c r="M264" s="14">
        <f t="shared" si="94"/>
        <v>94090</v>
      </c>
      <c r="N264" s="14">
        <f t="shared" si="94"/>
        <v>12105.437291666667</v>
      </c>
      <c r="O264" s="14">
        <f t="shared" si="94"/>
        <v>0</v>
      </c>
      <c r="P264" s="14">
        <f t="shared" si="94"/>
        <v>1025</v>
      </c>
      <c r="Q264" s="14">
        <f t="shared" si="94"/>
        <v>19040.437291666669</v>
      </c>
      <c r="R264" s="14">
        <f t="shared" si="94"/>
        <v>80959.562708333338</v>
      </c>
    </row>
    <row r="265" spans="1:19" ht="30" customHeight="1" thickBot="1" x14ac:dyDescent="0.25">
      <c r="D265" s="25"/>
      <c r="E265" s="25"/>
      <c r="F265" s="25"/>
      <c r="G265" s="25"/>
      <c r="I265" s="2"/>
      <c r="J265" s="2"/>
      <c r="K265" s="2"/>
      <c r="L265" s="2"/>
      <c r="M265" s="2"/>
      <c r="N265" s="2"/>
      <c r="O265" s="2"/>
      <c r="P265" s="2"/>
      <c r="Q265" s="2"/>
      <c r="R265" s="2"/>
    </row>
    <row r="266" spans="1:19" ht="30" customHeight="1" thickBot="1" x14ac:dyDescent="0.25">
      <c r="A266" s="211" t="s">
        <v>392</v>
      </c>
      <c r="B266" s="212"/>
      <c r="C266" s="212"/>
      <c r="D266" s="212"/>
      <c r="E266" s="116"/>
      <c r="F266" s="60"/>
      <c r="G266" s="60"/>
      <c r="H266" s="13">
        <f t="shared" ref="H266:R266" si="95">+H12+H22+H26+H17+H32+H40+H45+H51+H56+H62+H66+H74+H79+H84+H87+H92+H99+H102+H107+H112+H119+H124+H128+H133+H138+H146+H151+H156+H161+H167+H175+H179+H185+H190+H194+H203+H212+H216+H223+H227+H231+H235+H241+H246+H251+H255+H260+H264</f>
        <v>9700000</v>
      </c>
      <c r="I266" s="13">
        <f t="shared" si="95"/>
        <v>278390</v>
      </c>
      <c r="J266" s="13">
        <f t="shared" si="95"/>
        <v>294880</v>
      </c>
      <c r="K266" s="13">
        <f t="shared" si="95"/>
        <v>56610.179999999993</v>
      </c>
      <c r="L266" s="13">
        <f t="shared" si="95"/>
        <v>629880.18000000005</v>
      </c>
      <c r="M266" s="13">
        <f t="shared" si="95"/>
        <v>9070119.8200000003</v>
      </c>
      <c r="N266" s="13">
        <f t="shared" si="95"/>
        <v>1014828.1495416665</v>
      </c>
      <c r="O266" s="13">
        <f t="shared" si="95"/>
        <v>0</v>
      </c>
      <c r="P266" s="13">
        <f t="shared" si="95"/>
        <v>323219.95999999996</v>
      </c>
      <c r="Q266" s="13">
        <f t="shared" si="95"/>
        <v>1967928.2895416666</v>
      </c>
      <c r="R266" s="13">
        <f t="shared" si="95"/>
        <v>7732071.7104583308</v>
      </c>
    </row>
    <row r="267" spans="1:19" ht="30" customHeight="1" x14ac:dyDescent="0.2">
      <c r="A267" s="137"/>
      <c r="B267" s="137"/>
      <c r="C267" s="137"/>
      <c r="D267" s="137"/>
      <c r="E267" s="137"/>
      <c r="H267" s="149"/>
      <c r="I267" s="149"/>
      <c r="J267" s="149"/>
      <c r="K267" s="149"/>
      <c r="L267" s="149"/>
      <c r="M267" s="149"/>
      <c r="N267" s="149"/>
      <c r="O267" s="149"/>
      <c r="P267" s="149"/>
      <c r="Q267" s="149"/>
      <c r="R267" s="149"/>
      <c r="S267" s="302"/>
    </row>
    <row r="268" spans="1:19" ht="30" customHeight="1" x14ac:dyDescent="0.2">
      <c r="A268" s="137"/>
      <c r="B268" s="137"/>
      <c r="C268" s="137"/>
      <c r="D268" s="137"/>
      <c r="E268" s="137"/>
    </row>
    <row r="269" spans="1:19" ht="30" customHeight="1" x14ac:dyDescent="0.2">
      <c r="B269" s="255"/>
      <c r="C269" s="256"/>
      <c r="D269" s="257"/>
      <c r="E269" s="257"/>
      <c r="F269" s="255" t="s">
        <v>465</v>
      </c>
      <c r="K269" s="7"/>
    </row>
    <row r="270" spans="1:19" ht="30" customHeight="1" x14ac:dyDescent="0.2">
      <c r="B270" s="255" t="s">
        <v>466</v>
      </c>
      <c r="C270" s="256"/>
      <c r="D270" s="257"/>
      <c r="E270" s="257"/>
      <c r="F270" s="255" t="s">
        <v>467</v>
      </c>
    </row>
    <row r="271" spans="1:19" ht="30" customHeight="1" x14ac:dyDescent="0.2">
      <c r="H271" s="64"/>
    </row>
    <row r="371" spans="1:18" s="32" customFormat="1" ht="30" customHeight="1" x14ac:dyDescent="0.25">
      <c r="A371" s="4"/>
      <c r="B371" s="23"/>
      <c r="C371" s="4"/>
      <c r="D371" s="23"/>
      <c r="E371" s="23"/>
      <c r="F371" s="23"/>
      <c r="G371" s="23"/>
      <c r="H371" s="2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s="32" customFormat="1" ht="30" customHeight="1" x14ac:dyDescent="0.25">
      <c r="A372" s="4"/>
      <c r="B372" s="23"/>
      <c r="C372" s="4"/>
      <c r="D372" s="23"/>
      <c r="E372" s="23"/>
      <c r="F372" s="23"/>
      <c r="G372" s="23"/>
      <c r="H372" s="2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s="32" customFormat="1" ht="30" customHeight="1" x14ac:dyDescent="0.25">
      <c r="A373" s="4"/>
      <c r="B373" s="23"/>
      <c r="C373" s="4"/>
      <c r="D373" s="23"/>
      <c r="E373" s="23"/>
      <c r="F373" s="23"/>
      <c r="G373" s="23"/>
      <c r="H373" s="2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s="32" customFormat="1" ht="30" customHeight="1" x14ac:dyDescent="0.25">
      <c r="A374" s="4"/>
      <c r="B374" s="23"/>
      <c r="C374" s="4"/>
      <c r="D374" s="23"/>
      <c r="E374" s="23"/>
      <c r="F374" s="23"/>
      <c r="G374" s="23"/>
      <c r="H374" s="2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s="32" customFormat="1" ht="30" customHeight="1" x14ac:dyDescent="0.25">
      <c r="A375" s="4"/>
      <c r="B375" s="23"/>
      <c r="C375" s="4"/>
      <c r="D375" s="23"/>
      <c r="E375" s="23"/>
      <c r="F375" s="23"/>
      <c r="G375" s="23"/>
      <c r="H375" s="2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1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1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1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1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1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1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1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1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18" ht="30" customHeight="1" x14ac:dyDescent="0.25">
      <c r="A401" s="44"/>
      <c r="B401" s="42"/>
      <c r="C401" s="44"/>
      <c r="D401" s="42"/>
      <c r="E401" s="42"/>
      <c r="F401" s="42"/>
      <c r="G401" s="42"/>
      <c r="H401" s="39"/>
      <c r="I401" s="32"/>
      <c r="J401" s="32"/>
      <c r="K401" s="32"/>
      <c r="L401" s="32"/>
      <c r="M401" s="32"/>
      <c r="N401" s="32"/>
      <c r="O401" s="32"/>
      <c r="P401" s="32"/>
      <c r="Q401" s="32"/>
      <c r="R401" s="32"/>
    </row>
    <row r="402" spans="1:18" ht="30" customHeight="1" x14ac:dyDescent="0.25">
      <c r="A402" s="44"/>
      <c r="B402" s="42"/>
      <c r="C402" s="44"/>
      <c r="D402" s="42"/>
      <c r="E402" s="42"/>
      <c r="F402" s="42"/>
      <c r="G402" s="42"/>
      <c r="H402" s="39"/>
      <c r="I402" s="32"/>
      <c r="J402" s="32"/>
      <c r="K402" s="32"/>
      <c r="L402" s="32"/>
      <c r="M402" s="32"/>
      <c r="N402" s="32"/>
      <c r="O402" s="32"/>
      <c r="P402" s="32"/>
      <c r="Q402" s="32"/>
      <c r="R402" s="32"/>
    </row>
    <row r="403" spans="1:18" ht="30" customHeight="1" x14ac:dyDescent="0.25">
      <c r="A403" s="44"/>
      <c r="B403" s="42"/>
      <c r="C403" s="44"/>
      <c r="D403" s="42"/>
      <c r="E403" s="42"/>
      <c r="F403" s="42"/>
      <c r="G403" s="42"/>
      <c r="H403" s="39"/>
      <c r="I403" s="32"/>
      <c r="J403" s="32"/>
      <c r="K403" s="32"/>
      <c r="L403" s="32"/>
      <c r="M403" s="32"/>
      <c r="N403" s="32"/>
      <c r="O403" s="32"/>
      <c r="P403" s="32"/>
      <c r="Q403" s="32"/>
      <c r="R403" s="32"/>
    </row>
    <row r="404" spans="1:18" ht="30" customHeight="1" x14ac:dyDescent="0.25">
      <c r="A404" s="44"/>
      <c r="B404" s="42"/>
      <c r="C404" s="44"/>
      <c r="D404" s="42"/>
      <c r="E404" s="42"/>
      <c r="F404" s="42"/>
      <c r="G404" s="42"/>
      <c r="H404" s="39"/>
      <c r="I404" s="32"/>
      <c r="J404" s="32"/>
      <c r="K404" s="32"/>
      <c r="L404" s="32"/>
      <c r="M404" s="32"/>
      <c r="N404" s="32"/>
      <c r="O404" s="32"/>
      <c r="P404" s="32"/>
      <c r="Q404" s="32"/>
      <c r="R404" s="32"/>
    </row>
    <row r="405" spans="1:18" ht="30" customHeight="1" x14ac:dyDescent="0.25">
      <c r="A405" s="44"/>
      <c r="B405" s="42"/>
      <c r="C405" s="44"/>
      <c r="D405" s="42"/>
      <c r="E405" s="42"/>
      <c r="F405" s="42"/>
      <c r="G405" s="42"/>
      <c r="H405" s="39"/>
      <c r="I405" s="32"/>
      <c r="J405" s="32"/>
      <c r="K405" s="32"/>
      <c r="L405" s="32"/>
      <c r="M405" s="32"/>
      <c r="N405" s="32"/>
      <c r="O405" s="32"/>
      <c r="P405" s="32"/>
      <c r="Q405" s="32"/>
      <c r="R405" s="32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I64861" s="1"/>
      <c r="J64861" s="1"/>
      <c r="K64861" s="1"/>
      <c r="L64861" s="1"/>
      <c r="M64861" s="1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I64863" s="1"/>
      <c r="J64863" s="1"/>
      <c r="K64863" s="1"/>
      <c r="L64863" s="1"/>
      <c r="M64863" s="1"/>
      <c r="N64863" s="1"/>
      <c r="O64863" s="1"/>
      <c r="P64863" s="1"/>
      <c r="Q64863" s="1"/>
      <c r="R64863" s="1"/>
    </row>
    <row r="64866" spans="2:18" ht="30" customHeight="1" x14ac:dyDescent="0.2">
      <c r="I64866" s="4"/>
      <c r="J64866" s="4"/>
      <c r="K64866" s="4"/>
      <c r="L64866" s="4"/>
      <c r="M64866" s="4"/>
    </row>
    <row r="64868" spans="2:18" ht="30" customHeight="1" x14ac:dyDescent="0.2">
      <c r="I64868" s="4"/>
      <c r="J64868" s="4"/>
      <c r="K64868" s="4"/>
      <c r="L64868" s="4"/>
      <c r="M64868" s="4"/>
    </row>
    <row r="64878" spans="2:18" ht="30" customHeight="1" x14ac:dyDescent="0.2">
      <c r="P64878" s="4"/>
      <c r="Q64878" s="4"/>
      <c r="R64878" s="4"/>
    </row>
    <row r="64879" spans="2:18" ht="30" customHeight="1" x14ac:dyDescent="0.2">
      <c r="B64879" s="23">
        <f>SUM(B7:B64878)</f>
        <v>0</v>
      </c>
    </row>
    <row r="64880" spans="2:18" ht="30" customHeight="1" x14ac:dyDescent="0.2">
      <c r="P64880" s="4"/>
      <c r="Q64880" s="4"/>
      <c r="R64880" s="4"/>
    </row>
    <row r="64881" spans="2:15" ht="30" customHeight="1" x14ac:dyDescent="0.2">
      <c r="B64881" s="23">
        <f>SUM(B64879)</f>
        <v>0</v>
      </c>
      <c r="N64881" s="4"/>
      <c r="O64881" s="4"/>
    </row>
    <row r="64883" spans="2:15" ht="30" customHeight="1" x14ac:dyDescent="0.2">
      <c r="N64883" s="4"/>
      <c r="O64883" s="4"/>
    </row>
    <row r="1048207" spans="17:17" ht="30" customHeight="1" x14ac:dyDescent="0.2">
      <c r="Q1048207" s="11" t="e">
        <f>SUM(#REF!)</f>
        <v>#REF!</v>
      </c>
    </row>
  </sheetData>
  <mergeCells count="52">
    <mergeCell ref="A227:B227"/>
    <mergeCell ref="A231:B231"/>
    <mergeCell ref="A235:B235"/>
    <mergeCell ref="A146:B146"/>
    <mergeCell ref="A151:B151"/>
    <mergeCell ref="A161:B161"/>
    <mergeCell ref="A216:B216"/>
    <mergeCell ref="A223:B223"/>
    <mergeCell ref="A179:B179"/>
    <mergeCell ref="A185:B185"/>
    <mergeCell ref="A190:B190"/>
    <mergeCell ref="A175:B175"/>
    <mergeCell ref="A156:B156"/>
    <mergeCell ref="A167:B167"/>
    <mergeCell ref="A12:B12"/>
    <mergeCell ref="A32:B32"/>
    <mergeCell ref="A2:R2"/>
    <mergeCell ref="A3:R3"/>
    <mergeCell ref="A4:R4"/>
    <mergeCell ref="A26:B26"/>
    <mergeCell ref="A22:B22"/>
    <mergeCell ref="A17:B17"/>
    <mergeCell ref="I6:L6"/>
    <mergeCell ref="A40:B40"/>
    <mergeCell ref="A45:B45"/>
    <mergeCell ref="A51:B51"/>
    <mergeCell ref="A62:B62"/>
    <mergeCell ref="A66:B66"/>
    <mergeCell ref="A56:B56"/>
    <mergeCell ref="A74:B74"/>
    <mergeCell ref="A79:B79"/>
    <mergeCell ref="A84:B84"/>
    <mergeCell ref="A92:B92"/>
    <mergeCell ref="A133:B133"/>
    <mergeCell ref="A112:B112"/>
    <mergeCell ref="A87:B87"/>
    <mergeCell ref="A264:B264"/>
    <mergeCell ref="A138:B138"/>
    <mergeCell ref="A255:B255"/>
    <mergeCell ref="A99:B99"/>
    <mergeCell ref="A102:B102"/>
    <mergeCell ref="A107:B107"/>
    <mergeCell ref="A119:B119"/>
    <mergeCell ref="A124:B124"/>
    <mergeCell ref="A128:B128"/>
    <mergeCell ref="A203:B203"/>
    <mergeCell ref="A212:B212"/>
    <mergeCell ref="A194:B194"/>
    <mergeCell ref="A241:B241"/>
    <mergeCell ref="A246:B246"/>
    <mergeCell ref="A251:B251"/>
    <mergeCell ref="A260:B260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6" fitToHeight="0" orientation="landscape" r:id="rId1"/>
  <rowBreaks count="10" manualBreakCount="10">
    <brk id="33" max="17" man="1"/>
    <brk id="66" max="17" man="1"/>
    <brk id="99" max="17" man="1"/>
    <brk id="129" max="17" man="1"/>
    <brk id="157" max="17" man="1"/>
    <brk id="186" max="17" man="1"/>
    <brk id="217" max="17" man="1"/>
    <brk id="252" max="17" man="1"/>
    <brk id="272" max="12" man="1"/>
    <brk id="277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8"/>
  <sheetViews>
    <sheetView showGridLines="0" view="pageBreakPreview" zoomScale="50" zoomScaleNormal="80" zoomScaleSheetLayoutView="50" workbookViewId="0">
      <pane xSplit="3" ySplit="6" topLeftCell="D115" activePane="bottomRight" state="frozen"/>
      <selection pane="topRight" activeCell="C1" sqref="C1"/>
      <selection pane="bottomLeft" activeCell="A9" sqref="A9"/>
      <selection pane="bottomRight" activeCell="J127" sqref="J127:L127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311" t="s">
        <v>393</v>
      </c>
      <c r="C1" s="311"/>
      <c r="D1" s="311"/>
      <c r="E1" s="311"/>
      <c r="F1" s="311"/>
      <c r="G1" s="311"/>
      <c r="H1" s="311"/>
      <c r="I1" s="311"/>
      <c r="J1" s="311"/>
      <c r="K1" s="311"/>
      <c r="L1" s="311"/>
    </row>
    <row r="2" spans="2:13" ht="30" customHeight="1" x14ac:dyDescent="0.35">
      <c r="B2" s="312" t="s">
        <v>410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</row>
    <row r="3" spans="2:13" ht="30" customHeight="1" x14ac:dyDescent="0.3">
      <c r="B3" s="343" t="s">
        <v>697</v>
      </c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189"/>
    </row>
    <row r="4" spans="2:13" ht="30" customHeight="1" thickBot="1" x14ac:dyDescent="0.35">
      <c r="B4" s="343"/>
      <c r="C4" s="343"/>
      <c r="D4" s="15"/>
      <c r="E4" s="22"/>
      <c r="F4" s="239"/>
      <c r="G4" s="15"/>
    </row>
    <row r="5" spans="2:13" ht="30" customHeight="1" thickBot="1" x14ac:dyDescent="0.3">
      <c r="B5" s="29"/>
      <c r="C5" s="30"/>
      <c r="D5" s="29"/>
      <c r="E5" s="30"/>
      <c r="F5" s="240"/>
      <c r="G5" s="31"/>
      <c r="H5" s="322" t="s">
        <v>118</v>
      </c>
      <c r="I5" s="324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349</v>
      </c>
      <c r="D6" s="33" t="s">
        <v>406</v>
      </c>
      <c r="E6" s="33" t="s">
        <v>125</v>
      </c>
      <c r="F6" s="246" t="s">
        <v>112</v>
      </c>
      <c r="G6" s="33" t="s">
        <v>122</v>
      </c>
      <c r="H6" s="34" t="s">
        <v>1</v>
      </c>
      <c r="I6" s="34" t="s">
        <v>2</v>
      </c>
      <c r="J6" s="35" t="s">
        <v>113</v>
      </c>
      <c r="K6" s="35" t="s">
        <v>3</v>
      </c>
      <c r="L6" s="35" t="s">
        <v>114</v>
      </c>
    </row>
    <row r="7" spans="2:13" s="39" customFormat="1" ht="30" customHeight="1" thickBot="1" x14ac:dyDescent="0.3">
      <c r="B7" s="337" t="s">
        <v>174</v>
      </c>
      <c r="C7" s="338"/>
      <c r="D7" s="338"/>
      <c r="E7" s="338"/>
      <c r="F7" s="338"/>
      <c r="G7" s="338"/>
      <c r="H7" s="338"/>
      <c r="I7" s="338"/>
      <c r="J7" s="338"/>
      <c r="K7" s="338"/>
      <c r="L7" s="339"/>
    </row>
    <row r="8" spans="2:13" s="39" customFormat="1" ht="30" customHeight="1" x14ac:dyDescent="0.25">
      <c r="B8" s="36">
        <f>1</f>
        <v>1</v>
      </c>
      <c r="C8" s="103" t="s">
        <v>136</v>
      </c>
      <c r="D8" s="36" t="s">
        <v>405</v>
      </c>
      <c r="E8" s="104" t="s">
        <v>444</v>
      </c>
      <c r="F8" s="120" t="s">
        <v>119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90"/>
    </row>
    <row r="9" spans="2:13" s="39" customFormat="1" ht="30" customHeight="1" x14ac:dyDescent="0.25">
      <c r="B9" s="331" t="s">
        <v>123</v>
      </c>
      <c r="C9" s="332"/>
      <c r="D9" s="332"/>
      <c r="E9" s="332"/>
      <c r="F9" s="332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90"/>
    </row>
    <row r="10" spans="2:13" s="40" customFormat="1" ht="30" customHeight="1" thickBot="1" x14ac:dyDescent="0.3">
      <c r="B10" s="50"/>
      <c r="C10" s="50"/>
      <c r="D10" s="50"/>
      <c r="E10" s="50"/>
      <c r="F10" s="247"/>
      <c r="M10" s="38"/>
    </row>
    <row r="11" spans="2:13" s="69" customFormat="1" ht="30" customHeight="1" thickBot="1" x14ac:dyDescent="0.3">
      <c r="B11" s="337" t="s">
        <v>149</v>
      </c>
      <c r="C11" s="338"/>
      <c r="D11" s="338"/>
      <c r="E11" s="338"/>
      <c r="F11" s="338"/>
      <c r="G11" s="338"/>
      <c r="H11" s="338"/>
      <c r="I11" s="338"/>
      <c r="J11" s="338"/>
      <c r="K11" s="338"/>
      <c r="L11" s="339"/>
    </row>
    <row r="12" spans="2:13" s="39" customFormat="1" ht="30" customHeight="1" x14ac:dyDescent="0.25">
      <c r="B12" s="79">
        <f>+B8+1</f>
        <v>2</v>
      </c>
      <c r="C12" s="103" t="s">
        <v>243</v>
      </c>
      <c r="D12" s="36" t="s">
        <v>405</v>
      </c>
      <c r="E12" s="104" t="s">
        <v>471</v>
      </c>
      <c r="F12" s="120" t="s">
        <v>120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0"/>
    </row>
    <row r="13" spans="2:13" s="39" customFormat="1" ht="30" customHeight="1" x14ac:dyDescent="0.25">
      <c r="B13" s="331" t="s">
        <v>123</v>
      </c>
      <c r="C13" s="332"/>
      <c r="D13" s="332"/>
      <c r="E13" s="332"/>
      <c r="F13" s="333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47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37" t="s">
        <v>151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9"/>
    </row>
    <row r="16" spans="2:13" s="39" customFormat="1" ht="30" customHeight="1" x14ac:dyDescent="0.25">
      <c r="B16" s="79">
        <f>+B12+1</f>
        <v>3</v>
      </c>
      <c r="C16" s="80" t="s">
        <v>246</v>
      </c>
      <c r="D16" s="36" t="s">
        <v>405</v>
      </c>
      <c r="E16" s="84" t="s">
        <v>496</v>
      </c>
      <c r="F16" s="120" t="s">
        <v>120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28"/>
    </row>
    <row r="17" spans="2:13" s="39" customFormat="1" ht="30" customHeight="1" x14ac:dyDescent="0.25">
      <c r="B17" s="331" t="s">
        <v>123</v>
      </c>
      <c r="C17" s="332"/>
      <c r="D17" s="332"/>
      <c r="E17" s="332"/>
      <c r="F17" s="333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47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37" t="s">
        <v>236</v>
      </c>
      <c r="C19" s="338"/>
      <c r="D19" s="338"/>
      <c r="E19" s="338"/>
      <c r="F19" s="338"/>
      <c r="G19" s="338"/>
      <c r="H19" s="338"/>
      <c r="I19" s="338"/>
      <c r="J19" s="338"/>
      <c r="K19" s="338"/>
      <c r="L19" s="339"/>
    </row>
    <row r="20" spans="2:13" s="85" customFormat="1" ht="30" customHeight="1" x14ac:dyDescent="0.25">
      <c r="B20" s="74">
        <f>+B16+1</f>
        <v>4</v>
      </c>
      <c r="C20" s="107" t="s">
        <v>54</v>
      </c>
      <c r="D20" s="117" t="s">
        <v>405</v>
      </c>
      <c r="E20" s="118" t="s">
        <v>176</v>
      </c>
      <c r="F20" s="120" t="s">
        <v>120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31" t="s">
        <v>123</v>
      </c>
      <c r="C21" s="332"/>
      <c r="D21" s="332"/>
      <c r="E21" s="332"/>
      <c r="F21" s="333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47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37" t="s">
        <v>589</v>
      </c>
      <c r="C23" s="338"/>
      <c r="D23" s="338"/>
      <c r="E23" s="338"/>
      <c r="F23" s="338"/>
      <c r="G23" s="338"/>
      <c r="H23" s="338"/>
      <c r="I23" s="338"/>
      <c r="J23" s="338"/>
      <c r="K23" s="338"/>
      <c r="L23" s="339"/>
    </row>
    <row r="24" spans="2:13" s="85" customFormat="1" ht="30" customHeight="1" x14ac:dyDescent="0.25">
      <c r="B24" s="74">
        <f>+B20+1</f>
        <v>5</v>
      </c>
      <c r="C24" s="107" t="s">
        <v>588</v>
      </c>
      <c r="D24" s="117" t="s">
        <v>405</v>
      </c>
      <c r="E24" s="118" t="s">
        <v>49</v>
      </c>
      <c r="F24" s="120" t="s">
        <v>120</v>
      </c>
      <c r="G24" s="102">
        <v>10000</v>
      </c>
      <c r="H24" s="76">
        <f>+G24*2.87%</f>
        <v>287</v>
      </c>
      <c r="I24" s="76">
        <f>+G24*3.04%</f>
        <v>304</v>
      </c>
      <c r="J24" s="102">
        <v>1881.7999999999997</v>
      </c>
      <c r="K24" s="76">
        <f>SUM(H24:J24)</f>
        <v>2472.7999999999997</v>
      </c>
      <c r="L24" s="77">
        <f>+G24-K24</f>
        <v>7527.2000000000007</v>
      </c>
      <c r="M24" s="40"/>
    </row>
    <row r="25" spans="2:13" s="39" customFormat="1" ht="30" customHeight="1" thickBot="1" x14ac:dyDescent="0.3">
      <c r="B25" s="331" t="s">
        <v>123</v>
      </c>
      <c r="C25" s="332"/>
      <c r="D25" s="332"/>
      <c r="E25" s="332"/>
      <c r="F25" s="333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1881.7999999999997</v>
      </c>
      <c r="K25" s="37">
        <f t="shared" si="4"/>
        <v>2472.7999999999997</v>
      </c>
      <c r="L25" s="37">
        <f t="shared" si="4"/>
        <v>7527.2000000000007</v>
      </c>
      <c r="M25" s="40"/>
    </row>
    <row r="26" spans="2:13" s="39" customFormat="1" ht="30" customHeight="1" thickBot="1" x14ac:dyDescent="0.3">
      <c r="B26" s="337" t="s">
        <v>153</v>
      </c>
      <c r="C26" s="338"/>
      <c r="D26" s="338"/>
      <c r="E26" s="338"/>
      <c r="F26" s="338"/>
      <c r="G26" s="338"/>
      <c r="H26" s="338"/>
      <c r="I26" s="338"/>
      <c r="J26" s="338"/>
      <c r="K26" s="338"/>
      <c r="L26" s="339"/>
    </row>
    <row r="27" spans="2:13" s="39" customFormat="1" ht="30" customHeight="1" x14ac:dyDescent="0.25">
      <c r="B27" s="74">
        <f>+B24+1</f>
        <v>6</v>
      </c>
      <c r="C27" s="107" t="s">
        <v>46</v>
      </c>
      <c r="D27" s="117" t="s">
        <v>405</v>
      </c>
      <c r="E27" s="118" t="s">
        <v>440</v>
      </c>
      <c r="F27" s="120" t="s">
        <v>120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31" t="s">
        <v>123</v>
      </c>
      <c r="C28" s="332"/>
      <c r="D28" s="332"/>
      <c r="E28" s="332"/>
      <c r="F28" s="333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1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34" t="s">
        <v>180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6"/>
    </row>
    <row r="31" spans="2:13" s="86" customFormat="1" ht="30" customHeight="1" x14ac:dyDescent="0.25">
      <c r="B31" s="74">
        <f>+B27+1</f>
        <v>7</v>
      </c>
      <c r="C31" s="107" t="s">
        <v>240</v>
      </c>
      <c r="D31" s="117" t="s">
        <v>405</v>
      </c>
      <c r="E31" s="104" t="s">
        <v>241</v>
      </c>
      <c r="F31" s="120" t="s">
        <v>120</v>
      </c>
      <c r="G31" s="102">
        <v>28500</v>
      </c>
      <c r="H31" s="102">
        <v>817.94999999999982</v>
      </c>
      <c r="I31" s="83">
        <v>866.40000000000009</v>
      </c>
      <c r="J31" s="76">
        <v>6703.9124999999949</v>
      </c>
      <c r="K31" s="76">
        <f>SUM(H31:J31)</f>
        <v>8388.2624999999953</v>
      </c>
      <c r="L31" s="77">
        <f>+G31-K31</f>
        <v>20111.737500000003</v>
      </c>
      <c r="M31" s="47"/>
    </row>
    <row r="32" spans="2:13" s="39" customFormat="1" ht="30" customHeight="1" x14ac:dyDescent="0.25">
      <c r="B32" s="331" t="s">
        <v>123</v>
      </c>
      <c r="C32" s="332"/>
      <c r="D32" s="332"/>
      <c r="E32" s="332"/>
      <c r="F32" s="333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6703.9124999999949</v>
      </c>
      <c r="K32" s="37">
        <f t="shared" si="6"/>
        <v>8388.2624999999953</v>
      </c>
      <c r="L32" s="37">
        <f t="shared" si="6"/>
        <v>20111.737500000003</v>
      </c>
    </row>
    <row r="33" spans="2:13" s="39" customFormat="1" ht="30" customHeight="1" thickBot="1" x14ac:dyDescent="0.3">
      <c r="B33" s="50"/>
      <c r="C33" s="50"/>
      <c r="D33" s="50"/>
      <c r="E33" s="50"/>
      <c r="F33" s="247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34" t="s">
        <v>154</v>
      </c>
      <c r="C34" s="335"/>
      <c r="D34" s="335"/>
      <c r="E34" s="335"/>
      <c r="F34" s="335"/>
      <c r="G34" s="335"/>
      <c r="H34" s="335"/>
      <c r="I34" s="335"/>
      <c r="J34" s="335"/>
      <c r="K34" s="335"/>
      <c r="L34" s="336"/>
    </row>
    <row r="35" spans="2:13" s="53" customFormat="1" ht="30" customHeight="1" x14ac:dyDescent="0.25">
      <c r="B35" s="74">
        <f>+B31+1</f>
        <v>8</v>
      </c>
      <c r="C35" s="107" t="s">
        <v>60</v>
      </c>
      <c r="D35" s="117" t="s">
        <v>405</v>
      </c>
      <c r="E35" s="104" t="s">
        <v>181</v>
      </c>
      <c r="F35" s="120" t="s">
        <v>120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31" t="s">
        <v>123</v>
      </c>
      <c r="C36" s="332"/>
      <c r="D36" s="332"/>
      <c r="E36" s="332"/>
      <c r="F36" s="333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41"/>
      <c r="L37" s="38"/>
    </row>
    <row r="38" spans="2:13" ht="30" customHeight="1" thickBot="1" x14ac:dyDescent="0.3">
      <c r="B38" s="334" t="s">
        <v>155</v>
      </c>
      <c r="C38" s="335"/>
      <c r="D38" s="335"/>
      <c r="E38" s="335"/>
      <c r="F38" s="335"/>
      <c r="G38" s="335"/>
      <c r="H38" s="335"/>
      <c r="I38" s="335"/>
      <c r="J38" s="335"/>
      <c r="K38" s="335"/>
      <c r="L38" s="336"/>
    </row>
    <row r="39" spans="2:13" ht="30" customHeight="1" x14ac:dyDescent="0.25">
      <c r="B39" s="79">
        <f>+B35+1</f>
        <v>9</v>
      </c>
      <c r="C39" s="167" t="s">
        <v>501</v>
      </c>
      <c r="D39" s="168" t="s">
        <v>405</v>
      </c>
      <c r="E39" s="104" t="s">
        <v>502</v>
      </c>
      <c r="F39" s="242" t="s">
        <v>119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37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582</v>
      </c>
      <c r="D40" s="79" t="s">
        <v>404</v>
      </c>
      <c r="E40" s="76" t="s">
        <v>143</v>
      </c>
      <c r="F40" s="174" t="s">
        <v>119</v>
      </c>
      <c r="G40" s="105">
        <v>35000</v>
      </c>
      <c r="H40" s="105">
        <v>1004.5</v>
      </c>
      <c r="I40" s="81">
        <v>1064</v>
      </c>
      <c r="J40" s="81">
        <v>5368.4498333333331</v>
      </c>
      <c r="K40" s="102">
        <f>SUM(H40:J40)</f>
        <v>7436.9498333333331</v>
      </c>
      <c r="L40" s="77">
        <f>+G40-K40</f>
        <v>27563.050166666668</v>
      </c>
    </row>
    <row r="41" spans="2:13" s="39" customFormat="1" ht="30" customHeight="1" x14ac:dyDescent="0.25">
      <c r="B41" s="331" t="s">
        <v>123</v>
      </c>
      <c r="C41" s="332"/>
      <c r="D41" s="332"/>
      <c r="E41" s="332"/>
      <c r="F41" s="333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18305.829833333333</v>
      </c>
      <c r="K41" s="37">
        <f t="shared" si="8"/>
        <v>23624.829833333333</v>
      </c>
      <c r="L41" s="37">
        <f t="shared" si="8"/>
        <v>66375.170166666678</v>
      </c>
    </row>
    <row r="42" spans="2:13" s="39" customFormat="1" ht="30" customHeight="1" thickBot="1" x14ac:dyDescent="0.3">
      <c r="B42" s="44"/>
      <c r="C42" s="42"/>
      <c r="D42" s="44"/>
      <c r="E42" s="43"/>
      <c r="F42" s="241"/>
      <c r="L42" s="38"/>
    </row>
    <row r="43" spans="2:13" s="86" customFormat="1" ht="30" customHeight="1" thickBot="1" x14ac:dyDescent="0.3">
      <c r="B43" s="334" t="s">
        <v>158</v>
      </c>
      <c r="C43" s="335"/>
      <c r="D43" s="335"/>
      <c r="E43" s="335"/>
      <c r="F43" s="335"/>
      <c r="G43" s="335"/>
      <c r="H43" s="335"/>
      <c r="I43" s="335"/>
      <c r="J43" s="335"/>
      <c r="K43" s="335"/>
      <c r="L43" s="336"/>
      <c r="M43" s="47"/>
    </row>
    <row r="44" spans="2:13" s="39" customFormat="1" ht="30" customHeight="1" x14ac:dyDescent="0.25">
      <c r="B44" s="117">
        <f>+B40+1</f>
        <v>11</v>
      </c>
      <c r="C44" s="107" t="s">
        <v>514</v>
      </c>
      <c r="D44" s="117" t="s">
        <v>405</v>
      </c>
      <c r="E44" s="118" t="s">
        <v>182</v>
      </c>
      <c r="F44" s="242" t="s">
        <v>119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31" t="s">
        <v>123</v>
      </c>
      <c r="C45" s="332"/>
      <c r="D45" s="332"/>
      <c r="E45" s="332"/>
      <c r="F45" s="333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43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34" t="s">
        <v>160</v>
      </c>
      <c r="C47" s="335"/>
      <c r="D47" s="335"/>
      <c r="E47" s="335"/>
      <c r="F47" s="335"/>
      <c r="G47" s="335"/>
      <c r="H47" s="335"/>
      <c r="I47" s="335"/>
      <c r="J47" s="335"/>
      <c r="K47" s="335"/>
      <c r="L47" s="336"/>
      <c r="M47" s="39"/>
    </row>
    <row r="48" spans="2:13" s="39" customFormat="1" ht="30" customHeight="1" x14ac:dyDescent="0.25">
      <c r="B48" s="117">
        <f>+B44+1</f>
        <v>12</v>
      </c>
      <c r="C48" s="107" t="s">
        <v>63</v>
      </c>
      <c r="D48" s="117" t="s">
        <v>405</v>
      </c>
      <c r="E48" s="169" t="s">
        <v>183</v>
      </c>
      <c r="F48" s="120" t="s">
        <v>120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472</v>
      </c>
      <c r="D49" s="74" t="s">
        <v>404</v>
      </c>
      <c r="E49" s="76" t="s">
        <v>143</v>
      </c>
      <c r="F49" s="174" t="s">
        <v>120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90"/>
    </row>
    <row r="50" spans="2:13" customFormat="1" ht="30" customHeight="1" thickBot="1" x14ac:dyDescent="0.3">
      <c r="B50" s="331" t="s">
        <v>123</v>
      </c>
      <c r="C50" s="332"/>
      <c r="D50" s="332"/>
      <c r="E50" s="332"/>
      <c r="F50" s="333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90"/>
    </row>
    <row r="51" spans="2:13" customFormat="1" ht="30" customHeight="1" thickBot="1" x14ac:dyDescent="0.3">
      <c r="B51" s="334" t="s">
        <v>164</v>
      </c>
      <c r="C51" s="335"/>
      <c r="D51" s="335"/>
      <c r="E51" s="335"/>
      <c r="F51" s="335"/>
      <c r="G51" s="335"/>
      <c r="H51" s="335"/>
      <c r="I51" s="335"/>
      <c r="J51" s="335"/>
      <c r="K51" s="335"/>
      <c r="L51" s="336"/>
      <c r="M51" s="190"/>
    </row>
    <row r="52" spans="2:13" customFormat="1" ht="30" customHeight="1" x14ac:dyDescent="0.25">
      <c r="B52" s="36">
        <f>+B49+1</f>
        <v>14</v>
      </c>
      <c r="C52" s="103" t="s">
        <v>459</v>
      </c>
      <c r="D52" s="36" t="s">
        <v>404</v>
      </c>
      <c r="E52" s="104" t="s">
        <v>460</v>
      </c>
      <c r="F52" s="120" t="s">
        <v>192</v>
      </c>
      <c r="G52" s="81">
        <v>65000</v>
      </c>
      <c r="H52" s="76">
        <f>+G52*2.87%</f>
        <v>1865.5</v>
      </c>
      <c r="I52" s="76">
        <f>+G52*3.04%</f>
        <v>1976</v>
      </c>
      <c r="J52" s="81">
        <v>15289.625</v>
      </c>
      <c r="K52" s="76">
        <f>SUM(H52:J52)</f>
        <v>19131.125</v>
      </c>
      <c r="L52" s="77">
        <f>+G52-K52</f>
        <v>45868.875</v>
      </c>
      <c r="M52" s="190"/>
    </row>
    <row r="53" spans="2:13" s="39" customFormat="1" ht="30" customHeight="1" x14ac:dyDescent="0.25">
      <c r="B53" s="331" t="s">
        <v>123</v>
      </c>
      <c r="C53" s="332"/>
      <c r="D53" s="332"/>
      <c r="E53" s="332"/>
      <c r="F53" s="333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15289.625</v>
      </c>
      <c r="K53" s="37">
        <f t="shared" si="11"/>
        <v>19131.125</v>
      </c>
      <c r="L53" s="37">
        <f t="shared" si="11"/>
        <v>45868.875</v>
      </c>
    </row>
    <row r="54" spans="2:13" s="53" customFormat="1" ht="30" customHeight="1" thickBot="1" x14ac:dyDescent="0.3">
      <c r="B54"/>
      <c r="C54"/>
      <c r="D54" s="130"/>
      <c r="E54"/>
      <c r="F54" s="239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34" t="s">
        <v>165</v>
      </c>
      <c r="C55" s="335"/>
      <c r="D55" s="335"/>
      <c r="E55" s="335"/>
      <c r="F55" s="335"/>
      <c r="G55" s="335"/>
      <c r="H55" s="335"/>
      <c r="I55" s="335"/>
      <c r="J55" s="335"/>
      <c r="K55" s="335"/>
      <c r="L55" s="336"/>
    </row>
    <row r="56" spans="2:13" s="39" customFormat="1" ht="30" customHeight="1" x14ac:dyDescent="0.25">
      <c r="B56" s="36">
        <f>+B52+1</f>
        <v>15</v>
      </c>
      <c r="C56" s="103" t="s">
        <v>190</v>
      </c>
      <c r="D56" s="36" t="s">
        <v>404</v>
      </c>
      <c r="E56" s="104" t="s">
        <v>256</v>
      </c>
      <c r="F56" s="120" t="s">
        <v>120</v>
      </c>
      <c r="G56" s="81">
        <v>65000</v>
      </c>
      <c r="H56" s="76">
        <f>+G56*2.87%</f>
        <v>1865.5</v>
      </c>
      <c r="I56" s="76">
        <f>+G56*3.04%</f>
        <v>1976</v>
      </c>
      <c r="J56" s="81">
        <v>15268.766458333332</v>
      </c>
      <c r="K56" s="76">
        <f>SUM(H56:J56)</f>
        <v>19110.266458333332</v>
      </c>
      <c r="L56" s="77">
        <f>+G56-K56</f>
        <v>45889.733541666668</v>
      </c>
    </row>
    <row r="57" spans="2:13" s="39" customFormat="1" ht="30" customHeight="1" x14ac:dyDescent="0.25">
      <c r="B57" s="166">
        <f>+B56+1</f>
        <v>16</v>
      </c>
      <c r="C57" s="80" t="s">
        <v>21</v>
      </c>
      <c r="D57" s="79" t="s">
        <v>405</v>
      </c>
      <c r="E57" s="81" t="s">
        <v>143</v>
      </c>
      <c r="F57" s="174" t="s">
        <v>119</v>
      </c>
      <c r="G57" s="105">
        <v>30000</v>
      </c>
      <c r="H57" s="105">
        <v>861</v>
      </c>
      <c r="I57" s="81">
        <v>912</v>
      </c>
      <c r="J57" s="81">
        <v>4840.0278333333326</v>
      </c>
      <c r="K57" s="102">
        <f>SUM(H57:J57)</f>
        <v>6613.0278333333326</v>
      </c>
      <c r="L57" s="77">
        <f>+G57-K57</f>
        <v>23386.972166666666</v>
      </c>
    </row>
    <row r="58" spans="2:13" s="39" customFormat="1" ht="30" customHeight="1" thickBot="1" x14ac:dyDescent="0.3">
      <c r="B58" s="331" t="s">
        <v>123</v>
      </c>
      <c r="C58" s="332"/>
      <c r="D58" s="332"/>
      <c r="E58" s="332"/>
      <c r="F58" s="333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20108.794291666665</v>
      </c>
      <c r="K58" s="37">
        <f t="shared" si="12"/>
        <v>25723.294291666665</v>
      </c>
      <c r="L58" s="37">
        <f t="shared" si="12"/>
        <v>69276.705708333335</v>
      </c>
    </row>
    <row r="59" spans="2:13" s="39" customFormat="1" ht="30" customHeight="1" thickBot="1" x14ac:dyDescent="0.3">
      <c r="B59" s="334" t="s">
        <v>503</v>
      </c>
      <c r="C59" s="335"/>
      <c r="D59" s="335"/>
      <c r="E59" s="335"/>
      <c r="F59" s="335"/>
      <c r="G59" s="335"/>
      <c r="H59" s="335"/>
      <c r="I59" s="335"/>
      <c r="J59" s="335"/>
      <c r="K59" s="335"/>
      <c r="L59" s="336"/>
    </row>
    <row r="60" spans="2:13" s="53" customFormat="1" ht="30" customHeight="1" x14ac:dyDescent="0.25">
      <c r="B60" s="36">
        <f>+B57+1</f>
        <v>17</v>
      </c>
      <c r="C60" s="103" t="s">
        <v>100</v>
      </c>
      <c r="D60" s="36" t="s">
        <v>405</v>
      </c>
      <c r="E60" s="104" t="s">
        <v>504</v>
      </c>
      <c r="F60" s="174" t="s">
        <v>192</v>
      </c>
      <c r="G60" s="105">
        <v>55000</v>
      </c>
      <c r="H60" s="76">
        <f>+G60*2.87%</f>
        <v>1578.5</v>
      </c>
      <c r="I60" s="76">
        <f>+G60*3.04%</f>
        <v>1672</v>
      </c>
      <c r="J60" s="81">
        <v>12937.374999999998</v>
      </c>
      <c r="K60" s="76">
        <f>SUM(H60:J60)</f>
        <v>16187.874999999998</v>
      </c>
      <c r="L60" s="77">
        <f>+G60-K60</f>
        <v>38812.125</v>
      </c>
      <c r="M60" s="39"/>
    </row>
    <row r="61" spans="2:13" s="53" customFormat="1" ht="30" customHeight="1" x14ac:dyDescent="0.25">
      <c r="B61" s="331" t="s">
        <v>123</v>
      </c>
      <c r="C61" s="332"/>
      <c r="D61" s="332"/>
      <c r="E61" s="332"/>
      <c r="F61" s="333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12937.374999999998</v>
      </c>
      <c r="K61" s="37">
        <f t="shared" si="13"/>
        <v>16187.874999999998</v>
      </c>
      <c r="L61" s="37">
        <f t="shared" si="13"/>
        <v>38812.125</v>
      </c>
      <c r="M61" s="39"/>
    </row>
    <row r="62" spans="2:13" ht="30" customHeight="1" thickBot="1" x14ac:dyDescent="0.25"/>
    <row r="63" spans="2:13" ht="30" customHeight="1" thickBot="1" x14ac:dyDescent="0.3">
      <c r="B63" s="334" t="s">
        <v>168</v>
      </c>
      <c r="C63" s="335"/>
      <c r="D63" s="335"/>
      <c r="E63" s="335"/>
      <c r="F63" s="335"/>
      <c r="G63" s="335"/>
      <c r="H63" s="335"/>
      <c r="I63" s="335"/>
      <c r="J63" s="335"/>
      <c r="K63" s="335"/>
      <c r="L63" s="336"/>
    </row>
    <row r="64" spans="2:13" s="53" customFormat="1" ht="30" customHeight="1" x14ac:dyDescent="0.25">
      <c r="B64" s="74">
        <f>B60+1</f>
        <v>18</v>
      </c>
      <c r="C64" s="107" t="s">
        <v>264</v>
      </c>
      <c r="D64" s="117" t="s">
        <v>404</v>
      </c>
      <c r="E64" s="118" t="s">
        <v>265</v>
      </c>
      <c r="F64" s="120" t="s">
        <v>120</v>
      </c>
      <c r="G64" s="102">
        <v>28500</v>
      </c>
      <c r="H64" s="81">
        <v>817.94999999999982</v>
      </c>
      <c r="I64" s="81">
        <v>866.40000000000009</v>
      </c>
      <c r="J64" s="81">
        <v>6703.9125000000022</v>
      </c>
      <c r="K64" s="76">
        <f>SUM(H64:J64)</f>
        <v>8388.2625000000025</v>
      </c>
      <c r="L64" s="77">
        <f>+G64-K64</f>
        <v>20111.737499999996</v>
      </c>
      <c r="M64" s="39"/>
    </row>
    <row r="65" spans="2:13" s="47" customFormat="1" ht="30" customHeight="1" x14ac:dyDescent="0.25">
      <c r="B65" s="331" t="s">
        <v>123</v>
      </c>
      <c r="C65" s="332"/>
      <c r="D65" s="332"/>
      <c r="E65" s="332"/>
      <c r="F65" s="333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6703.9125000000022</v>
      </c>
      <c r="K65" s="37">
        <f t="shared" si="14"/>
        <v>8388.2625000000025</v>
      </c>
      <c r="L65" s="37">
        <f t="shared" si="14"/>
        <v>20111.737499999996</v>
      </c>
    </row>
    <row r="66" spans="2:13" customFormat="1" ht="30" customHeight="1" thickBot="1" x14ac:dyDescent="0.3">
      <c r="B66" s="50"/>
      <c r="C66" s="50"/>
      <c r="D66" s="50"/>
      <c r="E66" s="50"/>
      <c r="F66" s="247"/>
      <c r="G66" s="40"/>
      <c r="H66" s="40"/>
      <c r="I66" s="40"/>
      <c r="J66" s="40"/>
      <c r="K66" s="40"/>
      <c r="L66" s="40"/>
      <c r="M66" s="190"/>
    </row>
    <row r="67" spans="2:13" customFormat="1" ht="30" customHeight="1" thickBot="1" x14ac:dyDescent="0.3">
      <c r="B67" s="337" t="s">
        <v>169</v>
      </c>
      <c r="C67" s="338"/>
      <c r="D67" s="338"/>
      <c r="E67" s="338"/>
      <c r="F67" s="338"/>
      <c r="G67" s="338"/>
      <c r="H67" s="338"/>
      <c r="I67" s="338"/>
      <c r="J67" s="338"/>
      <c r="K67" s="338"/>
      <c r="L67" s="339"/>
      <c r="M67" s="190"/>
    </row>
    <row r="68" spans="2:13" s="53" customFormat="1" ht="30" customHeight="1" x14ac:dyDescent="0.25">
      <c r="B68" s="79">
        <f>+B64+1</f>
        <v>19</v>
      </c>
      <c r="C68" s="103" t="s">
        <v>70</v>
      </c>
      <c r="D68" s="36" t="s">
        <v>405</v>
      </c>
      <c r="E68" s="104" t="s">
        <v>195</v>
      </c>
      <c r="F68" s="120" t="s">
        <v>120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31" t="s">
        <v>123</v>
      </c>
      <c r="C69" s="332"/>
      <c r="D69" s="332"/>
      <c r="E69" s="332"/>
      <c r="F69" s="333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47"/>
      <c r="G70" s="85"/>
      <c r="H70" s="85"/>
      <c r="I70" s="85"/>
      <c r="J70" s="85"/>
      <c r="K70" s="85"/>
      <c r="L70" s="85"/>
      <c r="M70" s="190"/>
    </row>
    <row r="71" spans="2:13" customFormat="1" ht="30" customHeight="1" thickBot="1" x14ac:dyDescent="0.3">
      <c r="B71" s="337" t="s">
        <v>576</v>
      </c>
      <c r="C71" s="338"/>
      <c r="D71" s="338"/>
      <c r="E71" s="338"/>
      <c r="F71" s="338"/>
      <c r="G71" s="338"/>
      <c r="H71" s="338"/>
      <c r="I71" s="338"/>
      <c r="J71" s="338"/>
      <c r="K71" s="338"/>
      <c r="L71" s="339"/>
      <c r="M71" s="190"/>
    </row>
    <row r="72" spans="2:13" s="53" customFormat="1" ht="30" customHeight="1" x14ac:dyDescent="0.25">
      <c r="B72" s="79">
        <f>+B68+1</f>
        <v>20</v>
      </c>
      <c r="C72" s="103" t="s">
        <v>577</v>
      </c>
      <c r="D72" s="36" t="s">
        <v>405</v>
      </c>
      <c r="E72" s="104" t="s">
        <v>578</v>
      </c>
      <c r="F72" s="120" t="s">
        <v>579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31" t="s">
        <v>123</v>
      </c>
      <c r="C73" s="332"/>
      <c r="D73" s="332"/>
      <c r="E73" s="332"/>
      <c r="F73" s="333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47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37" t="s">
        <v>89</v>
      </c>
      <c r="C75" s="338"/>
      <c r="D75" s="338"/>
      <c r="E75" s="338"/>
      <c r="F75" s="338"/>
      <c r="G75" s="338"/>
      <c r="H75" s="338"/>
      <c r="I75" s="338"/>
      <c r="J75" s="338"/>
      <c r="K75" s="338"/>
      <c r="L75" s="339"/>
    </row>
    <row r="76" spans="2:13" s="39" customFormat="1" ht="30" customHeight="1" x14ac:dyDescent="0.25">
      <c r="B76" s="74">
        <f>+B72+1</f>
        <v>21</v>
      </c>
      <c r="C76" s="107" t="s">
        <v>272</v>
      </c>
      <c r="D76" s="117" t="s">
        <v>405</v>
      </c>
      <c r="E76" s="118" t="s">
        <v>273</v>
      </c>
      <c r="F76" s="120" t="s">
        <v>120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12</v>
      </c>
      <c r="D77" s="36" t="s">
        <v>405</v>
      </c>
      <c r="E77" s="104" t="s">
        <v>491</v>
      </c>
      <c r="F77" s="120" t="s">
        <v>192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31" t="s">
        <v>123</v>
      </c>
      <c r="C78" s="332"/>
      <c r="D78" s="332"/>
      <c r="E78" s="332"/>
      <c r="F78" s="333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47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34" t="s">
        <v>505</v>
      </c>
      <c r="C80" s="335"/>
      <c r="D80" s="335"/>
      <c r="E80" s="335"/>
      <c r="F80" s="335"/>
      <c r="G80" s="335"/>
      <c r="H80" s="335"/>
      <c r="I80" s="335"/>
      <c r="J80" s="335"/>
      <c r="K80" s="335"/>
      <c r="L80" s="336"/>
    </row>
    <row r="81" spans="2:13" s="39" customFormat="1" ht="30" customHeight="1" x14ac:dyDescent="0.25">
      <c r="B81" s="36">
        <f>B77+1</f>
        <v>23</v>
      </c>
      <c r="C81" s="103" t="s">
        <v>506</v>
      </c>
      <c r="D81" s="36" t="s">
        <v>405</v>
      </c>
      <c r="E81" s="169" t="s">
        <v>507</v>
      </c>
      <c r="F81" s="120" t="s">
        <v>192</v>
      </c>
      <c r="G81" s="81">
        <v>95000</v>
      </c>
      <c r="H81" s="76">
        <f>+G81*2.87%</f>
        <v>2726.5</v>
      </c>
      <c r="I81" s="76">
        <f>+G81*3.04%</f>
        <v>2888</v>
      </c>
      <c r="J81" s="179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524</v>
      </c>
      <c r="D82" s="36" t="s">
        <v>405</v>
      </c>
      <c r="E82" s="104" t="s">
        <v>525</v>
      </c>
      <c r="F82" s="120" t="s">
        <v>120</v>
      </c>
      <c r="G82" s="81">
        <v>20000</v>
      </c>
      <c r="H82" s="81">
        <v>574</v>
      </c>
      <c r="I82" s="81">
        <v>608</v>
      </c>
      <c r="J82" s="179">
        <v>3428.6769583333325</v>
      </c>
      <c r="K82" s="76">
        <f>SUM(H82:J82)</f>
        <v>4610.6769583333325</v>
      </c>
      <c r="L82" s="77">
        <f>+G82-K82</f>
        <v>15389.323041666667</v>
      </c>
    </row>
    <row r="83" spans="2:13" s="39" customFormat="1" ht="30" customHeight="1" x14ac:dyDescent="0.25">
      <c r="B83" s="331" t="s">
        <v>123</v>
      </c>
      <c r="C83" s="332"/>
      <c r="D83" s="332"/>
      <c r="E83" s="332"/>
      <c r="F83" s="333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25775.056958333334</v>
      </c>
      <c r="K83" s="37">
        <f t="shared" si="18"/>
        <v>32571.556958333334</v>
      </c>
      <c r="L83" s="37">
        <f t="shared" si="18"/>
        <v>82428.443041666658</v>
      </c>
    </row>
    <row r="84" spans="2:13" s="39" customFormat="1" ht="30" customHeight="1" thickBot="1" x14ac:dyDescent="0.3">
      <c r="B84" s="50"/>
      <c r="C84" s="50"/>
      <c r="D84" s="50"/>
      <c r="E84" s="50"/>
      <c r="F84" s="247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34" t="s">
        <v>90</v>
      </c>
      <c r="C85" s="335"/>
      <c r="D85" s="335"/>
      <c r="E85" s="335"/>
      <c r="F85" s="335"/>
      <c r="G85" s="335"/>
      <c r="H85" s="335"/>
      <c r="I85" s="335"/>
      <c r="J85" s="335"/>
      <c r="K85" s="335"/>
      <c r="L85" s="336"/>
    </row>
    <row r="86" spans="2:13" s="39" customFormat="1" ht="30" customHeight="1" x14ac:dyDescent="0.25">
      <c r="B86" s="36">
        <f>+B82+1</f>
        <v>25</v>
      </c>
      <c r="C86" s="103" t="s">
        <v>463</v>
      </c>
      <c r="D86" s="36" t="s">
        <v>405</v>
      </c>
      <c r="E86" s="104" t="s">
        <v>464</v>
      </c>
      <c r="F86" s="120" t="s">
        <v>192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135</v>
      </c>
      <c r="D87" s="36" t="s">
        <v>405</v>
      </c>
      <c r="E87" s="104" t="s">
        <v>526</v>
      </c>
      <c r="F87" s="120" t="s">
        <v>119</v>
      </c>
      <c r="G87" s="105">
        <v>25000</v>
      </c>
      <c r="H87" s="105">
        <v>717.5</v>
      </c>
      <c r="I87" s="105">
        <v>760</v>
      </c>
      <c r="J87" s="105">
        <v>4220.1249583333338</v>
      </c>
      <c r="K87" s="102">
        <f>SUM(H87:J87)</f>
        <v>5697.6249583333338</v>
      </c>
      <c r="L87" s="77">
        <f>+G87-K87</f>
        <v>19302.375041666666</v>
      </c>
    </row>
    <row r="88" spans="2:13" s="39" customFormat="1" ht="30" customHeight="1" x14ac:dyDescent="0.25">
      <c r="B88" s="331" t="s">
        <v>123</v>
      </c>
      <c r="C88" s="332"/>
      <c r="D88" s="332"/>
      <c r="E88" s="332"/>
      <c r="F88" s="333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27742.624958333334</v>
      </c>
      <c r="K88" s="37">
        <f t="shared" si="19"/>
        <v>35130.124958333334</v>
      </c>
      <c r="L88" s="37">
        <f t="shared" si="19"/>
        <v>89869.875041666673</v>
      </c>
    </row>
    <row r="89" spans="2:13" s="39" customFormat="1" ht="30" customHeight="1" thickBot="1" x14ac:dyDescent="0.3">
      <c r="B89" s="50"/>
      <c r="C89" s="50"/>
      <c r="D89" s="50"/>
      <c r="E89" s="50"/>
      <c r="F89" s="247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28" t="s">
        <v>474</v>
      </c>
      <c r="C90" s="329"/>
      <c r="D90" s="329"/>
      <c r="E90" s="329"/>
      <c r="F90" s="329"/>
      <c r="G90" s="329"/>
      <c r="H90" s="329"/>
      <c r="I90" s="329"/>
      <c r="J90" s="329"/>
      <c r="K90" s="329"/>
      <c r="L90" s="330"/>
    </row>
    <row r="91" spans="2:13" s="53" customFormat="1" ht="30" customHeight="1" x14ac:dyDescent="0.25">
      <c r="B91" s="79">
        <f>+B87+1</f>
        <v>27</v>
      </c>
      <c r="C91" s="103" t="s">
        <v>473</v>
      </c>
      <c r="D91" s="36" t="s">
        <v>405</v>
      </c>
      <c r="E91" s="103" t="s">
        <v>106</v>
      </c>
      <c r="F91" s="120" t="s">
        <v>192</v>
      </c>
      <c r="G91" s="105">
        <v>25000</v>
      </c>
      <c r="H91" s="81">
        <v>717.5</v>
      </c>
      <c r="I91" s="81">
        <v>760</v>
      </c>
      <c r="J91" s="81">
        <v>4220.1298333333334</v>
      </c>
      <c r="K91" s="76">
        <f>SUM(H91:J91)</f>
        <v>5697.6298333333334</v>
      </c>
      <c r="L91" s="76">
        <f>+G91-K91</f>
        <v>19302.370166666668</v>
      </c>
      <c r="M91" s="39"/>
    </row>
    <row r="92" spans="2:13" s="86" customFormat="1" ht="30" customHeight="1" x14ac:dyDescent="0.25">
      <c r="B92" s="331" t="s">
        <v>123</v>
      </c>
      <c r="C92" s="332"/>
      <c r="D92" s="332"/>
      <c r="E92" s="332"/>
      <c r="F92" s="333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4220.1298333333334</v>
      </c>
      <c r="K92" s="37">
        <f t="shared" si="20"/>
        <v>5697.6298333333334</v>
      </c>
      <c r="L92" s="37">
        <f t="shared" si="20"/>
        <v>19302.370166666668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47"/>
      <c r="G93"/>
      <c r="H93"/>
      <c r="I93"/>
      <c r="J93"/>
      <c r="K93"/>
      <c r="L93"/>
    </row>
    <row r="94" spans="2:13" s="39" customFormat="1" ht="30" customHeight="1" thickBot="1" x14ac:dyDescent="0.3">
      <c r="B94" s="340" t="s">
        <v>287</v>
      </c>
      <c r="C94" s="341"/>
      <c r="D94" s="341"/>
      <c r="E94" s="341"/>
      <c r="F94" s="341"/>
      <c r="G94" s="341"/>
      <c r="H94" s="341"/>
      <c r="I94" s="341"/>
      <c r="J94" s="341"/>
      <c r="K94" s="341"/>
      <c r="L94" s="342"/>
    </row>
    <row r="95" spans="2:13" s="39" customFormat="1" ht="30" customHeight="1" thickBot="1" x14ac:dyDescent="0.3">
      <c r="B95" s="50"/>
      <c r="C95" s="50"/>
      <c r="D95" s="50"/>
      <c r="E95" s="50"/>
      <c r="F95" s="247"/>
      <c r="G95"/>
      <c r="H95"/>
      <c r="I95"/>
      <c r="J95"/>
      <c r="K95"/>
      <c r="L95"/>
    </row>
    <row r="96" spans="2:13" s="39" customFormat="1" ht="30" customHeight="1" thickBot="1" x14ac:dyDescent="0.3">
      <c r="B96" s="340" t="s">
        <v>293</v>
      </c>
      <c r="C96" s="341"/>
      <c r="D96" s="341"/>
      <c r="E96" s="341"/>
      <c r="F96" s="341"/>
      <c r="G96" s="341"/>
      <c r="H96" s="341"/>
      <c r="I96" s="341"/>
      <c r="J96" s="341"/>
      <c r="K96" s="341"/>
      <c r="L96" s="342"/>
    </row>
    <row r="97" spans="2:13" s="39" customFormat="1" ht="30" customHeight="1" x14ac:dyDescent="0.25">
      <c r="B97" s="36">
        <f>+B91+1</f>
        <v>28</v>
      </c>
      <c r="C97" s="80" t="s">
        <v>608</v>
      </c>
      <c r="D97" s="36" t="s">
        <v>405</v>
      </c>
      <c r="E97" s="120" t="s">
        <v>647</v>
      </c>
      <c r="F97" s="120" t="s">
        <v>120</v>
      </c>
      <c r="G97" s="105">
        <v>35000</v>
      </c>
      <c r="H97" s="81">
        <v>1004.5</v>
      </c>
      <c r="I97" s="81">
        <v>1064</v>
      </c>
      <c r="J97" s="76">
        <v>8232.8722916666648</v>
      </c>
      <c r="K97" s="76">
        <f>SUM(H97:J97)</f>
        <v>10301.372291666665</v>
      </c>
      <c r="L97" s="77">
        <f>+G97-K97</f>
        <v>24698.627708333333</v>
      </c>
    </row>
    <row r="98" spans="2:13" s="39" customFormat="1" ht="30" customHeight="1" x14ac:dyDescent="0.25">
      <c r="B98" s="331" t="s">
        <v>123</v>
      </c>
      <c r="C98" s="332"/>
      <c r="D98" s="332"/>
      <c r="E98" s="332"/>
      <c r="F98" s="333"/>
      <c r="G98" s="37">
        <f>SUM(G97:G97)</f>
        <v>35000</v>
      </c>
      <c r="H98" s="37">
        <f t="shared" ref="H98:L98" si="21">SUM(H97:H97)</f>
        <v>1004.5</v>
      </c>
      <c r="I98" s="37">
        <f t="shared" si="21"/>
        <v>1064</v>
      </c>
      <c r="J98" s="37">
        <f t="shared" si="21"/>
        <v>8232.8722916666648</v>
      </c>
      <c r="K98" s="37">
        <f t="shared" si="21"/>
        <v>10301.372291666665</v>
      </c>
      <c r="L98" s="37">
        <f t="shared" si="21"/>
        <v>24698.627708333333</v>
      </c>
    </row>
    <row r="99" spans="2:13" s="78" customFormat="1" ht="30" customHeight="1" thickBot="1" x14ac:dyDescent="0.3">
      <c r="B99" s="50"/>
      <c r="C99" s="50"/>
      <c r="D99" s="50"/>
      <c r="E99" s="50"/>
      <c r="F99" s="247"/>
      <c r="G99"/>
      <c r="H99"/>
      <c r="I99"/>
      <c r="J99"/>
      <c r="K99"/>
      <c r="L99"/>
      <c r="M99" s="32"/>
    </row>
    <row r="100" spans="2:13" s="78" customFormat="1" ht="30" customHeight="1" thickBot="1" x14ac:dyDescent="0.3">
      <c r="B100" s="340" t="s">
        <v>172</v>
      </c>
      <c r="C100" s="341"/>
      <c r="D100" s="341"/>
      <c r="E100" s="341"/>
      <c r="F100" s="341"/>
      <c r="G100" s="341"/>
      <c r="H100" s="341"/>
      <c r="I100" s="341"/>
      <c r="J100" s="341"/>
      <c r="K100" s="341"/>
      <c r="L100" s="342"/>
      <c r="M100" s="32"/>
    </row>
    <row r="101" spans="2:13" s="39" customFormat="1" ht="30" customHeight="1" x14ac:dyDescent="0.25">
      <c r="B101" s="36">
        <f>+B97+1</f>
        <v>29</v>
      </c>
      <c r="C101" s="103" t="s">
        <v>461</v>
      </c>
      <c r="D101" s="36" t="s">
        <v>404</v>
      </c>
      <c r="E101" s="120" t="s">
        <v>462</v>
      </c>
      <c r="F101" s="120" t="s">
        <v>192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</row>
    <row r="102" spans="2:13" s="39" customFormat="1" ht="30" customHeight="1" x14ac:dyDescent="0.25">
      <c r="B102" s="331" t="s">
        <v>123</v>
      </c>
      <c r="C102" s="332"/>
      <c r="D102" s="332"/>
      <c r="E102" s="332"/>
      <c r="F102" s="333"/>
      <c r="G102" s="37">
        <f t="shared" ref="G102:L102" si="22">SUM(G101:G101)</f>
        <v>90000</v>
      </c>
      <c r="H102" s="37">
        <f t="shared" si="22"/>
        <v>2583</v>
      </c>
      <c r="I102" s="37">
        <f t="shared" si="22"/>
        <v>2736</v>
      </c>
      <c r="J102" s="37">
        <f t="shared" si="22"/>
        <v>20380.04</v>
      </c>
      <c r="K102" s="37">
        <f t="shared" si="22"/>
        <v>25699.040000000001</v>
      </c>
      <c r="L102" s="37">
        <f t="shared" si="22"/>
        <v>64300.959999999999</v>
      </c>
    </row>
    <row r="103" spans="2:13" s="78" customFormat="1" ht="30" customHeight="1" thickBot="1" x14ac:dyDescent="0.3">
      <c r="B103" s="50"/>
      <c r="C103" s="50"/>
      <c r="D103" s="50"/>
      <c r="E103" s="50"/>
      <c r="F103" s="247"/>
      <c r="G103" s="40"/>
      <c r="H103" s="40"/>
      <c r="I103" s="40"/>
      <c r="J103" s="40"/>
      <c r="K103" s="40"/>
      <c r="L103" s="40"/>
      <c r="M103" s="32"/>
    </row>
    <row r="104" spans="2:13" s="78" customFormat="1" ht="30" customHeight="1" thickBot="1" x14ac:dyDescent="0.3">
      <c r="B104" s="337" t="s">
        <v>303</v>
      </c>
      <c r="C104" s="338"/>
      <c r="D104" s="338"/>
      <c r="E104" s="338"/>
      <c r="F104" s="338"/>
      <c r="G104" s="338"/>
      <c r="H104" s="338"/>
      <c r="I104" s="338"/>
      <c r="J104" s="338"/>
      <c r="K104" s="338"/>
      <c r="L104" s="339"/>
      <c r="M104" s="32"/>
    </row>
    <row r="105" spans="2:13" s="39" customFormat="1" ht="30" customHeight="1" x14ac:dyDescent="0.25">
      <c r="B105" s="79">
        <f>+B101+1</f>
        <v>30</v>
      </c>
      <c r="C105" s="103" t="s">
        <v>146</v>
      </c>
      <c r="D105" s="36" t="s">
        <v>404</v>
      </c>
      <c r="E105" s="103" t="s">
        <v>408</v>
      </c>
      <c r="F105" s="120" t="s">
        <v>119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5368.4498333333331</v>
      </c>
      <c r="K105" s="102">
        <f>SUM(H105:J105)</f>
        <v>7436.9498333333331</v>
      </c>
      <c r="L105" s="77">
        <f>+G105-K105</f>
        <v>27563.050166666668</v>
      </c>
    </row>
    <row r="106" spans="2:13" s="39" customFormat="1" ht="30" customHeight="1" x14ac:dyDescent="0.25">
      <c r="B106" s="331" t="s">
        <v>123</v>
      </c>
      <c r="C106" s="332"/>
      <c r="D106" s="332"/>
      <c r="E106" s="332"/>
      <c r="F106" s="333"/>
      <c r="G106" s="37">
        <f t="shared" ref="G106:L106" si="23">SUM(G105:G105)</f>
        <v>35000</v>
      </c>
      <c r="H106" s="37">
        <f t="shared" si="23"/>
        <v>1004.5</v>
      </c>
      <c r="I106" s="37">
        <f t="shared" si="23"/>
        <v>1064</v>
      </c>
      <c r="J106" s="37">
        <f t="shared" si="23"/>
        <v>5368.4498333333331</v>
      </c>
      <c r="K106" s="37">
        <f t="shared" si="23"/>
        <v>7436.9498333333331</v>
      </c>
      <c r="L106" s="37">
        <f t="shared" si="23"/>
        <v>27563.050166666668</v>
      </c>
    </row>
    <row r="107" spans="2:13" s="39" customFormat="1" ht="30" customHeight="1" thickBot="1" x14ac:dyDescent="0.3">
      <c r="B107" s="50"/>
      <c r="C107" s="50"/>
      <c r="D107" s="50"/>
      <c r="E107" s="50"/>
      <c r="F107" s="247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37" t="s">
        <v>581</v>
      </c>
      <c r="C108" s="338"/>
      <c r="D108" s="338"/>
      <c r="E108" s="338"/>
      <c r="F108" s="338"/>
      <c r="G108" s="338"/>
      <c r="H108" s="338"/>
      <c r="I108" s="338"/>
      <c r="J108" s="338"/>
      <c r="K108" s="338"/>
      <c r="L108" s="339"/>
    </row>
    <row r="109" spans="2:13" s="39" customFormat="1" ht="30" customHeight="1" x14ac:dyDescent="0.25">
      <c r="B109" s="79">
        <f>+B105+1</f>
        <v>31</v>
      </c>
      <c r="C109" s="103" t="s">
        <v>15</v>
      </c>
      <c r="D109" s="36" t="s">
        <v>404</v>
      </c>
      <c r="E109" s="103" t="s">
        <v>580</v>
      </c>
      <c r="F109" s="120" t="s">
        <v>119</v>
      </c>
      <c r="G109" s="105">
        <v>30000</v>
      </c>
      <c r="H109" s="105">
        <v>861</v>
      </c>
      <c r="I109" s="81">
        <v>912</v>
      </c>
      <c r="J109" s="81">
        <v>5375.3922916666661</v>
      </c>
      <c r="K109" s="102">
        <f>SUM(H109:J109)</f>
        <v>7148.3922916666661</v>
      </c>
      <c r="L109" s="77">
        <f>+G109-K109</f>
        <v>22851.607708333333</v>
      </c>
    </row>
    <row r="110" spans="2:13" s="39" customFormat="1" ht="30" customHeight="1" x14ac:dyDescent="0.25">
      <c r="B110" s="331" t="s">
        <v>123</v>
      </c>
      <c r="C110" s="332"/>
      <c r="D110" s="332"/>
      <c r="E110" s="332"/>
      <c r="F110" s="333"/>
      <c r="G110" s="37">
        <f t="shared" ref="G110:L110" si="24">SUM(G109:G109)</f>
        <v>30000</v>
      </c>
      <c r="H110" s="37">
        <f t="shared" si="24"/>
        <v>861</v>
      </c>
      <c r="I110" s="37">
        <f t="shared" si="24"/>
        <v>912</v>
      </c>
      <c r="J110" s="37">
        <f t="shared" si="24"/>
        <v>5375.3922916666661</v>
      </c>
      <c r="K110" s="37">
        <f t="shared" si="24"/>
        <v>7148.3922916666661</v>
      </c>
      <c r="L110" s="37">
        <f t="shared" si="24"/>
        <v>22851.607708333333</v>
      </c>
    </row>
    <row r="111" spans="2:13" s="53" customFormat="1" ht="30" customHeight="1" thickBot="1" x14ac:dyDescent="0.3">
      <c r="B111" s="50"/>
      <c r="C111" s="50"/>
      <c r="D111" s="50"/>
      <c r="E111" s="50"/>
      <c r="F111" s="247"/>
      <c r="G111" s="40"/>
      <c r="H111" s="40"/>
      <c r="I111" s="40"/>
      <c r="J111" s="40"/>
      <c r="K111" s="40"/>
      <c r="L111" s="40"/>
      <c r="M111" s="39"/>
    </row>
    <row r="112" spans="2:13" s="53" customFormat="1" ht="30" customHeight="1" thickBot="1" x14ac:dyDescent="0.3">
      <c r="B112" s="328" t="s">
        <v>508</v>
      </c>
      <c r="C112" s="329"/>
      <c r="D112" s="329"/>
      <c r="E112" s="329"/>
      <c r="F112" s="329"/>
      <c r="G112" s="329"/>
      <c r="H112" s="329"/>
      <c r="I112" s="329"/>
      <c r="J112" s="329"/>
      <c r="K112" s="329"/>
      <c r="L112" s="330"/>
      <c r="M112" s="39"/>
    </row>
    <row r="113" spans="2:13" s="53" customFormat="1" ht="30" customHeight="1" x14ac:dyDescent="0.25">
      <c r="B113" s="79">
        <f>+B109+1</f>
        <v>32</v>
      </c>
      <c r="C113" s="103" t="s">
        <v>320</v>
      </c>
      <c r="D113" s="36" t="s">
        <v>404</v>
      </c>
      <c r="E113" s="80" t="s">
        <v>129</v>
      </c>
      <c r="F113" s="120" t="s">
        <v>119</v>
      </c>
      <c r="G113" s="105">
        <v>15000</v>
      </c>
      <c r="H113" s="105">
        <v>430.5</v>
      </c>
      <c r="I113" s="81">
        <v>456</v>
      </c>
      <c r="J113" s="81">
        <v>1596.6808749999998</v>
      </c>
      <c r="K113" s="102">
        <f>SUM(H113:J113)</f>
        <v>2483.180875</v>
      </c>
      <c r="L113" s="77">
        <f>+G113-K113</f>
        <v>12516.819125</v>
      </c>
      <c r="M113" s="39"/>
    </row>
    <row r="114" spans="2:13" s="39" customFormat="1" ht="30" customHeight="1" x14ac:dyDescent="0.25">
      <c r="B114" s="331" t="s">
        <v>123</v>
      </c>
      <c r="C114" s="332"/>
      <c r="D114" s="332"/>
      <c r="E114" s="332"/>
      <c r="F114" s="333"/>
      <c r="G114" s="37">
        <f t="shared" ref="G114:L114" si="25">SUM(G113:G113)</f>
        <v>15000</v>
      </c>
      <c r="H114" s="37">
        <f t="shared" si="25"/>
        <v>430.5</v>
      </c>
      <c r="I114" s="37">
        <f t="shared" si="25"/>
        <v>456</v>
      </c>
      <c r="J114" s="37">
        <f t="shared" si="25"/>
        <v>1596.6808749999998</v>
      </c>
      <c r="K114" s="37">
        <f t="shared" si="25"/>
        <v>2483.180875</v>
      </c>
      <c r="L114" s="37">
        <f t="shared" si="25"/>
        <v>12516.819125</v>
      </c>
    </row>
    <row r="115" spans="2:13" s="39" customFormat="1" ht="30" customHeight="1" thickBot="1" x14ac:dyDescent="0.3">
      <c r="B115" s="50"/>
      <c r="C115" s="50"/>
      <c r="D115" s="50"/>
      <c r="E115" s="50"/>
      <c r="F115" s="247"/>
      <c r="G115" s="40"/>
      <c r="H115" s="40"/>
      <c r="I115" s="40"/>
      <c r="J115" s="40"/>
      <c r="K115" s="40"/>
      <c r="L115" s="40"/>
    </row>
    <row r="116" spans="2:13" s="78" customFormat="1" ht="30" customHeight="1" thickBot="1" x14ac:dyDescent="0.3">
      <c r="B116" s="337" t="s">
        <v>201</v>
      </c>
      <c r="C116" s="338"/>
      <c r="D116" s="338"/>
      <c r="E116" s="338"/>
      <c r="F116" s="338"/>
      <c r="G116" s="338"/>
      <c r="H116" s="338"/>
      <c r="I116" s="338"/>
      <c r="J116" s="338"/>
      <c r="K116" s="338"/>
      <c r="L116" s="339"/>
      <c r="M116" s="32"/>
    </row>
    <row r="117" spans="2:13" s="78" customFormat="1" ht="30" customHeight="1" x14ac:dyDescent="0.25">
      <c r="B117" s="74">
        <f>B113+1</f>
        <v>33</v>
      </c>
      <c r="C117" s="153" t="s">
        <v>82</v>
      </c>
      <c r="D117" s="154" t="s">
        <v>404</v>
      </c>
      <c r="E117" s="155" t="s">
        <v>687</v>
      </c>
      <c r="F117" s="141" t="s">
        <v>119</v>
      </c>
      <c r="G117" s="102">
        <v>30000</v>
      </c>
      <c r="H117" s="152">
        <v>861</v>
      </c>
      <c r="I117" s="152">
        <v>912</v>
      </c>
      <c r="J117" s="76">
        <v>6180.76</v>
      </c>
      <c r="K117" s="102">
        <f>SUM(H117:J117)</f>
        <v>7953.76</v>
      </c>
      <c r="L117" s="77">
        <f>+G117-K117</f>
        <v>22046.239999999998</v>
      </c>
      <c r="M117" s="32"/>
    </row>
    <row r="118" spans="2:13" s="39" customFormat="1" ht="30" customHeight="1" x14ac:dyDescent="0.25">
      <c r="B118" s="74">
        <f>+B117+1</f>
        <v>34</v>
      </c>
      <c r="C118" s="107" t="s">
        <v>310</v>
      </c>
      <c r="D118" s="117" t="s">
        <v>405</v>
      </c>
      <c r="E118" s="107" t="s">
        <v>409</v>
      </c>
      <c r="F118" s="141" t="s">
        <v>119</v>
      </c>
      <c r="G118" s="102">
        <v>25800</v>
      </c>
      <c r="H118" s="152">
        <v>740.46</v>
      </c>
      <c r="I118" s="152">
        <v>784.32</v>
      </c>
      <c r="J118" s="76">
        <v>929.01487499999985</v>
      </c>
      <c r="K118" s="102">
        <f>SUM(H118:J118)</f>
        <v>2453.794875</v>
      </c>
      <c r="L118" s="77">
        <f>+G118-K118</f>
        <v>23346.205125</v>
      </c>
    </row>
    <row r="119" spans="2:13" s="39" customFormat="1" ht="30" customHeight="1" x14ac:dyDescent="0.25">
      <c r="B119" s="331" t="s">
        <v>123</v>
      </c>
      <c r="C119" s="332"/>
      <c r="D119" s="332"/>
      <c r="E119" s="332"/>
      <c r="F119" s="333"/>
      <c r="G119" s="37">
        <f>SUM(G117:G118)</f>
        <v>55800</v>
      </c>
      <c r="H119" s="37">
        <f t="shared" ref="H119:I119" si="26">SUM(H117:H118)</f>
        <v>1601.46</v>
      </c>
      <c r="I119" s="37">
        <f t="shared" si="26"/>
        <v>1696.3200000000002</v>
      </c>
      <c r="J119" s="37">
        <f>SUM(J117:J118)</f>
        <v>7109.7748750000001</v>
      </c>
      <c r="K119" s="37">
        <f t="shared" ref="K119:L119" si="27">SUM(K117:K118)</f>
        <v>10407.554875</v>
      </c>
      <c r="L119" s="37">
        <f t="shared" si="27"/>
        <v>45392.445124999998</v>
      </c>
    </row>
    <row r="120" spans="2:13" s="78" customFormat="1" ht="30" customHeight="1" thickBot="1" x14ac:dyDescent="0.3">
      <c r="B120" s="50"/>
      <c r="C120" s="50"/>
      <c r="D120" s="50"/>
      <c r="E120" s="50"/>
      <c r="F120" s="247"/>
      <c r="G120" s="40"/>
      <c r="H120" s="40"/>
      <c r="I120" s="40"/>
      <c r="J120" s="40"/>
      <c r="K120" s="40"/>
      <c r="L120" s="40"/>
      <c r="M120" s="32"/>
    </row>
    <row r="121" spans="2:13" s="78" customFormat="1" ht="30" customHeight="1" thickBot="1" x14ac:dyDescent="0.3">
      <c r="B121" s="328" t="s">
        <v>200</v>
      </c>
      <c r="C121" s="329"/>
      <c r="D121" s="329"/>
      <c r="E121" s="329"/>
      <c r="F121" s="329"/>
      <c r="G121" s="329"/>
      <c r="H121" s="329"/>
      <c r="I121" s="329"/>
      <c r="J121" s="329"/>
      <c r="K121" s="329"/>
      <c r="L121" s="330"/>
      <c r="M121" s="32"/>
    </row>
    <row r="122" spans="2:13" s="39" customFormat="1" ht="30" customHeight="1" x14ac:dyDescent="0.25">
      <c r="B122" s="79">
        <f>+B118+1</f>
        <v>35</v>
      </c>
      <c r="C122" s="103" t="s">
        <v>523</v>
      </c>
      <c r="D122" s="36" t="s">
        <v>404</v>
      </c>
      <c r="E122" s="103" t="s">
        <v>615</v>
      </c>
      <c r="F122" s="120" t="s">
        <v>120</v>
      </c>
      <c r="G122" s="105">
        <v>15000</v>
      </c>
      <c r="H122" s="105">
        <v>430.5</v>
      </c>
      <c r="I122" s="81">
        <v>456</v>
      </c>
      <c r="J122" s="81">
        <v>2117.0250000000001</v>
      </c>
      <c r="K122" s="102">
        <f>SUM(H122:J122)</f>
        <v>3003.5250000000001</v>
      </c>
      <c r="L122" s="77">
        <f>+G122-K122</f>
        <v>11996.475</v>
      </c>
    </row>
    <row r="123" spans="2:13" s="39" customFormat="1" ht="30" customHeight="1" x14ac:dyDescent="0.25">
      <c r="B123" s="331" t="s">
        <v>123</v>
      </c>
      <c r="C123" s="332"/>
      <c r="D123" s="332"/>
      <c r="E123" s="332"/>
      <c r="F123" s="333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2117.0250000000001</v>
      </c>
      <c r="K123" s="37">
        <f t="shared" si="28"/>
        <v>3003.5250000000001</v>
      </c>
      <c r="L123" s="37">
        <f t="shared" si="28"/>
        <v>11996.475</v>
      </c>
    </row>
    <row r="124" spans="2:13" s="39" customFormat="1" ht="30" customHeight="1" thickBot="1" x14ac:dyDescent="0.3">
      <c r="B124" s="50"/>
      <c r="C124" s="50"/>
      <c r="D124" s="50"/>
      <c r="E124" s="50"/>
      <c r="F124" s="247"/>
      <c r="G124" s="40"/>
      <c r="H124" s="40"/>
      <c r="I124" s="40"/>
      <c r="J124" s="40"/>
      <c r="K124" s="40"/>
      <c r="L124" s="40"/>
    </row>
    <row r="125" spans="2:13" ht="30" customHeight="1" thickBot="1" x14ac:dyDescent="0.3">
      <c r="B125" s="337" t="s">
        <v>173</v>
      </c>
      <c r="C125" s="338"/>
      <c r="D125" s="338"/>
      <c r="E125" s="338"/>
      <c r="F125" s="338"/>
      <c r="G125" s="338"/>
      <c r="H125" s="338"/>
      <c r="I125" s="338"/>
      <c r="J125" s="338"/>
      <c r="K125" s="338"/>
      <c r="L125" s="339"/>
      <c r="M125" s="190"/>
    </row>
    <row r="126" spans="2:13" ht="30" customHeight="1" x14ac:dyDescent="0.25">
      <c r="B126" s="79">
        <f>+B122+1</f>
        <v>36</v>
      </c>
      <c r="C126" s="103" t="s">
        <v>44</v>
      </c>
      <c r="D126" s="36" t="s">
        <v>405</v>
      </c>
      <c r="E126" s="39" t="s">
        <v>340</v>
      </c>
      <c r="F126" s="120" t="s">
        <v>120</v>
      </c>
      <c r="G126" s="105">
        <v>10000</v>
      </c>
      <c r="H126" s="105">
        <v>287</v>
      </c>
      <c r="I126" s="81">
        <v>304</v>
      </c>
      <c r="J126" s="81">
        <v>0</v>
      </c>
      <c r="K126" s="102">
        <f>SUM(H126:J126)</f>
        <v>591</v>
      </c>
      <c r="L126" s="77">
        <f>+G126-K126</f>
        <v>9409</v>
      </c>
    </row>
    <row r="127" spans="2:13" ht="30" customHeight="1" x14ac:dyDescent="0.25">
      <c r="B127" s="331" t="s">
        <v>123</v>
      </c>
      <c r="C127" s="332"/>
      <c r="D127" s="332"/>
      <c r="E127" s="332"/>
      <c r="F127" s="333"/>
      <c r="G127" s="37">
        <f>+G126</f>
        <v>10000</v>
      </c>
      <c r="H127" s="37">
        <f t="shared" ref="H127:L127" si="29">+H126</f>
        <v>287</v>
      </c>
      <c r="I127" s="37">
        <f t="shared" si="29"/>
        <v>304</v>
      </c>
      <c r="J127" s="37">
        <f t="shared" si="29"/>
        <v>0</v>
      </c>
      <c r="K127" s="37">
        <f t="shared" si="29"/>
        <v>591</v>
      </c>
      <c r="L127" s="37">
        <f t="shared" si="29"/>
        <v>9409</v>
      </c>
    </row>
    <row r="128" spans="2:13" ht="30" customHeight="1" thickBot="1" x14ac:dyDescent="0.3">
      <c r="B128" s="41"/>
      <c r="C128" s="48"/>
      <c r="D128" s="133"/>
      <c r="E128" s="48"/>
      <c r="F128" s="68"/>
      <c r="G128" s="49"/>
      <c r="H128" s="39"/>
      <c r="I128" s="39"/>
      <c r="J128" s="39"/>
      <c r="K128" s="39"/>
      <c r="L128" s="39"/>
    </row>
    <row r="129" spans="2:12" ht="30" customHeight="1" thickBot="1" x14ac:dyDescent="0.3">
      <c r="B129" s="54"/>
      <c r="C129" s="55" t="s">
        <v>411</v>
      </c>
      <c r="D129" s="134"/>
      <c r="E129" s="56"/>
      <c r="F129" s="244"/>
      <c r="G129" s="58">
        <f>G13+G21+G98+G32+G36+G45+G50+G58+G65+G69+G119+G106+G78+G41+G53+G102+G88+G127+G28+G9+G92+G17+G61+G83+G114+G123+G110+G73+G25</f>
        <v>1437550</v>
      </c>
      <c r="H129" s="58">
        <f t="shared" ref="H129:L129" si="30">H13+H21+H98+H32+H36+H45+H50+H58+H65+H69+H119+H106+H78+H41+H53+H102+H88+H127+H28+H9+H92+H17+H61+H83+H114+H123+H110+H73+H25</f>
        <v>41257.684999999998</v>
      </c>
      <c r="I129" s="58">
        <f t="shared" si="30"/>
        <v>43504.68</v>
      </c>
      <c r="J129" s="58">
        <f t="shared" si="30"/>
        <v>309000.36604166671</v>
      </c>
      <c r="K129" s="58">
        <f t="shared" si="30"/>
        <v>393762.7310416667</v>
      </c>
      <c r="L129" s="58">
        <f t="shared" si="30"/>
        <v>1043787.2689583332</v>
      </c>
    </row>
    <row r="130" spans="2:12" ht="30" customHeight="1" x14ac:dyDescent="0.25">
      <c r="B130" s="28"/>
      <c r="C130" s="27"/>
      <c r="D130" s="28"/>
      <c r="E130" s="27"/>
      <c r="F130" s="245"/>
      <c r="G130" s="16"/>
      <c r="H130" s="17"/>
      <c r="I130" s="17"/>
      <c r="J130" s="17"/>
      <c r="K130" s="17"/>
      <c r="L130" s="225"/>
    </row>
    <row r="131" spans="2:12" ht="30" customHeight="1" x14ac:dyDescent="0.25">
      <c r="B131" s="28"/>
      <c r="C131" s="27"/>
      <c r="D131" s="28"/>
      <c r="E131" s="27"/>
      <c r="F131" s="245"/>
      <c r="G131" s="16"/>
      <c r="H131" s="17"/>
      <c r="I131" s="17"/>
      <c r="J131" s="17"/>
      <c r="K131" s="17"/>
      <c r="L131" s="17"/>
    </row>
    <row r="132" spans="2:12" ht="30" customHeight="1" x14ac:dyDescent="0.25">
      <c r="C132" s="1"/>
      <c r="E132" s="1"/>
      <c r="F132" s="248"/>
      <c r="G132" s="63"/>
    </row>
    <row r="133" spans="2:12" ht="30" customHeight="1" x14ac:dyDescent="0.25">
      <c r="C133" s="19"/>
      <c r="D133" s="135"/>
      <c r="E133" s="20"/>
      <c r="F133" s="249"/>
      <c r="G133" s="1"/>
      <c r="L133" s="7"/>
    </row>
    <row r="134" spans="2:12" ht="30" customHeight="1" x14ac:dyDescent="0.25">
      <c r="C134" s="21"/>
      <c r="D134" s="136"/>
      <c r="E134" s="20"/>
      <c r="F134" s="248" t="s">
        <v>465</v>
      </c>
      <c r="G134" s="1"/>
    </row>
    <row r="135" spans="2:12" ht="30" customHeight="1" x14ac:dyDescent="0.25">
      <c r="C135" s="21" t="s">
        <v>466</v>
      </c>
      <c r="D135" s="136"/>
      <c r="E135" s="20"/>
      <c r="F135" s="248" t="s">
        <v>467</v>
      </c>
      <c r="G135" s="248"/>
    </row>
    <row r="16614" spans="3:12" s="4" customFormat="1" ht="30" customHeight="1" x14ac:dyDescent="0.2">
      <c r="C16614" s="23"/>
      <c r="E16614" s="23"/>
      <c r="F16614" s="243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43"/>
      <c r="G16616" s="2"/>
      <c r="H16616" s="1"/>
      <c r="I16616" s="1"/>
      <c r="J16616" s="1"/>
      <c r="K16616" s="1"/>
      <c r="L16616" s="1"/>
    </row>
    <row r="16637" spans="8:9" ht="30" customHeight="1" x14ac:dyDescent="0.2">
      <c r="H16637" s="4"/>
      <c r="I16637" s="4"/>
    </row>
    <row r="16639" spans="8:9" ht="30" customHeight="1" x14ac:dyDescent="0.2">
      <c r="H16639" s="4"/>
      <c r="I16639" s="4"/>
    </row>
    <row r="16649" spans="3:12" ht="30" customHeight="1" x14ac:dyDescent="0.2">
      <c r="K16649" s="4"/>
      <c r="L16649" s="4"/>
    </row>
    <row r="16651" spans="3:12" ht="30" customHeight="1" x14ac:dyDescent="0.2">
      <c r="K16651" s="4"/>
      <c r="L16651" s="4"/>
    </row>
    <row r="16652" spans="3:12" ht="30" customHeight="1" x14ac:dyDescent="0.2">
      <c r="J16652" s="4"/>
    </row>
    <row r="16653" spans="3:12" ht="30" customHeight="1" x14ac:dyDescent="0.2">
      <c r="C16653" s="23">
        <f>SUM(C6:C16652)</f>
        <v>0</v>
      </c>
    </row>
    <row r="16654" spans="3:12" ht="30" customHeight="1" x14ac:dyDescent="0.2">
      <c r="J16654" s="4"/>
    </row>
    <row r="16655" spans="3:12" ht="30" customHeight="1" x14ac:dyDescent="0.2">
      <c r="C16655" s="23">
        <f>SUM(C16653)</f>
        <v>0</v>
      </c>
    </row>
    <row r="999978" spans="11:11" ht="30" customHeight="1" x14ac:dyDescent="0.2">
      <c r="K999978" s="11" t="e">
        <f>SUM(#REF!)</f>
        <v>#REF!</v>
      </c>
    </row>
  </sheetData>
  <mergeCells count="64">
    <mergeCell ref="B125:L125"/>
    <mergeCell ref="B127:F127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3:F13"/>
    <mergeCell ref="B19:L19"/>
    <mergeCell ref="B1:L1"/>
    <mergeCell ref="B2:L2"/>
    <mergeCell ref="B3:L3"/>
    <mergeCell ref="B4:C4"/>
    <mergeCell ref="H5:I5"/>
    <mergeCell ref="B96:L96"/>
    <mergeCell ref="B98:F98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21:L121"/>
    <mergeCell ref="B123:F123"/>
    <mergeCell ref="B119:F119"/>
    <mergeCell ref="B83:F83"/>
    <mergeCell ref="B59:L59"/>
    <mergeCell ref="B61:F61"/>
    <mergeCell ref="B80:L80"/>
    <mergeCell ref="B116:L116"/>
    <mergeCell ref="B78:F78"/>
    <mergeCell ref="B94:L94"/>
    <mergeCell ref="B104:L104"/>
    <mergeCell ref="B106:F106"/>
    <mergeCell ref="B112:L112"/>
    <mergeCell ref="B114:F114"/>
    <mergeCell ref="B108:L108"/>
    <mergeCell ref="B110:F11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5" min="1" max="11" man="1"/>
    <brk id="120" min="1" max="11" man="1"/>
    <brk id="138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1"/>
  <sheetViews>
    <sheetView showGridLines="0" tabSelected="1" view="pageBreakPreview" zoomScaleNormal="8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2.28515625" style="98" bestFit="1" customWidth="1"/>
    <col min="16" max="16384" width="11.42578125" style="1"/>
  </cols>
  <sheetData>
    <row r="2" spans="1:3502" ht="23.25" x14ac:dyDescent="0.35">
      <c r="A2" s="311" t="s">
        <v>393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</row>
    <row r="3" spans="1:3502" ht="21" x14ac:dyDescent="0.35">
      <c r="A3" s="312" t="s">
        <v>394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</row>
    <row r="4" spans="1:3502" ht="18.75" x14ac:dyDescent="0.3">
      <c r="A4" s="343" t="s">
        <v>697</v>
      </c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188"/>
    </row>
    <row r="5" spans="1:3502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8"/>
    </row>
    <row r="6" spans="1:3502" s="2" customFormat="1" ht="21" customHeight="1" thickBot="1" x14ac:dyDescent="0.25">
      <c r="B6" s="3"/>
      <c r="C6" s="137"/>
      <c r="D6" s="3"/>
      <c r="E6" s="4"/>
      <c r="F6" s="6"/>
      <c r="G6" s="344" t="s">
        <v>118</v>
      </c>
      <c r="H6" s="345"/>
      <c r="I6" s="264"/>
      <c r="J6" s="264"/>
      <c r="O6" s="67"/>
    </row>
    <row r="7" spans="1:3502" s="2" customFormat="1" ht="27" customHeight="1" thickBot="1" x14ac:dyDescent="0.25">
      <c r="A7" s="294" t="s">
        <v>0</v>
      </c>
      <c r="B7" s="236" t="s">
        <v>349</v>
      </c>
      <c r="C7" s="236" t="s">
        <v>406</v>
      </c>
      <c r="D7" s="236" t="s">
        <v>124</v>
      </c>
      <c r="E7" s="236" t="s">
        <v>125</v>
      </c>
      <c r="F7" s="236" t="s">
        <v>122</v>
      </c>
      <c r="G7" s="236" t="s">
        <v>1</v>
      </c>
      <c r="H7" s="236" t="s">
        <v>2</v>
      </c>
      <c r="I7" s="236" t="s">
        <v>543</v>
      </c>
      <c r="J7" s="236" t="s">
        <v>540</v>
      </c>
      <c r="K7" s="236" t="s">
        <v>541</v>
      </c>
      <c r="L7" s="236" t="s">
        <v>113</v>
      </c>
      <c r="M7" s="236" t="s">
        <v>115</v>
      </c>
      <c r="N7" s="236" t="s">
        <v>3</v>
      </c>
      <c r="O7" s="236" t="s">
        <v>114</v>
      </c>
      <c r="P7" s="67"/>
    </row>
    <row r="8" spans="1:3502" s="98" customFormat="1" ht="15" customHeight="1" x14ac:dyDescent="0.2">
      <c r="A8" s="270">
        <v>1</v>
      </c>
      <c r="B8" s="265" t="s">
        <v>399</v>
      </c>
      <c r="C8" s="266" t="s">
        <v>404</v>
      </c>
      <c r="D8" s="267" t="s">
        <v>412</v>
      </c>
      <c r="E8" s="268" t="s">
        <v>400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f>+F8-J8</f>
        <v>41399.599999999999</v>
      </c>
      <c r="L8" s="8">
        <f>+IF(K8*12&lt;=416220.01,0,IF(K8*12&lt;=624329.01,(((K8*12-416220.01)*0.15)/12),IF((K8*12&lt;=867123.01),(31216+0.2*(K8*12-624329.01))/12,((79776+0.25*(K8*12-867123.01))/12))))</f>
        <v>1007.1898749999992</v>
      </c>
      <c r="M8" s="109">
        <v>25</v>
      </c>
      <c r="N8" s="61">
        <f>+G8+H8+M8+L8</f>
        <v>3632.5898749999988</v>
      </c>
      <c r="O8" s="269">
        <f t="shared" ref="O8:O13" si="2">+F8-N8</f>
        <v>40367.410125000002</v>
      </c>
    </row>
    <row r="9" spans="1:3502" s="67" customFormat="1" ht="15" customHeight="1" x14ac:dyDescent="0.2">
      <c r="A9" s="270">
        <v>2</v>
      </c>
      <c r="B9" s="99" t="s">
        <v>322</v>
      </c>
      <c r="C9" s="114" t="s">
        <v>404</v>
      </c>
      <c r="D9" s="271" t="s">
        <v>317</v>
      </c>
      <c r="E9" s="115" t="s">
        <v>96</v>
      </c>
      <c r="F9" s="61">
        <v>28875</v>
      </c>
      <c r="G9" s="61">
        <f t="shared" ref="G9:G10" si="3">F9*2.87%</f>
        <v>828.71249999999998</v>
      </c>
      <c r="H9" s="61">
        <f t="shared" ref="H9:H10" si="4">+F9*3.04%</f>
        <v>877.8</v>
      </c>
      <c r="I9" s="61"/>
      <c r="J9" s="61">
        <f t="shared" ref="J9:J12" si="5">+G9+H9+I9</f>
        <v>1706.5124999999998</v>
      </c>
      <c r="K9" s="61">
        <f t="shared" ref="K9:K13" si="6">+F9-J9</f>
        <v>27168.487499999999</v>
      </c>
      <c r="L9" s="8">
        <f t="shared" ref="L9:L13" si="7">+IF(K9*12&lt;=416220.01,0,IF(K9*12&lt;=624329.01,(((K9*12-416220.01)*0.15)/12),IF((K9*12&lt;=867123.01),(31216+0.2*(K9*12-624329.01))/12,((79776+0.25*(K9*12-867123.01))/12))))</f>
        <v>0</v>
      </c>
      <c r="M9" s="109">
        <v>6501.69</v>
      </c>
      <c r="N9" s="96">
        <f>G9+H9+L9+M9</f>
        <v>8208.2024999999994</v>
      </c>
      <c r="O9" s="269">
        <f t="shared" si="2"/>
        <v>20666.797500000001</v>
      </c>
    </row>
    <row r="10" spans="1:3502" s="67" customFormat="1" ht="15" customHeight="1" x14ac:dyDescent="0.2">
      <c r="A10" s="270">
        <v>3</v>
      </c>
      <c r="B10" s="99" t="s">
        <v>326</v>
      </c>
      <c r="C10" s="114" t="s">
        <v>404</v>
      </c>
      <c r="D10" s="271" t="s">
        <v>317</v>
      </c>
      <c r="E10" s="115" t="s">
        <v>35</v>
      </c>
      <c r="F10" s="61">
        <v>26565</v>
      </c>
      <c r="G10" s="61">
        <f t="shared" si="3"/>
        <v>762.41549999999995</v>
      </c>
      <c r="H10" s="61">
        <f t="shared" si="4"/>
        <v>807.57600000000002</v>
      </c>
      <c r="I10" s="61"/>
      <c r="J10" s="61">
        <f t="shared" si="5"/>
        <v>1569.9915000000001</v>
      </c>
      <c r="K10" s="61">
        <f t="shared" si="6"/>
        <v>24995.0085</v>
      </c>
      <c r="L10" s="8">
        <f t="shared" si="7"/>
        <v>0</v>
      </c>
      <c r="M10" s="109">
        <v>11404.65</v>
      </c>
      <c r="N10" s="96">
        <f>G10+H10+L10+M10</f>
        <v>12974.6415</v>
      </c>
      <c r="O10" s="269">
        <f t="shared" si="2"/>
        <v>13590.3585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</row>
    <row r="11" spans="1:3502" s="67" customFormat="1" ht="15" customHeight="1" x14ac:dyDescent="0.2">
      <c r="A11" s="270">
        <v>4</v>
      </c>
      <c r="B11" s="99" t="s">
        <v>77</v>
      </c>
      <c r="C11" s="114" t="s">
        <v>405</v>
      </c>
      <c r="D11" s="271" t="s">
        <v>401</v>
      </c>
      <c r="E11" s="115" t="s">
        <v>342</v>
      </c>
      <c r="F11" s="61">
        <v>20356.599999999999</v>
      </c>
      <c r="G11" s="61">
        <f t="shared" si="0"/>
        <v>584.23442</v>
      </c>
      <c r="H11" s="61">
        <f t="shared" ref="H11" si="8">+F11*3.04%</f>
        <v>618.84064000000001</v>
      </c>
      <c r="I11" s="61"/>
      <c r="J11" s="61">
        <f t="shared" si="5"/>
        <v>1203.0750600000001</v>
      </c>
      <c r="K11" s="61">
        <f t="shared" si="6"/>
        <v>19153.524939999999</v>
      </c>
      <c r="L11" s="8">
        <f t="shared" si="7"/>
        <v>0</v>
      </c>
      <c r="M11" s="109">
        <v>25</v>
      </c>
      <c r="N11" s="96">
        <f>G11+H11+L11+M11</f>
        <v>1228.0750600000001</v>
      </c>
      <c r="O11" s="269">
        <f t="shared" si="2"/>
        <v>19128.524939999999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</row>
    <row r="12" spans="1:3502" s="274" customFormat="1" ht="27" customHeight="1" x14ac:dyDescent="0.2">
      <c r="A12" s="270">
        <v>5</v>
      </c>
      <c r="B12" s="306" t="s">
        <v>257</v>
      </c>
      <c r="C12" s="307" t="s">
        <v>404</v>
      </c>
      <c r="D12" s="308" t="s">
        <v>165</v>
      </c>
      <c r="E12" s="308" t="s">
        <v>49</v>
      </c>
      <c r="F12" s="272">
        <v>85000</v>
      </c>
      <c r="G12" s="272">
        <f>F12*2.87%</f>
        <v>2439.5</v>
      </c>
      <c r="H12" s="272">
        <f>+F12*3.04%</f>
        <v>2584</v>
      </c>
      <c r="I12" s="272"/>
      <c r="J12" s="272">
        <f t="shared" si="5"/>
        <v>5023.5</v>
      </c>
      <c r="K12" s="61">
        <f t="shared" si="6"/>
        <v>79976.5</v>
      </c>
      <c r="L12" s="8">
        <f>+IF(K12*12&lt;=416220.01,0,IF(K12*12&lt;=624329.01,(((K12*12-416220.01)*0.15)/12),IF((K12*12&lt;=867123.01),(31216+0.2*(K12*12-624329.01))/12,((79776+0.25*(K12*12-867123.01))/12))))</f>
        <v>8577.0622916666671</v>
      </c>
      <c r="M12" s="8">
        <v>1044</v>
      </c>
      <c r="N12" s="272">
        <f>+M12+L12+J12</f>
        <v>14644.562291666667</v>
      </c>
      <c r="O12" s="297">
        <f t="shared" si="2"/>
        <v>70355.437708333338</v>
      </c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/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73"/>
      <c r="AV12" s="273"/>
      <c r="AW12" s="273"/>
      <c r="AX12" s="273"/>
      <c r="AY12" s="273"/>
      <c r="AZ12" s="273"/>
      <c r="BA12" s="273"/>
      <c r="BB12" s="273"/>
      <c r="BC12" s="273"/>
      <c r="BD12" s="273"/>
      <c r="BE12" s="273"/>
      <c r="BF12" s="273"/>
      <c r="BG12" s="273"/>
      <c r="BH12" s="273"/>
      <c r="BI12" s="273"/>
      <c r="BJ12" s="273"/>
      <c r="BK12" s="273"/>
      <c r="BL12" s="273"/>
      <c r="BM12" s="273"/>
      <c r="BN12" s="273"/>
      <c r="BO12" s="273"/>
      <c r="BP12" s="273"/>
      <c r="BQ12" s="273"/>
      <c r="BR12" s="273"/>
      <c r="BS12" s="273"/>
      <c r="BT12" s="273"/>
      <c r="BU12" s="273"/>
      <c r="BV12" s="273"/>
      <c r="BW12" s="273"/>
      <c r="BX12" s="273"/>
      <c r="BY12" s="273"/>
      <c r="BZ12" s="273"/>
      <c r="CA12" s="273"/>
      <c r="CB12" s="273"/>
      <c r="CC12" s="273"/>
      <c r="CD12" s="273"/>
      <c r="CE12" s="273"/>
      <c r="CF12" s="273"/>
      <c r="CG12" s="273"/>
      <c r="CH12" s="273"/>
      <c r="CI12" s="273"/>
      <c r="CJ12" s="273"/>
      <c r="CK12" s="273"/>
      <c r="CL12" s="273"/>
      <c r="CM12" s="273"/>
      <c r="CN12" s="273"/>
      <c r="CO12" s="273"/>
      <c r="CP12" s="273"/>
      <c r="CQ12" s="273"/>
      <c r="CR12" s="273"/>
      <c r="CS12" s="273"/>
      <c r="CT12" s="273"/>
      <c r="CU12" s="273"/>
      <c r="CV12" s="273"/>
      <c r="CW12" s="273"/>
      <c r="CX12" s="273"/>
      <c r="CY12" s="273"/>
      <c r="CZ12" s="273"/>
      <c r="DA12" s="273"/>
      <c r="DB12" s="273"/>
      <c r="DC12" s="273"/>
      <c r="DD12" s="273"/>
      <c r="DE12" s="273"/>
      <c r="DF12" s="273"/>
      <c r="DG12" s="273"/>
      <c r="DH12" s="273"/>
      <c r="DI12" s="273"/>
      <c r="DJ12" s="273"/>
      <c r="DK12" s="273"/>
      <c r="DL12" s="273"/>
      <c r="DM12" s="273"/>
      <c r="DN12" s="273"/>
      <c r="DO12" s="273"/>
      <c r="DP12" s="273"/>
      <c r="DQ12" s="273"/>
      <c r="DR12" s="273"/>
      <c r="DS12" s="273"/>
      <c r="DT12" s="273"/>
      <c r="DU12" s="273"/>
      <c r="DV12" s="273"/>
      <c r="DW12" s="273"/>
      <c r="DX12" s="273"/>
      <c r="DY12" s="273"/>
      <c r="DZ12" s="273"/>
      <c r="EA12" s="273"/>
      <c r="EB12" s="273"/>
      <c r="EC12" s="273"/>
      <c r="ED12" s="273"/>
      <c r="EE12" s="273"/>
      <c r="EF12" s="273"/>
      <c r="EG12" s="273"/>
      <c r="EH12" s="273"/>
      <c r="EI12" s="273"/>
      <c r="EJ12" s="273"/>
      <c r="EK12" s="273"/>
      <c r="EL12" s="273"/>
      <c r="EM12" s="273"/>
      <c r="EN12" s="273"/>
      <c r="EO12" s="273"/>
      <c r="EP12" s="273"/>
      <c r="EQ12" s="273"/>
      <c r="ER12" s="273"/>
      <c r="ES12" s="273"/>
      <c r="ET12" s="273"/>
      <c r="EU12" s="273"/>
      <c r="EV12" s="273"/>
      <c r="EW12" s="273"/>
      <c r="EX12" s="273"/>
      <c r="EY12" s="273"/>
      <c r="EZ12" s="273"/>
      <c r="FA12" s="273"/>
      <c r="FB12" s="273"/>
      <c r="FC12" s="273"/>
      <c r="FD12" s="273"/>
      <c r="FE12" s="273"/>
      <c r="FF12" s="273"/>
      <c r="FG12" s="273"/>
      <c r="FH12" s="273"/>
      <c r="FI12" s="273"/>
      <c r="FJ12" s="273"/>
      <c r="FK12" s="273"/>
      <c r="FL12" s="273"/>
      <c r="FM12" s="273"/>
      <c r="FN12" s="273"/>
      <c r="FO12" s="273"/>
      <c r="FP12" s="273"/>
      <c r="FQ12" s="273"/>
      <c r="FR12" s="273"/>
      <c r="FS12" s="273"/>
      <c r="FT12" s="273"/>
      <c r="FU12" s="273"/>
      <c r="FV12" s="273"/>
      <c r="FW12" s="273"/>
      <c r="FX12" s="273"/>
      <c r="FY12" s="273"/>
      <c r="FZ12" s="273"/>
      <c r="GA12" s="273"/>
      <c r="GB12" s="273"/>
      <c r="GC12" s="273"/>
      <c r="GD12" s="273"/>
      <c r="GE12" s="273"/>
      <c r="GF12" s="273"/>
      <c r="GG12" s="273"/>
      <c r="GH12" s="273"/>
      <c r="GI12" s="273"/>
      <c r="GJ12" s="273"/>
      <c r="GK12" s="273"/>
      <c r="GL12" s="273"/>
      <c r="GM12" s="273"/>
      <c r="GN12" s="273"/>
      <c r="GO12" s="273"/>
      <c r="GP12" s="273"/>
      <c r="GQ12" s="273"/>
      <c r="GR12" s="273"/>
      <c r="GS12" s="273"/>
      <c r="GT12" s="273"/>
      <c r="GU12" s="273"/>
      <c r="GV12" s="273"/>
      <c r="GW12" s="273"/>
      <c r="GX12" s="273"/>
      <c r="GY12" s="273"/>
      <c r="GZ12" s="273"/>
      <c r="HA12" s="273"/>
      <c r="HB12" s="273"/>
      <c r="HC12" s="273"/>
      <c r="HD12" s="273"/>
      <c r="HE12" s="273"/>
      <c r="HF12" s="273"/>
      <c r="HG12" s="273"/>
      <c r="HH12" s="273"/>
      <c r="HI12" s="273"/>
      <c r="HJ12" s="273"/>
      <c r="HK12" s="273"/>
      <c r="HL12" s="273"/>
      <c r="HM12" s="273"/>
      <c r="HN12" s="273"/>
      <c r="HO12" s="273"/>
      <c r="HP12" s="273"/>
      <c r="HQ12" s="273"/>
      <c r="HR12" s="273"/>
      <c r="HS12" s="273"/>
      <c r="HT12" s="273"/>
      <c r="HU12" s="273"/>
      <c r="HV12" s="273"/>
      <c r="HW12" s="273"/>
      <c r="HX12" s="273"/>
      <c r="HY12" s="273"/>
      <c r="HZ12" s="273"/>
      <c r="IA12" s="273"/>
      <c r="IB12" s="273"/>
      <c r="IC12" s="273"/>
      <c r="ID12" s="273"/>
      <c r="IE12" s="273"/>
      <c r="IF12" s="273"/>
      <c r="IG12" s="273"/>
      <c r="IH12" s="273"/>
      <c r="II12" s="273"/>
      <c r="IJ12" s="273"/>
      <c r="IK12" s="273"/>
      <c r="IL12" s="273"/>
      <c r="IM12" s="273"/>
      <c r="IN12" s="273"/>
      <c r="IO12" s="273"/>
      <c r="IP12" s="273"/>
      <c r="IQ12" s="273"/>
      <c r="IR12" s="273"/>
      <c r="IS12" s="273"/>
      <c r="IT12" s="273"/>
      <c r="IU12" s="273"/>
      <c r="IV12" s="273"/>
      <c r="IW12" s="273"/>
      <c r="IX12" s="273"/>
      <c r="IY12" s="273"/>
      <c r="IZ12" s="273"/>
      <c r="JA12" s="273"/>
      <c r="JB12" s="273"/>
      <c r="JC12" s="273"/>
      <c r="JD12" s="273"/>
      <c r="JE12" s="273"/>
      <c r="JF12" s="273"/>
      <c r="JG12" s="273"/>
      <c r="JH12" s="273"/>
      <c r="JI12" s="273"/>
      <c r="JJ12" s="273"/>
      <c r="JK12" s="273"/>
      <c r="JL12" s="273"/>
      <c r="JM12" s="273"/>
      <c r="JN12" s="273"/>
      <c r="JO12" s="273"/>
      <c r="JP12" s="273"/>
      <c r="JQ12" s="273"/>
      <c r="JR12" s="273"/>
      <c r="JS12" s="273"/>
      <c r="JT12" s="273"/>
      <c r="JU12" s="273"/>
      <c r="JV12" s="273"/>
      <c r="JW12" s="273"/>
      <c r="JX12" s="273"/>
      <c r="JY12" s="273"/>
      <c r="JZ12" s="273"/>
      <c r="KA12" s="273"/>
      <c r="KB12" s="273"/>
      <c r="KC12" s="273"/>
      <c r="KD12" s="273"/>
      <c r="KE12" s="273"/>
      <c r="KF12" s="273"/>
      <c r="KG12" s="273"/>
      <c r="KH12" s="273"/>
      <c r="KI12" s="273"/>
      <c r="KJ12" s="273"/>
      <c r="KK12" s="273"/>
      <c r="KL12" s="273"/>
      <c r="KM12" s="273"/>
      <c r="KN12" s="273"/>
      <c r="KO12" s="273"/>
      <c r="KP12" s="273"/>
      <c r="KQ12" s="273"/>
      <c r="KR12" s="273"/>
      <c r="KS12" s="273"/>
      <c r="KT12" s="273"/>
      <c r="KU12" s="273"/>
      <c r="KV12" s="273"/>
      <c r="KW12" s="273"/>
      <c r="KX12" s="273"/>
      <c r="KY12" s="273"/>
      <c r="KZ12" s="273"/>
      <c r="LA12" s="273"/>
      <c r="LB12" s="273"/>
      <c r="LC12" s="273"/>
      <c r="LD12" s="273"/>
      <c r="LE12" s="273"/>
      <c r="LF12" s="273"/>
      <c r="LG12" s="273"/>
      <c r="LH12" s="273"/>
      <c r="LI12" s="273"/>
      <c r="LJ12" s="273"/>
      <c r="LK12" s="273"/>
      <c r="LL12" s="273"/>
      <c r="LM12" s="273"/>
      <c r="LN12" s="273"/>
      <c r="LO12" s="273"/>
      <c r="LP12" s="273"/>
      <c r="LQ12" s="273"/>
      <c r="LR12" s="273"/>
      <c r="LS12" s="273"/>
      <c r="LT12" s="273"/>
      <c r="LU12" s="273"/>
      <c r="LV12" s="273"/>
      <c r="LW12" s="273"/>
      <c r="LX12" s="273"/>
      <c r="LY12" s="273"/>
      <c r="LZ12" s="273"/>
      <c r="MA12" s="273"/>
      <c r="MB12" s="273"/>
      <c r="MC12" s="273"/>
      <c r="MD12" s="273"/>
      <c r="ME12" s="273"/>
      <c r="MF12" s="273"/>
      <c r="MG12" s="273"/>
      <c r="MH12" s="273"/>
      <c r="MI12" s="273"/>
      <c r="MJ12" s="273"/>
      <c r="MK12" s="273"/>
      <c r="ML12" s="273"/>
      <c r="MM12" s="273"/>
      <c r="MN12" s="273"/>
      <c r="MO12" s="273"/>
      <c r="MP12" s="273"/>
      <c r="MQ12" s="273"/>
      <c r="MR12" s="273"/>
      <c r="MS12" s="273"/>
      <c r="MT12" s="273"/>
      <c r="MU12" s="273"/>
      <c r="MV12" s="273"/>
      <c r="MW12" s="273"/>
      <c r="MX12" s="273"/>
      <c r="MY12" s="273"/>
      <c r="MZ12" s="273"/>
      <c r="NA12" s="273"/>
      <c r="NB12" s="273"/>
      <c r="NC12" s="273"/>
      <c r="ND12" s="273"/>
      <c r="NE12" s="273"/>
      <c r="NF12" s="273"/>
      <c r="NG12" s="273"/>
      <c r="NH12" s="273"/>
      <c r="NI12" s="273"/>
      <c r="NJ12" s="273"/>
      <c r="NK12" s="273"/>
      <c r="NL12" s="273"/>
      <c r="NM12" s="273"/>
      <c r="NN12" s="273"/>
      <c r="NO12" s="273"/>
      <c r="NP12" s="273"/>
      <c r="NQ12" s="273"/>
      <c r="NR12" s="273"/>
      <c r="NS12" s="273"/>
      <c r="NT12" s="273"/>
      <c r="NU12" s="273"/>
      <c r="NV12" s="273"/>
      <c r="NW12" s="273"/>
      <c r="NX12" s="273"/>
      <c r="NY12" s="273"/>
      <c r="NZ12" s="273"/>
      <c r="OA12" s="273"/>
      <c r="OB12" s="273"/>
      <c r="OC12" s="273"/>
      <c r="OD12" s="273"/>
      <c r="OE12" s="273"/>
      <c r="OF12" s="273"/>
      <c r="OG12" s="273"/>
      <c r="OH12" s="273"/>
      <c r="OI12" s="273"/>
      <c r="OJ12" s="273"/>
      <c r="OK12" s="273"/>
      <c r="OL12" s="273"/>
      <c r="OM12" s="273"/>
      <c r="ON12" s="273"/>
      <c r="OO12" s="273"/>
      <c r="OP12" s="273"/>
      <c r="OQ12" s="273"/>
      <c r="OR12" s="273"/>
      <c r="OS12" s="273"/>
      <c r="OT12" s="273"/>
      <c r="OU12" s="273"/>
      <c r="OV12" s="273"/>
      <c r="OW12" s="273"/>
      <c r="OX12" s="273"/>
      <c r="OY12" s="273"/>
      <c r="OZ12" s="273"/>
      <c r="PA12" s="273"/>
      <c r="PB12" s="273"/>
      <c r="PC12" s="273"/>
      <c r="PD12" s="273"/>
      <c r="PE12" s="273"/>
      <c r="PF12" s="273"/>
      <c r="PG12" s="273"/>
      <c r="PH12" s="273"/>
      <c r="PI12" s="273"/>
      <c r="PJ12" s="273"/>
      <c r="PK12" s="273"/>
      <c r="PL12" s="273"/>
      <c r="PM12" s="273"/>
      <c r="PN12" s="273"/>
      <c r="PO12" s="273"/>
      <c r="PP12" s="273"/>
      <c r="PQ12" s="273"/>
      <c r="PR12" s="273"/>
      <c r="PS12" s="273"/>
      <c r="PT12" s="273"/>
      <c r="PU12" s="273"/>
      <c r="PV12" s="273"/>
      <c r="PW12" s="273"/>
      <c r="PX12" s="273"/>
      <c r="PY12" s="273"/>
      <c r="PZ12" s="273"/>
      <c r="QA12" s="273"/>
      <c r="QB12" s="273"/>
      <c r="QC12" s="273"/>
      <c r="QD12" s="273"/>
      <c r="QE12" s="273"/>
      <c r="QF12" s="273"/>
      <c r="QG12" s="273"/>
      <c r="QH12" s="273"/>
      <c r="QI12" s="273"/>
      <c r="QJ12" s="273"/>
      <c r="QK12" s="273"/>
      <c r="QL12" s="273"/>
      <c r="QM12" s="273"/>
      <c r="QN12" s="273"/>
      <c r="QO12" s="273"/>
      <c r="QP12" s="273"/>
      <c r="QQ12" s="273"/>
      <c r="QR12" s="273"/>
      <c r="QS12" s="273"/>
      <c r="QT12" s="273"/>
      <c r="QU12" s="273"/>
      <c r="QV12" s="273"/>
      <c r="QW12" s="273"/>
      <c r="QX12" s="273"/>
      <c r="QY12" s="273"/>
      <c r="QZ12" s="273"/>
      <c r="RA12" s="273"/>
      <c r="RB12" s="273"/>
      <c r="RC12" s="273"/>
      <c r="RD12" s="273"/>
      <c r="RE12" s="273"/>
      <c r="RF12" s="273"/>
      <c r="RG12" s="273"/>
      <c r="RH12" s="273"/>
      <c r="RI12" s="273"/>
      <c r="RJ12" s="273"/>
      <c r="RK12" s="273"/>
      <c r="RL12" s="273"/>
      <c r="RM12" s="273"/>
      <c r="RN12" s="273"/>
      <c r="RO12" s="273"/>
      <c r="RP12" s="273"/>
      <c r="RQ12" s="273"/>
      <c r="RR12" s="273"/>
      <c r="RS12" s="273"/>
      <c r="RT12" s="273"/>
      <c r="RU12" s="273"/>
      <c r="RV12" s="273"/>
      <c r="RW12" s="273"/>
      <c r="RX12" s="273"/>
      <c r="RY12" s="273"/>
      <c r="RZ12" s="273"/>
      <c r="SA12" s="273"/>
      <c r="SB12" s="273"/>
      <c r="SC12" s="273"/>
      <c r="SD12" s="273"/>
      <c r="SE12" s="273"/>
      <c r="SF12" s="273"/>
      <c r="SG12" s="273"/>
      <c r="SH12" s="273"/>
      <c r="SI12" s="273"/>
      <c r="SJ12" s="273"/>
      <c r="SK12" s="273"/>
      <c r="SL12" s="273"/>
      <c r="SM12" s="273"/>
      <c r="SN12" s="273"/>
      <c r="SO12" s="273"/>
      <c r="SP12" s="273"/>
      <c r="SQ12" s="273"/>
      <c r="SR12" s="273"/>
      <c r="SS12" s="273"/>
      <c r="ST12" s="273"/>
      <c r="SU12" s="273"/>
      <c r="SV12" s="273"/>
      <c r="SW12" s="273"/>
      <c r="SX12" s="273"/>
      <c r="SY12" s="273"/>
      <c r="SZ12" s="273"/>
      <c r="TA12" s="273"/>
      <c r="TB12" s="273"/>
      <c r="TC12" s="273"/>
      <c r="TD12" s="273"/>
      <c r="TE12" s="273"/>
      <c r="TF12" s="273"/>
      <c r="TG12" s="273"/>
      <c r="TH12" s="273"/>
      <c r="TI12" s="273"/>
      <c r="TJ12" s="273"/>
      <c r="TK12" s="273"/>
      <c r="TL12" s="273"/>
      <c r="TM12" s="273"/>
      <c r="TN12" s="273"/>
      <c r="TO12" s="273"/>
      <c r="TP12" s="273"/>
      <c r="TQ12" s="273"/>
      <c r="TR12" s="273"/>
      <c r="TS12" s="273"/>
      <c r="TT12" s="273"/>
      <c r="TU12" s="273"/>
      <c r="TV12" s="273"/>
      <c r="TW12" s="273"/>
      <c r="TX12" s="273"/>
      <c r="TY12" s="273"/>
      <c r="TZ12" s="273"/>
      <c r="UA12" s="273"/>
      <c r="UB12" s="273"/>
      <c r="UC12" s="273"/>
      <c r="UD12" s="273"/>
      <c r="UE12" s="273"/>
      <c r="UF12" s="273"/>
      <c r="UG12" s="273"/>
      <c r="UH12" s="273"/>
      <c r="UI12" s="273"/>
      <c r="UJ12" s="273"/>
      <c r="UK12" s="273"/>
      <c r="UL12" s="273"/>
      <c r="UM12" s="273"/>
      <c r="UN12" s="273"/>
      <c r="UO12" s="273"/>
      <c r="UP12" s="273"/>
      <c r="UQ12" s="273"/>
      <c r="UR12" s="273"/>
      <c r="US12" s="273"/>
      <c r="UT12" s="273"/>
      <c r="UU12" s="273"/>
      <c r="UV12" s="273"/>
      <c r="UW12" s="273"/>
      <c r="UX12" s="273"/>
      <c r="UY12" s="273"/>
      <c r="UZ12" s="273"/>
      <c r="VA12" s="273"/>
      <c r="VB12" s="273"/>
      <c r="VC12" s="273"/>
      <c r="VD12" s="273"/>
      <c r="VE12" s="273"/>
      <c r="VF12" s="273"/>
      <c r="VG12" s="273"/>
      <c r="VH12" s="273"/>
      <c r="VI12" s="273"/>
      <c r="VJ12" s="273"/>
      <c r="VK12" s="273"/>
      <c r="VL12" s="273"/>
      <c r="VM12" s="273"/>
      <c r="VN12" s="273"/>
      <c r="VO12" s="273"/>
      <c r="VP12" s="273"/>
      <c r="VQ12" s="273"/>
      <c r="VR12" s="273"/>
      <c r="VS12" s="273"/>
      <c r="VT12" s="273"/>
      <c r="VU12" s="273"/>
      <c r="VV12" s="273"/>
      <c r="VW12" s="273"/>
      <c r="VX12" s="273"/>
      <c r="VY12" s="273"/>
      <c r="VZ12" s="273"/>
      <c r="WA12" s="273"/>
      <c r="WB12" s="273"/>
      <c r="WC12" s="273"/>
      <c r="WD12" s="273"/>
      <c r="WE12" s="273"/>
      <c r="WF12" s="273"/>
      <c r="WG12" s="273"/>
      <c r="WH12" s="273"/>
      <c r="WI12" s="273"/>
      <c r="WJ12" s="273"/>
      <c r="WK12" s="273"/>
      <c r="WL12" s="273"/>
      <c r="WM12" s="273"/>
      <c r="WN12" s="273"/>
      <c r="WO12" s="273"/>
      <c r="WP12" s="273"/>
      <c r="WQ12" s="273"/>
      <c r="WR12" s="273"/>
      <c r="WS12" s="273"/>
      <c r="WT12" s="273"/>
      <c r="WU12" s="273"/>
      <c r="WV12" s="273"/>
      <c r="WW12" s="273"/>
      <c r="WX12" s="273"/>
      <c r="WY12" s="273"/>
      <c r="WZ12" s="273"/>
      <c r="XA12" s="273"/>
      <c r="XB12" s="273"/>
      <c r="XC12" s="273"/>
      <c r="XD12" s="273"/>
      <c r="XE12" s="273"/>
      <c r="XF12" s="273"/>
      <c r="XG12" s="273"/>
      <c r="XH12" s="273"/>
      <c r="XI12" s="273"/>
      <c r="XJ12" s="273"/>
      <c r="XK12" s="273"/>
      <c r="XL12" s="273"/>
      <c r="XM12" s="273"/>
      <c r="XN12" s="273"/>
      <c r="XO12" s="273"/>
      <c r="XP12" s="273"/>
      <c r="XQ12" s="273"/>
      <c r="XR12" s="273"/>
      <c r="XS12" s="273"/>
      <c r="XT12" s="273"/>
      <c r="XU12" s="273"/>
      <c r="XV12" s="273"/>
      <c r="XW12" s="273"/>
      <c r="XX12" s="273"/>
      <c r="XY12" s="273"/>
      <c r="XZ12" s="273"/>
      <c r="YA12" s="273"/>
      <c r="YB12" s="273"/>
      <c r="YC12" s="273"/>
      <c r="YD12" s="273"/>
      <c r="YE12" s="273"/>
      <c r="YF12" s="273"/>
      <c r="YG12" s="273"/>
      <c r="YH12" s="273"/>
      <c r="YI12" s="273"/>
      <c r="YJ12" s="273"/>
      <c r="YK12" s="273"/>
      <c r="YL12" s="273"/>
      <c r="YM12" s="273"/>
      <c r="YN12" s="273"/>
      <c r="YO12" s="273"/>
      <c r="YP12" s="273"/>
      <c r="YQ12" s="273"/>
      <c r="YR12" s="273"/>
      <c r="YS12" s="273"/>
      <c r="YT12" s="273"/>
      <c r="YU12" s="273"/>
      <c r="YV12" s="273"/>
      <c r="YW12" s="273"/>
      <c r="YX12" s="273"/>
      <c r="YY12" s="273"/>
      <c r="YZ12" s="273"/>
      <c r="ZA12" s="273"/>
      <c r="ZB12" s="273"/>
      <c r="ZC12" s="273"/>
      <c r="ZD12" s="273"/>
      <c r="ZE12" s="273"/>
      <c r="ZF12" s="273"/>
      <c r="ZG12" s="273"/>
      <c r="ZH12" s="273"/>
      <c r="ZI12" s="273"/>
      <c r="ZJ12" s="273"/>
      <c r="ZK12" s="273"/>
      <c r="ZL12" s="273"/>
      <c r="ZM12" s="273"/>
      <c r="ZN12" s="273"/>
      <c r="ZO12" s="273"/>
      <c r="ZP12" s="273"/>
      <c r="ZQ12" s="273"/>
      <c r="ZR12" s="273"/>
      <c r="ZS12" s="273"/>
      <c r="ZT12" s="273"/>
      <c r="ZU12" s="273"/>
      <c r="ZV12" s="273"/>
      <c r="ZW12" s="273"/>
      <c r="ZX12" s="273"/>
      <c r="ZY12" s="273"/>
      <c r="ZZ12" s="273"/>
      <c r="AAA12" s="273"/>
      <c r="AAB12" s="273"/>
      <c r="AAC12" s="273"/>
      <c r="AAD12" s="273"/>
      <c r="AAE12" s="273"/>
      <c r="AAF12" s="273"/>
      <c r="AAG12" s="273"/>
      <c r="AAH12" s="273"/>
      <c r="AAI12" s="273"/>
      <c r="AAJ12" s="273"/>
      <c r="AAK12" s="273"/>
      <c r="AAL12" s="273"/>
      <c r="AAM12" s="273"/>
      <c r="AAN12" s="273"/>
      <c r="AAO12" s="273"/>
      <c r="AAP12" s="273"/>
      <c r="AAQ12" s="273"/>
      <c r="AAR12" s="273"/>
      <c r="AAS12" s="273"/>
      <c r="AAT12" s="273"/>
      <c r="AAU12" s="273"/>
      <c r="AAV12" s="273"/>
      <c r="AAW12" s="273"/>
      <c r="AAX12" s="273"/>
      <c r="AAY12" s="273"/>
      <c r="AAZ12" s="273"/>
      <c r="ABA12" s="273"/>
      <c r="ABB12" s="273"/>
      <c r="ABC12" s="273"/>
      <c r="ABD12" s="273"/>
      <c r="ABE12" s="273"/>
      <c r="ABF12" s="273"/>
      <c r="ABG12" s="273"/>
      <c r="ABH12" s="273"/>
      <c r="ABI12" s="273"/>
      <c r="ABJ12" s="273"/>
      <c r="ABK12" s="273"/>
      <c r="ABL12" s="273"/>
      <c r="ABM12" s="273"/>
      <c r="ABN12" s="273"/>
      <c r="ABO12" s="273"/>
      <c r="ABP12" s="273"/>
      <c r="ABQ12" s="273"/>
      <c r="ABR12" s="273"/>
      <c r="ABS12" s="273"/>
      <c r="ABT12" s="273"/>
      <c r="ABU12" s="273"/>
      <c r="ABV12" s="273"/>
      <c r="ABW12" s="273"/>
      <c r="ABX12" s="273"/>
      <c r="ABY12" s="273"/>
      <c r="ABZ12" s="273"/>
      <c r="ACA12" s="273"/>
      <c r="ACB12" s="273"/>
      <c r="ACC12" s="273"/>
      <c r="ACD12" s="273"/>
      <c r="ACE12" s="273"/>
      <c r="ACF12" s="273"/>
      <c r="ACG12" s="273"/>
      <c r="ACH12" s="273"/>
      <c r="ACI12" s="273"/>
      <c r="ACJ12" s="273"/>
      <c r="ACK12" s="273"/>
      <c r="ACL12" s="273"/>
      <c r="ACM12" s="273"/>
      <c r="ACN12" s="273"/>
      <c r="ACO12" s="273"/>
      <c r="ACP12" s="273"/>
      <c r="ACQ12" s="273"/>
      <c r="ACR12" s="273"/>
      <c r="ACS12" s="273"/>
      <c r="ACT12" s="273"/>
      <c r="ACU12" s="273"/>
      <c r="ACV12" s="273"/>
      <c r="ACW12" s="273"/>
      <c r="ACX12" s="273"/>
      <c r="ACY12" s="273"/>
      <c r="ACZ12" s="273"/>
      <c r="ADA12" s="273"/>
      <c r="ADB12" s="273"/>
      <c r="ADC12" s="273"/>
      <c r="ADD12" s="273"/>
      <c r="ADE12" s="273"/>
      <c r="ADF12" s="273"/>
      <c r="ADG12" s="273"/>
      <c r="ADH12" s="273"/>
      <c r="ADI12" s="273"/>
      <c r="ADJ12" s="273"/>
      <c r="ADK12" s="273"/>
      <c r="ADL12" s="273"/>
      <c r="ADM12" s="273"/>
      <c r="ADN12" s="273"/>
      <c r="ADO12" s="273"/>
      <c r="ADP12" s="273"/>
      <c r="ADQ12" s="273"/>
      <c r="ADR12" s="273"/>
      <c r="ADS12" s="273"/>
      <c r="ADT12" s="273"/>
      <c r="ADU12" s="273"/>
      <c r="ADV12" s="273"/>
      <c r="ADW12" s="273"/>
      <c r="ADX12" s="273"/>
      <c r="ADY12" s="273"/>
      <c r="ADZ12" s="273"/>
      <c r="AEA12" s="273"/>
      <c r="AEB12" s="273"/>
      <c r="AEC12" s="273"/>
      <c r="AED12" s="273"/>
      <c r="AEE12" s="273"/>
      <c r="AEF12" s="273"/>
      <c r="AEG12" s="273"/>
      <c r="AEH12" s="273"/>
      <c r="AEI12" s="273"/>
      <c r="AEJ12" s="273"/>
      <c r="AEK12" s="273"/>
      <c r="AEL12" s="273"/>
      <c r="AEM12" s="273"/>
      <c r="AEN12" s="273"/>
      <c r="AEO12" s="273"/>
      <c r="AEP12" s="273"/>
      <c r="AEQ12" s="273"/>
      <c r="AER12" s="273"/>
      <c r="AES12" s="273"/>
      <c r="AET12" s="273"/>
      <c r="AEU12" s="273"/>
      <c r="AEV12" s="273"/>
      <c r="AEW12" s="273"/>
      <c r="AEX12" s="273"/>
      <c r="AEY12" s="273"/>
      <c r="AEZ12" s="273"/>
      <c r="AFA12" s="273"/>
      <c r="AFB12" s="273"/>
      <c r="AFC12" s="273"/>
      <c r="AFD12" s="273"/>
      <c r="AFE12" s="273"/>
      <c r="AFF12" s="273"/>
      <c r="AFG12" s="273"/>
      <c r="AFH12" s="273"/>
      <c r="AFI12" s="273"/>
      <c r="AFJ12" s="273"/>
      <c r="AFK12" s="273"/>
      <c r="AFL12" s="273"/>
      <c r="AFM12" s="273"/>
      <c r="AFN12" s="273"/>
      <c r="AFO12" s="273"/>
      <c r="AFP12" s="273"/>
      <c r="AFQ12" s="273"/>
      <c r="AFR12" s="273"/>
      <c r="AFS12" s="273"/>
      <c r="AFT12" s="273"/>
      <c r="AFU12" s="273"/>
      <c r="AFV12" s="273"/>
      <c r="AFW12" s="273"/>
      <c r="AFX12" s="273"/>
      <c r="AFY12" s="273"/>
      <c r="AFZ12" s="273"/>
      <c r="AGA12" s="273"/>
      <c r="AGB12" s="273"/>
      <c r="AGC12" s="273"/>
      <c r="AGD12" s="273"/>
      <c r="AGE12" s="273"/>
      <c r="AGF12" s="273"/>
      <c r="AGG12" s="273"/>
      <c r="AGH12" s="273"/>
      <c r="AGI12" s="273"/>
      <c r="AGJ12" s="273"/>
      <c r="AGK12" s="273"/>
      <c r="AGL12" s="273"/>
      <c r="AGM12" s="273"/>
      <c r="AGN12" s="273"/>
      <c r="AGO12" s="273"/>
      <c r="AGP12" s="273"/>
      <c r="AGQ12" s="273"/>
      <c r="AGR12" s="273"/>
      <c r="AGS12" s="273"/>
      <c r="AGT12" s="273"/>
      <c r="AGU12" s="273"/>
      <c r="AGV12" s="273"/>
      <c r="AGW12" s="273"/>
      <c r="AGX12" s="273"/>
      <c r="AGY12" s="273"/>
      <c r="AGZ12" s="273"/>
      <c r="AHA12" s="273"/>
      <c r="AHB12" s="273"/>
      <c r="AHC12" s="273"/>
      <c r="AHD12" s="273"/>
      <c r="AHE12" s="273"/>
      <c r="AHF12" s="273"/>
      <c r="AHG12" s="273"/>
      <c r="AHH12" s="273"/>
      <c r="AHI12" s="273"/>
      <c r="AHJ12" s="273"/>
      <c r="AHK12" s="273"/>
      <c r="AHL12" s="273"/>
      <c r="AHM12" s="273"/>
      <c r="AHN12" s="273"/>
      <c r="AHO12" s="273"/>
      <c r="AHP12" s="273"/>
      <c r="AHQ12" s="273"/>
      <c r="AHR12" s="273"/>
      <c r="AHS12" s="273"/>
      <c r="AHT12" s="273"/>
      <c r="AHU12" s="273"/>
      <c r="AHV12" s="273"/>
      <c r="AHW12" s="273"/>
      <c r="AHX12" s="273"/>
      <c r="AHY12" s="273"/>
      <c r="AHZ12" s="273"/>
      <c r="AIA12" s="273"/>
      <c r="AIB12" s="273"/>
      <c r="AIC12" s="273"/>
      <c r="AID12" s="273"/>
      <c r="AIE12" s="273"/>
      <c r="AIF12" s="273"/>
      <c r="AIG12" s="273"/>
      <c r="AIH12" s="273"/>
      <c r="AII12" s="273"/>
      <c r="AIJ12" s="273"/>
      <c r="AIK12" s="273"/>
      <c r="AIL12" s="273"/>
      <c r="AIM12" s="273"/>
      <c r="AIN12" s="273"/>
      <c r="AIO12" s="273"/>
      <c r="AIP12" s="273"/>
      <c r="AIQ12" s="273"/>
      <c r="AIR12" s="273"/>
      <c r="AIS12" s="273"/>
      <c r="AIT12" s="273"/>
      <c r="AIU12" s="273"/>
      <c r="AIV12" s="273"/>
      <c r="AIW12" s="273"/>
      <c r="AIX12" s="273"/>
      <c r="AIY12" s="273"/>
      <c r="AIZ12" s="273"/>
      <c r="AJA12" s="273"/>
      <c r="AJB12" s="273"/>
      <c r="AJC12" s="273"/>
      <c r="AJD12" s="273"/>
      <c r="AJE12" s="273"/>
      <c r="AJF12" s="273"/>
      <c r="AJG12" s="273"/>
      <c r="AJH12" s="273"/>
      <c r="AJI12" s="273"/>
      <c r="AJJ12" s="273"/>
      <c r="AJK12" s="273"/>
      <c r="AJL12" s="273"/>
      <c r="AJM12" s="273"/>
      <c r="AJN12" s="273"/>
      <c r="AJO12" s="273"/>
      <c r="AJP12" s="273"/>
      <c r="AJQ12" s="273"/>
      <c r="AJR12" s="273"/>
      <c r="AJS12" s="273"/>
      <c r="AJT12" s="273"/>
      <c r="AJU12" s="273"/>
      <c r="AJV12" s="273"/>
      <c r="AJW12" s="273"/>
      <c r="AJX12" s="273"/>
      <c r="AJY12" s="273"/>
      <c r="AJZ12" s="273"/>
      <c r="AKA12" s="273"/>
      <c r="AKB12" s="273"/>
      <c r="AKC12" s="273"/>
      <c r="AKD12" s="273"/>
      <c r="AKE12" s="273"/>
      <c r="AKF12" s="273"/>
      <c r="AKG12" s="273"/>
      <c r="AKH12" s="273"/>
      <c r="AKI12" s="273"/>
      <c r="AKJ12" s="273"/>
      <c r="AKK12" s="273"/>
      <c r="AKL12" s="273"/>
      <c r="AKM12" s="273"/>
      <c r="AKN12" s="273"/>
      <c r="AKO12" s="273"/>
      <c r="AKP12" s="273"/>
      <c r="AKQ12" s="273"/>
      <c r="AKR12" s="273"/>
      <c r="AKS12" s="273"/>
      <c r="AKT12" s="273"/>
      <c r="AKU12" s="273"/>
      <c r="AKV12" s="273"/>
      <c r="AKW12" s="273"/>
      <c r="AKX12" s="273"/>
      <c r="AKY12" s="273"/>
      <c r="AKZ12" s="273"/>
      <c r="ALA12" s="273"/>
      <c r="ALB12" s="273"/>
      <c r="ALC12" s="273"/>
      <c r="ALD12" s="273"/>
      <c r="ALE12" s="273"/>
      <c r="ALF12" s="273"/>
      <c r="ALG12" s="273"/>
      <c r="ALH12" s="273"/>
      <c r="ALI12" s="273"/>
      <c r="ALJ12" s="273"/>
      <c r="ALK12" s="273"/>
      <c r="ALL12" s="273"/>
      <c r="ALM12" s="273"/>
      <c r="ALN12" s="273"/>
      <c r="ALO12" s="273"/>
      <c r="ALP12" s="273"/>
      <c r="ALQ12" s="273"/>
      <c r="ALR12" s="273"/>
      <c r="ALS12" s="273"/>
      <c r="ALT12" s="273"/>
      <c r="ALU12" s="273"/>
      <c r="ALV12" s="273"/>
      <c r="ALW12" s="273"/>
      <c r="ALX12" s="273"/>
      <c r="ALY12" s="273"/>
      <c r="ALZ12" s="273"/>
      <c r="AMA12" s="273"/>
      <c r="AMB12" s="273"/>
      <c r="AMC12" s="273"/>
      <c r="AMD12" s="273"/>
      <c r="AME12" s="273"/>
      <c r="AMF12" s="273"/>
      <c r="AMG12" s="273"/>
      <c r="AMH12" s="273"/>
      <c r="AMI12" s="273"/>
      <c r="AMJ12" s="273"/>
      <c r="AMK12" s="273"/>
      <c r="AML12" s="273"/>
      <c r="AMM12" s="273"/>
      <c r="AMN12" s="273"/>
      <c r="AMO12" s="273"/>
      <c r="AMP12" s="273"/>
      <c r="AMQ12" s="273"/>
      <c r="AMR12" s="273"/>
      <c r="AMS12" s="273"/>
      <c r="AMT12" s="273"/>
      <c r="AMU12" s="273"/>
      <c r="AMV12" s="273"/>
      <c r="AMW12" s="273"/>
      <c r="AMX12" s="273"/>
      <c r="AMY12" s="273"/>
      <c r="AMZ12" s="273"/>
      <c r="ANA12" s="273"/>
      <c r="ANB12" s="273"/>
      <c r="ANC12" s="273"/>
      <c r="AND12" s="273"/>
      <c r="ANE12" s="273"/>
      <c r="ANF12" s="273"/>
      <c r="ANG12" s="273"/>
      <c r="ANH12" s="273"/>
      <c r="ANI12" s="273"/>
      <c r="ANJ12" s="273"/>
      <c r="ANK12" s="273"/>
      <c r="ANL12" s="273"/>
      <c r="ANM12" s="273"/>
      <c r="ANN12" s="273"/>
      <c r="ANO12" s="273"/>
      <c r="ANP12" s="273"/>
      <c r="ANQ12" s="273"/>
      <c r="ANR12" s="273"/>
      <c r="ANS12" s="273"/>
      <c r="ANT12" s="273"/>
      <c r="ANU12" s="273"/>
      <c r="ANV12" s="273"/>
      <c r="ANW12" s="273"/>
      <c r="ANX12" s="273"/>
      <c r="ANY12" s="273"/>
      <c r="ANZ12" s="273"/>
      <c r="AOA12" s="273"/>
      <c r="AOB12" s="273"/>
      <c r="AOC12" s="273"/>
      <c r="AOD12" s="273"/>
      <c r="AOE12" s="273"/>
      <c r="AOF12" s="273"/>
      <c r="AOG12" s="273"/>
      <c r="AOH12" s="273"/>
      <c r="AOI12" s="273"/>
      <c r="AOJ12" s="273"/>
      <c r="AOK12" s="273"/>
      <c r="AOL12" s="273"/>
      <c r="AOM12" s="273"/>
      <c r="AON12" s="273"/>
      <c r="AOO12" s="273"/>
      <c r="AOP12" s="273"/>
      <c r="AOQ12" s="273"/>
      <c r="AOR12" s="273"/>
      <c r="AOS12" s="273"/>
      <c r="AOT12" s="273"/>
      <c r="AOU12" s="273"/>
      <c r="AOV12" s="273"/>
      <c r="AOW12" s="273"/>
      <c r="AOX12" s="273"/>
      <c r="AOY12" s="273"/>
      <c r="AOZ12" s="273"/>
      <c r="APA12" s="273"/>
      <c r="APB12" s="273"/>
      <c r="APC12" s="273"/>
      <c r="APD12" s="273"/>
      <c r="APE12" s="273"/>
      <c r="APF12" s="273"/>
      <c r="APG12" s="273"/>
      <c r="APH12" s="273"/>
      <c r="API12" s="273"/>
      <c r="APJ12" s="273"/>
      <c r="APK12" s="273"/>
      <c r="APL12" s="273"/>
      <c r="APM12" s="273"/>
      <c r="APN12" s="273"/>
      <c r="APO12" s="273"/>
      <c r="APP12" s="273"/>
      <c r="APQ12" s="273"/>
      <c r="APR12" s="273"/>
      <c r="APS12" s="273"/>
      <c r="APT12" s="273"/>
      <c r="APU12" s="273"/>
      <c r="APV12" s="273"/>
      <c r="APW12" s="273"/>
      <c r="APX12" s="273"/>
      <c r="APY12" s="273"/>
      <c r="APZ12" s="273"/>
      <c r="AQA12" s="273"/>
      <c r="AQB12" s="273"/>
      <c r="AQC12" s="273"/>
      <c r="AQD12" s="273"/>
      <c r="AQE12" s="273"/>
      <c r="AQF12" s="273"/>
      <c r="AQG12" s="273"/>
      <c r="AQH12" s="273"/>
      <c r="AQI12" s="273"/>
      <c r="AQJ12" s="273"/>
      <c r="AQK12" s="273"/>
      <c r="AQL12" s="273"/>
      <c r="AQM12" s="273"/>
      <c r="AQN12" s="273"/>
      <c r="AQO12" s="273"/>
      <c r="AQP12" s="273"/>
      <c r="AQQ12" s="273"/>
      <c r="AQR12" s="273"/>
      <c r="AQS12" s="273"/>
      <c r="AQT12" s="273"/>
      <c r="AQU12" s="273"/>
      <c r="AQV12" s="273"/>
      <c r="AQW12" s="273"/>
      <c r="AQX12" s="273"/>
      <c r="AQY12" s="273"/>
      <c r="AQZ12" s="273"/>
      <c r="ARA12" s="273"/>
      <c r="ARB12" s="273"/>
      <c r="ARC12" s="273"/>
      <c r="ARD12" s="273"/>
      <c r="ARE12" s="273"/>
      <c r="ARF12" s="273"/>
      <c r="ARG12" s="273"/>
      <c r="ARH12" s="273"/>
      <c r="ARI12" s="273"/>
      <c r="ARJ12" s="273"/>
      <c r="ARK12" s="273"/>
      <c r="ARL12" s="273"/>
      <c r="ARM12" s="273"/>
      <c r="ARN12" s="273"/>
      <c r="ARO12" s="273"/>
      <c r="ARP12" s="273"/>
      <c r="ARQ12" s="273"/>
      <c r="ARR12" s="273"/>
      <c r="ARS12" s="273"/>
      <c r="ART12" s="273"/>
      <c r="ARU12" s="273"/>
      <c r="ARV12" s="273"/>
      <c r="ARW12" s="273"/>
      <c r="ARX12" s="273"/>
      <c r="ARY12" s="273"/>
      <c r="ARZ12" s="273"/>
      <c r="ASA12" s="273"/>
      <c r="ASB12" s="273"/>
      <c r="ASC12" s="273"/>
      <c r="ASD12" s="273"/>
      <c r="ASE12" s="273"/>
      <c r="ASF12" s="273"/>
      <c r="ASG12" s="273"/>
      <c r="ASH12" s="273"/>
      <c r="ASI12" s="273"/>
      <c r="ASJ12" s="273"/>
      <c r="ASK12" s="273"/>
      <c r="ASL12" s="273"/>
      <c r="ASM12" s="273"/>
      <c r="ASN12" s="273"/>
      <c r="ASO12" s="273"/>
      <c r="ASP12" s="273"/>
      <c r="ASQ12" s="273"/>
      <c r="ASR12" s="273"/>
      <c r="ASS12" s="273"/>
      <c r="AST12" s="273"/>
      <c r="ASU12" s="273"/>
      <c r="ASV12" s="273"/>
      <c r="ASW12" s="273"/>
      <c r="ASX12" s="273"/>
      <c r="ASY12" s="273"/>
      <c r="ASZ12" s="273"/>
      <c r="ATA12" s="273"/>
      <c r="ATB12" s="273"/>
      <c r="ATC12" s="273"/>
      <c r="ATD12" s="273"/>
      <c r="ATE12" s="273"/>
      <c r="ATF12" s="273"/>
      <c r="ATG12" s="273"/>
      <c r="ATH12" s="273"/>
      <c r="ATI12" s="273"/>
      <c r="ATJ12" s="273"/>
      <c r="ATK12" s="273"/>
      <c r="ATL12" s="273"/>
      <c r="ATM12" s="273"/>
      <c r="ATN12" s="273"/>
      <c r="ATO12" s="273"/>
      <c r="ATP12" s="273"/>
      <c r="ATQ12" s="273"/>
      <c r="ATR12" s="273"/>
      <c r="ATS12" s="273"/>
      <c r="ATT12" s="273"/>
      <c r="ATU12" s="273"/>
      <c r="ATV12" s="273"/>
      <c r="ATW12" s="273"/>
      <c r="ATX12" s="273"/>
      <c r="ATY12" s="273"/>
      <c r="ATZ12" s="273"/>
      <c r="AUA12" s="273"/>
      <c r="AUB12" s="273"/>
      <c r="AUC12" s="273"/>
      <c r="AUD12" s="273"/>
      <c r="AUE12" s="273"/>
      <c r="AUF12" s="273"/>
      <c r="AUG12" s="273"/>
      <c r="AUH12" s="273"/>
      <c r="AUI12" s="273"/>
      <c r="AUJ12" s="273"/>
      <c r="AUK12" s="273"/>
      <c r="AUL12" s="273"/>
      <c r="AUM12" s="273"/>
      <c r="AUN12" s="273"/>
      <c r="AUO12" s="273"/>
      <c r="AUP12" s="273"/>
      <c r="AUQ12" s="273"/>
      <c r="AUR12" s="273"/>
      <c r="AUS12" s="273"/>
      <c r="AUT12" s="273"/>
      <c r="AUU12" s="273"/>
      <c r="AUV12" s="273"/>
      <c r="AUW12" s="273"/>
      <c r="AUX12" s="273"/>
      <c r="AUY12" s="273"/>
      <c r="AUZ12" s="273"/>
      <c r="AVA12" s="273"/>
      <c r="AVB12" s="273"/>
      <c r="AVC12" s="273"/>
      <c r="AVD12" s="273"/>
      <c r="AVE12" s="273"/>
      <c r="AVF12" s="273"/>
      <c r="AVG12" s="273"/>
      <c r="AVH12" s="273"/>
      <c r="AVI12" s="273"/>
      <c r="AVJ12" s="273"/>
      <c r="AVK12" s="273"/>
      <c r="AVL12" s="273"/>
      <c r="AVM12" s="273"/>
      <c r="AVN12" s="273"/>
      <c r="AVO12" s="273"/>
      <c r="AVP12" s="273"/>
      <c r="AVQ12" s="273"/>
      <c r="AVR12" s="273"/>
      <c r="AVS12" s="273"/>
      <c r="AVT12" s="273"/>
      <c r="AVU12" s="273"/>
      <c r="AVV12" s="273"/>
      <c r="AVW12" s="273"/>
      <c r="AVX12" s="273"/>
      <c r="AVY12" s="273"/>
      <c r="AVZ12" s="273"/>
      <c r="AWA12" s="273"/>
      <c r="AWB12" s="273"/>
      <c r="AWC12" s="273"/>
      <c r="AWD12" s="273"/>
      <c r="AWE12" s="273"/>
      <c r="AWF12" s="273"/>
      <c r="AWG12" s="273"/>
      <c r="AWH12" s="273"/>
      <c r="AWI12" s="273"/>
      <c r="AWJ12" s="273"/>
      <c r="AWK12" s="273"/>
      <c r="AWL12" s="273"/>
      <c r="AWM12" s="273"/>
      <c r="AWN12" s="273"/>
      <c r="AWO12" s="273"/>
      <c r="AWP12" s="273"/>
      <c r="AWQ12" s="273"/>
      <c r="AWR12" s="273"/>
      <c r="AWS12" s="273"/>
      <c r="AWT12" s="273"/>
      <c r="AWU12" s="273"/>
      <c r="AWV12" s="273"/>
      <c r="AWW12" s="273"/>
      <c r="AWX12" s="273"/>
      <c r="AWY12" s="273"/>
      <c r="AWZ12" s="273"/>
      <c r="AXA12" s="273"/>
      <c r="AXB12" s="273"/>
      <c r="AXC12" s="273"/>
      <c r="AXD12" s="273"/>
      <c r="AXE12" s="273"/>
      <c r="AXF12" s="273"/>
      <c r="AXG12" s="273"/>
      <c r="AXH12" s="273"/>
      <c r="AXI12" s="273"/>
      <c r="AXJ12" s="273"/>
      <c r="AXK12" s="273"/>
      <c r="AXL12" s="273"/>
      <c r="AXM12" s="273"/>
      <c r="AXN12" s="273"/>
      <c r="AXO12" s="273"/>
      <c r="AXP12" s="273"/>
      <c r="AXQ12" s="273"/>
      <c r="AXR12" s="273"/>
      <c r="AXS12" s="273"/>
      <c r="AXT12" s="273"/>
      <c r="AXU12" s="273"/>
      <c r="AXV12" s="273"/>
      <c r="AXW12" s="273"/>
      <c r="AXX12" s="273"/>
      <c r="AXY12" s="273"/>
      <c r="AXZ12" s="273"/>
      <c r="AYA12" s="273"/>
      <c r="AYB12" s="273"/>
      <c r="AYC12" s="273"/>
      <c r="AYD12" s="273"/>
      <c r="AYE12" s="273"/>
      <c r="AYF12" s="273"/>
      <c r="AYG12" s="273"/>
      <c r="AYH12" s="273"/>
      <c r="AYI12" s="273"/>
      <c r="AYJ12" s="273"/>
      <c r="AYK12" s="273"/>
      <c r="AYL12" s="273"/>
      <c r="AYM12" s="273"/>
      <c r="AYN12" s="273"/>
      <c r="AYO12" s="273"/>
      <c r="AYP12" s="273"/>
      <c r="AYQ12" s="273"/>
      <c r="AYR12" s="273"/>
      <c r="AYS12" s="273"/>
      <c r="AYT12" s="273"/>
      <c r="AYU12" s="273"/>
      <c r="AYV12" s="273"/>
      <c r="AYW12" s="273"/>
      <c r="AYX12" s="273"/>
      <c r="AYY12" s="273"/>
      <c r="AYZ12" s="273"/>
      <c r="AZA12" s="273"/>
      <c r="AZB12" s="273"/>
      <c r="AZC12" s="273"/>
      <c r="AZD12" s="273"/>
      <c r="AZE12" s="273"/>
      <c r="AZF12" s="273"/>
      <c r="AZG12" s="273"/>
      <c r="AZH12" s="273"/>
      <c r="AZI12" s="273"/>
      <c r="AZJ12" s="273"/>
      <c r="AZK12" s="273"/>
      <c r="AZL12" s="273"/>
      <c r="AZM12" s="273"/>
      <c r="AZN12" s="273"/>
      <c r="AZO12" s="273"/>
      <c r="AZP12" s="273"/>
      <c r="AZQ12" s="273"/>
      <c r="AZR12" s="273"/>
      <c r="AZS12" s="273"/>
      <c r="AZT12" s="273"/>
      <c r="AZU12" s="273"/>
      <c r="AZV12" s="273"/>
      <c r="AZW12" s="273"/>
      <c r="AZX12" s="273"/>
      <c r="AZY12" s="273"/>
      <c r="AZZ12" s="273"/>
      <c r="BAA12" s="273"/>
      <c r="BAB12" s="273"/>
      <c r="BAC12" s="273"/>
      <c r="BAD12" s="273"/>
      <c r="BAE12" s="273"/>
      <c r="BAF12" s="273"/>
      <c r="BAG12" s="273"/>
      <c r="BAH12" s="273"/>
      <c r="BAI12" s="273"/>
      <c r="BAJ12" s="273"/>
      <c r="BAK12" s="273"/>
      <c r="BAL12" s="273"/>
      <c r="BAM12" s="273"/>
      <c r="BAN12" s="273"/>
      <c r="BAO12" s="273"/>
      <c r="BAP12" s="273"/>
      <c r="BAQ12" s="273"/>
      <c r="BAR12" s="273"/>
      <c r="BAS12" s="273"/>
      <c r="BAT12" s="273"/>
      <c r="BAU12" s="273"/>
      <c r="BAV12" s="273"/>
      <c r="BAW12" s="273"/>
      <c r="BAX12" s="273"/>
      <c r="BAY12" s="273"/>
      <c r="BAZ12" s="273"/>
      <c r="BBA12" s="273"/>
      <c r="BBB12" s="273"/>
      <c r="BBC12" s="273"/>
      <c r="BBD12" s="273"/>
      <c r="BBE12" s="273"/>
      <c r="BBF12" s="273"/>
      <c r="BBG12" s="273"/>
      <c r="BBH12" s="273"/>
      <c r="BBI12" s="273"/>
      <c r="BBJ12" s="273"/>
      <c r="BBK12" s="273"/>
      <c r="BBL12" s="273"/>
      <c r="BBM12" s="273"/>
      <c r="BBN12" s="273"/>
      <c r="BBO12" s="273"/>
      <c r="BBP12" s="273"/>
      <c r="BBQ12" s="273"/>
      <c r="BBR12" s="273"/>
      <c r="BBS12" s="273"/>
      <c r="BBT12" s="273"/>
      <c r="BBU12" s="273"/>
      <c r="BBV12" s="273"/>
      <c r="BBW12" s="273"/>
      <c r="BBX12" s="273"/>
      <c r="BBY12" s="273"/>
      <c r="BBZ12" s="273"/>
      <c r="BCA12" s="273"/>
      <c r="BCB12" s="273"/>
      <c r="BCC12" s="273"/>
      <c r="BCD12" s="273"/>
      <c r="BCE12" s="273"/>
      <c r="BCF12" s="273"/>
      <c r="BCG12" s="273"/>
      <c r="BCH12" s="273"/>
      <c r="BCI12" s="273"/>
      <c r="BCJ12" s="273"/>
      <c r="BCK12" s="273"/>
      <c r="BCL12" s="273"/>
      <c r="BCM12" s="273"/>
      <c r="BCN12" s="273"/>
      <c r="BCO12" s="273"/>
      <c r="BCP12" s="273"/>
      <c r="BCQ12" s="273"/>
      <c r="BCR12" s="273"/>
      <c r="BCS12" s="273"/>
      <c r="BCT12" s="273"/>
      <c r="BCU12" s="273"/>
      <c r="BCV12" s="273"/>
      <c r="BCW12" s="273"/>
      <c r="BCX12" s="273"/>
      <c r="BCY12" s="273"/>
      <c r="BCZ12" s="273"/>
      <c r="BDA12" s="273"/>
      <c r="BDB12" s="273"/>
      <c r="BDC12" s="273"/>
      <c r="BDD12" s="273"/>
      <c r="BDE12" s="273"/>
      <c r="BDF12" s="273"/>
      <c r="BDG12" s="273"/>
      <c r="BDH12" s="273"/>
      <c r="BDI12" s="273"/>
      <c r="BDJ12" s="273"/>
      <c r="BDK12" s="273"/>
      <c r="BDL12" s="273"/>
      <c r="BDM12" s="273"/>
      <c r="BDN12" s="273"/>
      <c r="BDO12" s="273"/>
      <c r="BDP12" s="273"/>
      <c r="BDQ12" s="273"/>
      <c r="BDR12" s="273"/>
      <c r="BDS12" s="273"/>
      <c r="BDT12" s="273"/>
      <c r="BDU12" s="273"/>
      <c r="BDV12" s="273"/>
      <c r="BDW12" s="273"/>
      <c r="BDX12" s="273"/>
      <c r="BDY12" s="273"/>
      <c r="BDZ12" s="273"/>
      <c r="BEA12" s="273"/>
      <c r="BEB12" s="273"/>
      <c r="BEC12" s="273"/>
      <c r="BED12" s="273"/>
      <c r="BEE12" s="273"/>
      <c r="BEF12" s="273"/>
      <c r="BEG12" s="273"/>
      <c r="BEH12" s="273"/>
      <c r="BEI12" s="273"/>
      <c r="BEJ12" s="273"/>
      <c r="BEK12" s="273"/>
      <c r="BEL12" s="273"/>
      <c r="BEM12" s="273"/>
      <c r="BEN12" s="273"/>
      <c r="BEO12" s="273"/>
      <c r="BEP12" s="273"/>
      <c r="BEQ12" s="273"/>
      <c r="BER12" s="273"/>
      <c r="BES12" s="273"/>
      <c r="BET12" s="273"/>
      <c r="BEU12" s="273"/>
      <c r="BEV12" s="273"/>
      <c r="BEW12" s="273"/>
      <c r="BEX12" s="273"/>
      <c r="BEY12" s="273"/>
      <c r="BEZ12" s="273"/>
      <c r="BFA12" s="273"/>
      <c r="BFB12" s="273"/>
      <c r="BFC12" s="273"/>
      <c r="BFD12" s="273"/>
      <c r="BFE12" s="273"/>
      <c r="BFF12" s="273"/>
      <c r="BFG12" s="273"/>
      <c r="BFH12" s="273"/>
      <c r="BFI12" s="273"/>
      <c r="BFJ12" s="273"/>
      <c r="BFK12" s="273"/>
      <c r="BFL12" s="273"/>
      <c r="BFM12" s="273"/>
      <c r="BFN12" s="273"/>
      <c r="BFO12" s="273"/>
      <c r="BFP12" s="273"/>
      <c r="BFQ12" s="273"/>
      <c r="BFR12" s="273"/>
      <c r="BFS12" s="273"/>
      <c r="BFT12" s="273"/>
      <c r="BFU12" s="273"/>
      <c r="BFV12" s="273"/>
      <c r="BFW12" s="273"/>
      <c r="BFX12" s="273"/>
      <c r="BFY12" s="273"/>
      <c r="BFZ12" s="273"/>
      <c r="BGA12" s="273"/>
      <c r="BGB12" s="273"/>
      <c r="BGC12" s="273"/>
      <c r="BGD12" s="273"/>
      <c r="BGE12" s="273"/>
      <c r="BGF12" s="273"/>
      <c r="BGG12" s="273"/>
      <c r="BGH12" s="273"/>
      <c r="BGI12" s="273"/>
      <c r="BGJ12" s="273"/>
      <c r="BGK12" s="273"/>
      <c r="BGL12" s="273"/>
      <c r="BGM12" s="273"/>
      <c r="BGN12" s="273"/>
      <c r="BGO12" s="273"/>
      <c r="BGP12" s="273"/>
      <c r="BGQ12" s="273"/>
      <c r="BGR12" s="273"/>
      <c r="BGS12" s="273"/>
      <c r="BGT12" s="273"/>
      <c r="BGU12" s="273"/>
      <c r="BGV12" s="273"/>
      <c r="BGW12" s="273"/>
      <c r="BGX12" s="273"/>
      <c r="BGY12" s="273"/>
      <c r="BGZ12" s="273"/>
      <c r="BHA12" s="273"/>
      <c r="BHB12" s="273"/>
      <c r="BHC12" s="273"/>
      <c r="BHD12" s="273"/>
      <c r="BHE12" s="273"/>
      <c r="BHF12" s="273"/>
      <c r="BHG12" s="273"/>
      <c r="BHH12" s="273"/>
      <c r="BHI12" s="273"/>
      <c r="BHJ12" s="273"/>
      <c r="BHK12" s="273"/>
      <c r="BHL12" s="273"/>
      <c r="BHM12" s="273"/>
      <c r="BHN12" s="273"/>
      <c r="BHO12" s="273"/>
      <c r="BHP12" s="273"/>
      <c r="BHQ12" s="273"/>
      <c r="BHR12" s="273"/>
      <c r="BHS12" s="273"/>
      <c r="BHT12" s="273"/>
      <c r="BHU12" s="273"/>
      <c r="BHV12" s="273"/>
      <c r="BHW12" s="273"/>
      <c r="BHX12" s="273"/>
      <c r="BHY12" s="273"/>
      <c r="BHZ12" s="273"/>
      <c r="BIA12" s="273"/>
      <c r="BIB12" s="273"/>
      <c r="BIC12" s="273"/>
      <c r="BID12" s="273"/>
      <c r="BIE12" s="273"/>
      <c r="BIF12" s="273"/>
      <c r="BIG12" s="273"/>
      <c r="BIH12" s="273"/>
      <c r="BII12" s="273"/>
      <c r="BIJ12" s="273"/>
      <c r="BIK12" s="273"/>
      <c r="BIL12" s="273"/>
      <c r="BIM12" s="273"/>
      <c r="BIN12" s="273"/>
      <c r="BIO12" s="273"/>
      <c r="BIP12" s="273"/>
      <c r="BIQ12" s="273"/>
      <c r="BIR12" s="273"/>
      <c r="BIS12" s="273"/>
      <c r="BIT12" s="273"/>
      <c r="BIU12" s="273"/>
      <c r="BIV12" s="273"/>
      <c r="BIW12" s="273"/>
      <c r="BIX12" s="273"/>
      <c r="BIY12" s="273"/>
      <c r="BIZ12" s="273"/>
      <c r="BJA12" s="273"/>
      <c r="BJB12" s="273"/>
      <c r="BJC12" s="273"/>
      <c r="BJD12" s="273"/>
      <c r="BJE12" s="273"/>
      <c r="BJF12" s="273"/>
      <c r="BJG12" s="273"/>
      <c r="BJH12" s="273"/>
      <c r="BJI12" s="273"/>
      <c r="BJJ12" s="273"/>
      <c r="BJK12" s="273"/>
      <c r="BJL12" s="273"/>
      <c r="BJM12" s="273"/>
      <c r="BJN12" s="273"/>
      <c r="BJO12" s="273"/>
      <c r="BJP12" s="273"/>
      <c r="BJQ12" s="273"/>
      <c r="BJR12" s="273"/>
      <c r="BJS12" s="273"/>
      <c r="BJT12" s="273"/>
      <c r="BJU12" s="273"/>
      <c r="BJV12" s="273"/>
      <c r="BJW12" s="273"/>
      <c r="BJX12" s="273"/>
      <c r="BJY12" s="273"/>
      <c r="BJZ12" s="273"/>
      <c r="BKA12" s="273"/>
      <c r="BKB12" s="273"/>
      <c r="BKC12" s="273"/>
      <c r="BKD12" s="273"/>
      <c r="BKE12" s="273"/>
      <c r="BKF12" s="273"/>
      <c r="BKG12" s="273"/>
      <c r="BKH12" s="273"/>
      <c r="BKI12" s="273"/>
      <c r="BKJ12" s="273"/>
      <c r="BKK12" s="273"/>
      <c r="BKL12" s="273"/>
      <c r="BKM12" s="273"/>
      <c r="BKN12" s="273"/>
      <c r="BKO12" s="273"/>
      <c r="BKP12" s="273"/>
      <c r="BKQ12" s="273"/>
      <c r="BKR12" s="273"/>
      <c r="BKS12" s="273"/>
      <c r="BKT12" s="273"/>
      <c r="BKU12" s="273"/>
      <c r="BKV12" s="273"/>
      <c r="BKW12" s="273"/>
      <c r="BKX12" s="273"/>
      <c r="BKY12" s="273"/>
      <c r="BKZ12" s="273"/>
      <c r="BLA12" s="273"/>
      <c r="BLB12" s="273"/>
      <c r="BLC12" s="273"/>
      <c r="BLD12" s="273"/>
      <c r="BLE12" s="273"/>
      <c r="BLF12" s="273"/>
      <c r="BLG12" s="273"/>
      <c r="BLH12" s="273"/>
      <c r="BLI12" s="273"/>
      <c r="BLJ12" s="273"/>
      <c r="BLK12" s="273"/>
      <c r="BLL12" s="273"/>
      <c r="BLM12" s="273"/>
      <c r="BLN12" s="273"/>
      <c r="BLO12" s="273"/>
      <c r="BLP12" s="273"/>
      <c r="BLQ12" s="273"/>
      <c r="BLR12" s="273"/>
      <c r="BLS12" s="273"/>
      <c r="BLT12" s="273"/>
      <c r="BLU12" s="273"/>
      <c r="BLV12" s="273"/>
      <c r="BLW12" s="273"/>
      <c r="BLX12" s="273"/>
      <c r="BLY12" s="273"/>
      <c r="BLZ12" s="273"/>
      <c r="BMA12" s="273"/>
      <c r="BMB12" s="273"/>
      <c r="BMC12" s="273"/>
      <c r="BMD12" s="273"/>
      <c r="BME12" s="273"/>
      <c r="BMF12" s="273"/>
      <c r="BMG12" s="273"/>
      <c r="BMH12" s="273"/>
      <c r="BMI12" s="273"/>
      <c r="BMJ12" s="273"/>
      <c r="BMK12" s="273"/>
      <c r="BML12" s="273"/>
      <c r="BMM12" s="273"/>
      <c r="BMN12" s="273"/>
      <c r="BMO12" s="273"/>
      <c r="BMP12" s="273"/>
      <c r="BMQ12" s="273"/>
      <c r="BMR12" s="273"/>
      <c r="BMS12" s="273"/>
      <c r="BMT12" s="273"/>
      <c r="BMU12" s="273"/>
      <c r="BMV12" s="273"/>
      <c r="BMW12" s="273"/>
      <c r="BMX12" s="273"/>
      <c r="BMY12" s="273"/>
      <c r="BMZ12" s="273"/>
      <c r="BNA12" s="273"/>
      <c r="BNB12" s="273"/>
      <c r="BNC12" s="273"/>
      <c r="BND12" s="273"/>
      <c r="BNE12" s="273"/>
      <c r="BNF12" s="273"/>
      <c r="BNG12" s="273"/>
      <c r="BNH12" s="273"/>
      <c r="BNI12" s="273"/>
      <c r="BNJ12" s="273"/>
      <c r="BNK12" s="273"/>
      <c r="BNL12" s="273"/>
      <c r="BNM12" s="273"/>
      <c r="BNN12" s="273"/>
      <c r="BNO12" s="273"/>
      <c r="BNP12" s="273"/>
      <c r="BNQ12" s="273"/>
      <c r="BNR12" s="273"/>
      <c r="BNS12" s="273"/>
      <c r="BNT12" s="273"/>
      <c r="BNU12" s="273"/>
      <c r="BNV12" s="273"/>
      <c r="BNW12" s="273"/>
      <c r="BNX12" s="273"/>
      <c r="BNY12" s="273"/>
      <c r="BNZ12" s="273"/>
      <c r="BOA12" s="273"/>
      <c r="BOB12" s="273"/>
      <c r="BOC12" s="273"/>
      <c r="BOD12" s="273"/>
      <c r="BOE12" s="273"/>
      <c r="BOF12" s="273"/>
      <c r="BOG12" s="273"/>
      <c r="BOH12" s="273"/>
      <c r="BOI12" s="273"/>
      <c r="BOJ12" s="273"/>
      <c r="BOK12" s="273"/>
      <c r="BOL12" s="273"/>
      <c r="BOM12" s="273"/>
      <c r="BON12" s="273"/>
      <c r="BOO12" s="273"/>
      <c r="BOP12" s="273"/>
      <c r="BOQ12" s="273"/>
      <c r="BOR12" s="273"/>
      <c r="BOS12" s="273"/>
      <c r="BOT12" s="273"/>
      <c r="BOU12" s="273"/>
      <c r="BOV12" s="273"/>
      <c r="BOW12" s="273"/>
      <c r="BOX12" s="273"/>
      <c r="BOY12" s="273"/>
      <c r="BOZ12" s="273"/>
      <c r="BPA12" s="273"/>
      <c r="BPB12" s="273"/>
      <c r="BPC12" s="273"/>
      <c r="BPD12" s="273"/>
      <c r="BPE12" s="273"/>
      <c r="BPF12" s="273"/>
      <c r="BPG12" s="273"/>
      <c r="BPH12" s="273"/>
      <c r="BPI12" s="273"/>
      <c r="BPJ12" s="273"/>
      <c r="BPK12" s="273"/>
      <c r="BPL12" s="273"/>
      <c r="BPM12" s="273"/>
      <c r="BPN12" s="273"/>
      <c r="BPO12" s="273"/>
      <c r="BPP12" s="273"/>
      <c r="BPQ12" s="273"/>
      <c r="BPR12" s="273"/>
      <c r="BPS12" s="273"/>
      <c r="BPT12" s="273"/>
      <c r="BPU12" s="273"/>
      <c r="BPV12" s="273"/>
      <c r="BPW12" s="273"/>
      <c r="BPX12" s="273"/>
      <c r="BPY12" s="273"/>
      <c r="BPZ12" s="273"/>
      <c r="BQA12" s="273"/>
      <c r="BQB12" s="273"/>
      <c r="BQC12" s="273"/>
      <c r="BQD12" s="273"/>
      <c r="BQE12" s="273"/>
      <c r="BQF12" s="273"/>
      <c r="BQG12" s="273"/>
      <c r="BQH12" s="273"/>
      <c r="BQI12" s="273"/>
      <c r="BQJ12" s="273"/>
      <c r="BQK12" s="273"/>
      <c r="BQL12" s="273"/>
      <c r="BQM12" s="273"/>
      <c r="BQN12" s="273"/>
      <c r="BQO12" s="273"/>
      <c r="BQP12" s="273"/>
      <c r="BQQ12" s="273"/>
      <c r="BQR12" s="273"/>
      <c r="BQS12" s="273"/>
      <c r="BQT12" s="273"/>
      <c r="BQU12" s="273"/>
      <c r="BQV12" s="273"/>
      <c r="BQW12" s="273"/>
      <c r="BQX12" s="273"/>
      <c r="BQY12" s="273"/>
      <c r="BQZ12" s="273"/>
      <c r="BRA12" s="273"/>
      <c r="BRB12" s="273"/>
      <c r="BRC12" s="273"/>
      <c r="BRD12" s="273"/>
      <c r="BRE12" s="273"/>
      <c r="BRF12" s="273"/>
      <c r="BRG12" s="273"/>
      <c r="BRH12" s="273"/>
      <c r="BRI12" s="273"/>
      <c r="BRJ12" s="273"/>
      <c r="BRK12" s="273"/>
      <c r="BRL12" s="273"/>
      <c r="BRM12" s="273"/>
      <c r="BRN12" s="273"/>
      <c r="BRO12" s="273"/>
      <c r="BRP12" s="273"/>
      <c r="BRQ12" s="273"/>
      <c r="BRR12" s="273"/>
      <c r="BRS12" s="273"/>
      <c r="BRT12" s="273"/>
      <c r="BRU12" s="273"/>
      <c r="BRV12" s="273"/>
      <c r="BRW12" s="273"/>
      <c r="BRX12" s="273"/>
      <c r="BRY12" s="273"/>
      <c r="BRZ12" s="273"/>
      <c r="BSA12" s="273"/>
      <c r="BSB12" s="273"/>
      <c r="BSC12" s="273"/>
      <c r="BSD12" s="273"/>
      <c r="BSE12" s="273"/>
      <c r="BSF12" s="273"/>
      <c r="BSG12" s="273"/>
      <c r="BSH12" s="273"/>
      <c r="BSI12" s="273"/>
      <c r="BSJ12" s="273"/>
      <c r="BSK12" s="273"/>
      <c r="BSL12" s="273"/>
      <c r="BSM12" s="273"/>
      <c r="BSN12" s="273"/>
      <c r="BSO12" s="273"/>
      <c r="BSP12" s="273"/>
      <c r="BSQ12" s="273"/>
      <c r="BSR12" s="273"/>
      <c r="BSS12" s="273"/>
      <c r="BST12" s="273"/>
      <c r="BSU12" s="273"/>
      <c r="BSV12" s="273"/>
      <c r="BSW12" s="273"/>
      <c r="BSX12" s="273"/>
      <c r="BSY12" s="273"/>
      <c r="BSZ12" s="273"/>
      <c r="BTA12" s="273"/>
      <c r="BTB12" s="273"/>
      <c r="BTC12" s="273"/>
      <c r="BTD12" s="273"/>
      <c r="BTE12" s="273"/>
      <c r="BTF12" s="273"/>
      <c r="BTG12" s="273"/>
      <c r="BTH12" s="273"/>
      <c r="BTI12" s="273"/>
      <c r="BTJ12" s="273"/>
      <c r="BTK12" s="273"/>
      <c r="BTL12" s="273"/>
      <c r="BTM12" s="273"/>
      <c r="BTN12" s="273"/>
      <c r="BTO12" s="273"/>
      <c r="BTP12" s="273"/>
      <c r="BTQ12" s="273"/>
      <c r="BTR12" s="273"/>
      <c r="BTS12" s="273"/>
      <c r="BTT12" s="273"/>
      <c r="BTU12" s="273"/>
      <c r="BTV12" s="273"/>
      <c r="BTW12" s="273"/>
      <c r="BTX12" s="273"/>
      <c r="BTY12" s="273"/>
      <c r="BTZ12" s="273"/>
      <c r="BUA12" s="273"/>
      <c r="BUB12" s="273"/>
      <c r="BUC12" s="273"/>
      <c r="BUD12" s="273"/>
      <c r="BUE12" s="273"/>
      <c r="BUF12" s="273"/>
      <c r="BUG12" s="273"/>
      <c r="BUH12" s="273"/>
      <c r="BUI12" s="273"/>
      <c r="BUJ12" s="273"/>
      <c r="BUK12" s="273"/>
      <c r="BUL12" s="273"/>
      <c r="BUM12" s="273"/>
      <c r="BUN12" s="273"/>
      <c r="BUO12" s="273"/>
      <c r="BUP12" s="273"/>
      <c r="BUQ12" s="273"/>
      <c r="BUR12" s="273"/>
      <c r="BUS12" s="273"/>
      <c r="BUT12" s="273"/>
      <c r="BUU12" s="273"/>
      <c r="BUV12" s="273"/>
      <c r="BUW12" s="273"/>
      <c r="BUX12" s="273"/>
      <c r="BUY12" s="273"/>
      <c r="BUZ12" s="273"/>
      <c r="BVA12" s="273"/>
      <c r="BVB12" s="273"/>
      <c r="BVC12" s="273"/>
      <c r="BVD12" s="273"/>
      <c r="BVE12" s="273"/>
      <c r="BVF12" s="273"/>
      <c r="BVG12" s="273"/>
      <c r="BVH12" s="273"/>
      <c r="BVI12" s="273"/>
      <c r="BVJ12" s="273"/>
      <c r="BVK12" s="273"/>
      <c r="BVL12" s="273"/>
      <c r="BVM12" s="273"/>
      <c r="BVN12" s="273"/>
      <c r="BVO12" s="273"/>
      <c r="BVP12" s="273"/>
      <c r="BVQ12" s="273"/>
      <c r="BVR12" s="273"/>
      <c r="BVS12" s="273"/>
      <c r="BVT12" s="273"/>
      <c r="BVU12" s="273"/>
      <c r="BVV12" s="273"/>
      <c r="BVW12" s="273"/>
      <c r="BVX12" s="273"/>
      <c r="BVY12" s="273"/>
      <c r="BVZ12" s="273"/>
      <c r="BWA12" s="273"/>
      <c r="BWB12" s="273"/>
      <c r="BWC12" s="273"/>
      <c r="BWD12" s="273"/>
      <c r="BWE12" s="273"/>
      <c r="BWF12" s="273"/>
      <c r="BWG12" s="273"/>
      <c r="BWH12" s="273"/>
      <c r="BWI12" s="273"/>
      <c r="BWJ12" s="273"/>
      <c r="BWK12" s="273"/>
      <c r="BWL12" s="273"/>
      <c r="BWM12" s="273"/>
      <c r="BWN12" s="273"/>
      <c r="BWO12" s="273"/>
      <c r="BWP12" s="273"/>
      <c r="BWQ12" s="273"/>
      <c r="BWR12" s="273"/>
      <c r="BWS12" s="273"/>
      <c r="BWT12" s="273"/>
      <c r="BWU12" s="273"/>
      <c r="BWV12" s="273"/>
      <c r="BWW12" s="273"/>
      <c r="BWX12" s="273"/>
      <c r="BWY12" s="273"/>
      <c r="BWZ12" s="273"/>
      <c r="BXA12" s="273"/>
      <c r="BXB12" s="273"/>
      <c r="BXC12" s="273"/>
      <c r="BXD12" s="273"/>
      <c r="BXE12" s="273"/>
      <c r="BXF12" s="273"/>
      <c r="BXG12" s="273"/>
      <c r="BXH12" s="273"/>
      <c r="BXI12" s="273"/>
      <c r="BXJ12" s="273"/>
      <c r="BXK12" s="273"/>
      <c r="BXL12" s="273"/>
      <c r="BXM12" s="273"/>
      <c r="BXN12" s="273"/>
      <c r="BXO12" s="273"/>
      <c r="BXP12" s="273"/>
      <c r="BXQ12" s="273"/>
      <c r="BXR12" s="273"/>
      <c r="BXS12" s="273"/>
      <c r="BXT12" s="273"/>
      <c r="BXU12" s="273"/>
      <c r="BXV12" s="273"/>
      <c r="BXW12" s="273"/>
      <c r="BXX12" s="273"/>
      <c r="BXY12" s="273"/>
      <c r="BXZ12" s="273"/>
      <c r="BYA12" s="273"/>
      <c r="BYB12" s="273"/>
      <c r="BYC12" s="273"/>
      <c r="BYD12" s="273"/>
      <c r="BYE12" s="273"/>
      <c r="BYF12" s="273"/>
      <c r="BYG12" s="273"/>
      <c r="BYH12" s="273"/>
      <c r="BYI12" s="273"/>
      <c r="BYJ12" s="273"/>
      <c r="BYK12" s="273"/>
      <c r="BYL12" s="273"/>
      <c r="BYM12" s="273"/>
      <c r="BYN12" s="273"/>
      <c r="BYO12" s="273"/>
      <c r="BYP12" s="273"/>
      <c r="BYQ12" s="273"/>
      <c r="BYR12" s="273"/>
      <c r="BYS12" s="273"/>
      <c r="BYT12" s="273"/>
      <c r="BYU12" s="273"/>
      <c r="BYV12" s="273"/>
      <c r="BYW12" s="273"/>
      <c r="BYX12" s="273"/>
      <c r="BYY12" s="273"/>
      <c r="BYZ12" s="273"/>
      <c r="BZA12" s="273"/>
      <c r="BZB12" s="273"/>
      <c r="BZC12" s="273"/>
      <c r="BZD12" s="273"/>
      <c r="BZE12" s="273"/>
      <c r="BZF12" s="273"/>
      <c r="BZG12" s="273"/>
      <c r="BZH12" s="273"/>
      <c r="BZI12" s="273"/>
      <c r="BZJ12" s="273"/>
      <c r="BZK12" s="273"/>
      <c r="BZL12" s="273"/>
      <c r="BZM12" s="273"/>
      <c r="BZN12" s="273"/>
      <c r="BZO12" s="273"/>
      <c r="BZP12" s="273"/>
      <c r="BZQ12" s="273"/>
      <c r="BZR12" s="273"/>
      <c r="BZS12" s="273"/>
      <c r="BZT12" s="273"/>
      <c r="BZU12" s="273"/>
      <c r="BZV12" s="273"/>
      <c r="BZW12" s="273"/>
      <c r="BZX12" s="273"/>
      <c r="BZY12" s="273"/>
      <c r="BZZ12" s="273"/>
      <c r="CAA12" s="273"/>
      <c r="CAB12" s="273"/>
      <c r="CAC12" s="273"/>
      <c r="CAD12" s="273"/>
      <c r="CAE12" s="273"/>
      <c r="CAF12" s="273"/>
      <c r="CAG12" s="273"/>
      <c r="CAH12" s="273"/>
      <c r="CAI12" s="273"/>
      <c r="CAJ12" s="273"/>
      <c r="CAK12" s="273"/>
      <c r="CAL12" s="273"/>
      <c r="CAM12" s="273"/>
      <c r="CAN12" s="273"/>
      <c r="CAO12" s="273"/>
      <c r="CAP12" s="273"/>
      <c r="CAQ12" s="273"/>
      <c r="CAR12" s="273"/>
      <c r="CAS12" s="273"/>
      <c r="CAT12" s="273"/>
      <c r="CAU12" s="273"/>
      <c r="CAV12" s="273"/>
      <c r="CAW12" s="273"/>
      <c r="CAX12" s="273"/>
      <c r="CAY12" s="273"/>
      <c r="CAZ12" s="273"/>
      <c r="CBA12" s="273"/>
      <c r="CBB12" s="273"/>
      <c r="CBC12" s="273"/>
      <c r="CBD12" s="273"/>
      <c r="CBE12" s="273"/>
      <c r="CBF12" s="273"/>
      <c r="CBG12" s="273"/>
      <c r="CBH12" s="273"/>
      <c r="CBI12" s="273"/>
      <c r="CBJ12" s="273"/>
      <c r="CBK12" s="273"/>
      <c r="CBL12" s="273"/>
      <c r="CBM12" s="273"/>
      <c r="CBN12" s="273"/>
      <c r="CBO12" s="273"/>
      <c r="CBP12" s="273"/>
      <c r="CBQ12" s="273"/>
      <c r="CBR12" s="273"/>
      <c r="CBS12" s="273"/>
      <c r="CBT12" s="273"/>
      <c r="CBU12" s="273"/>
      <c r="CBV12" s="273"/>
      <c r="CBW12" s="273"/>
      <c r="CBX12" s="273"/>
      <c r="CBY12" s="273"/>
      <c r="CBZ12" s="273"/>
      <c r="CCA12" s="273"/>
      <c r="CCB12" s="273"/>
      <c r="CCC12" s="273"/>
      <c r="CCD12" s="273"/>
      <c r="CCE12" s="273"/>
      <c r="CCF12" s="273"/>
      <c r="CCG12" s="273"/>
      <c r="CCH12" s="273"/>
      <c r="CCI12" s="273"/>
      <c r="CCJ12" s="273"/>
      <c r="CCK12" s="273"/>
      <c r="CCL12" s="273"/>
      <c r="CCM12" s="273"/>
      <c r="CCN12" s="273"/>
      <c r="CCO12" s="273"/>
      <c r="CCP12" s="273"/>
      <c r="CCQ12" s="273"/>
      <c r="CCR12" s="273"/>
      <c r="CCS12" s="273"/>
      <c r="CCT12" s="273"/>
      <c r="CCU12" s="273"/>
      <c r="CCV12" s="273"/>
      <c r="CCW12" s="273"/>
      <c r="CCX12" s="273"/>
      <c r="CCY12" s="273"/>
      <c r="CCZ12" s="273"/>
      <c r="CDA12" s="273"/>
      <c r="CDB12" s="273"/>
      <c r="CDC12" s="273"/>
      <c r="CDD12" s="273"/>
      <c r="CDE12" s="273"/>
      <c r="CDF12" s="273"/>
      <c r="CDG12" s="273"/>
      <c r="CDH12" s="273"/>
      <c r="CDI12" s="273"/>
      <c r="CDJ12" s="273"/>
      <c r="CDK12" s="273"/>
      <c r="CDL12" s="273"/>
      <c r="CDM12" s="273"/>
      <c r="CDN12" s="273"/>
      <c r="CDO12" s="273"/>
      <c r="CDP12" s="273"/>
      <c r="CDQ12" s="273"/>
      <c r="CDR12" s="273"/>
      <c r="CDS12" s="273"/>
      <c r="CDT12" s="273"/>
      <c r="CDU12" s="273"/>
      <c r="CDV12" s="273"/>
      <c r="CDW12" s="273"/>
      <c r="CDX12" s="273"/>
      <c r="CDY12" s="273"/>
      <c r="CDZ12" s="273"/>
      <c r="CEA12" s="273"/>
      <c r="CEB12" s="273"/>
      <c r="CEC12" s="273"/>
      <c r="CED12" s="273"/>
      <c r="CEE12" s="273"/>
      <c r="CEF12" s="273"/>
      <c r="CEG12" s="273"/>
      <c r="CEH12" s="273"/>
      <c r="CEI12" s="273"/>
      <c r="CEJ12" s="273"/>
      <c r="CEK12" s="273"/>
      <c r="CEL12" s="273"/>
      <c r="CEM12" s="273"/>
      <c r="CEN12" s="273"/>
      <c r="CEO12" s="273"/>
      <c r="CEP12" s="273"/>
      <c r="CEQ12" s="273"/>
      <c r="CER12" s="273"/>
      <c r="CES12" s="273"/>
      <c r="CET12" s="273"/>
      <c r="CEU12" s="273"/>
      <c r="CEV12" s="273"/>
      <c r="CEW12" s="273"/>
      <c r="CEX12" s="273"/>
      <c r="CEY12" s="273"/>
      <c r="CEZ12" s="273"/>
      <c r="CFA12" s="273"/>
      <c r="CFB12" s="273"/>
      <c r="CFC12" s="273"/>
      <c r="CFD12" s="273"/>
      <c r="CFE12" s="273"/>
      <c r="CFF12" s="273"/>
      <c r="CFG12" s="273"/>
      <c r="CFH12" s="273"/>
      <c r="CFI12" s="273"/>
      <c r="CFJ12" s="273"/>
      <c r="CFK12" s="273"/>
      <c r="CFL12" s="273"/>
      <c r="CFM12" s="273"/>
      <c r="CFN12" s="273"/>
      <c r="CFO12" s="273"/>
      <c r="CFP12" s="273"/>
      <c r="CFQ12" s="273"/>
      <c r="CFR12" s="273"/>
      <c r="CFS12" s="273"/>
      <c r="CFT12" s="273"/>
      <c r="CFU12" s="273"/>
      <c r="CFV12" s="273"/>
      <c r="CFW12" s="273"/>
      <c r="CFX12" s="273"/>
      <c r="CFY12" s="273"/>
      <c r="CFZ12" s="273"/>
      <c r="CGA12" s="273"/>
      <c r="CGB12" s="273"/>
      <c r="CGC12" s="273"/>
      <c r="CGD12" s="273"/>
      <c r="CGE12" s="273"/>
      <c r="CGF12" s="273"/>
      <c r="CGG12" s="273"/>
      <c r="CGH12" s="273"/>
      <c r="CGI12" s="273"/>
      <c r="CGJ12" s="273"/>
      <c r="CGK12" s="273"/>
      <c r="CGL12" s="273"/>
      <c r="CGM12" s="273"/>
      <c r="CGN12" s="273"/>
      <c r="CGO12" s="273"/>
      <c r="CGP12" s="273"/>
      <c r="CGQ12" s="273"/>
      <c r="CGR12" s="273"/>
      <c r="CGS12" s="273"/>
      <c r="CGT12" s="273"/>
      <c r="CGU12" s="273"/>
      <c r="CGV12" s="273"/>
      <c r="CGW12" s="273"/>
      <c r="CGX12" s="273"/>
      <c r="CGY12" s="273"/>
      <c r="CGZ12" s="273"/>
      <c r="CHA12" s="273"/>
      <c r="CHB12" s="273"/>
      <c r="CHC12" s="273"/>
      <c r="CHD12" s="273"/>
      <c r="CHE12" s="273"/>
      <c r="CHF12" s="273"/>
      <c r="CHG12" s="273"/>
      <c r="CHH12" s="273"/>
      <c r="CHI12" s="273"/>
      <c r="CHJ12" s="273"/>
      <c r="CHK12" s="273"/>
      <c r="CHL12" s="273"/>
      <c r="CHM12" s="273"/>
      <c r="CHN12" s="273"/>
      <c r="CHO12" s="273"/>
      <c r="CHP12" s="273"/>
      <c r="CHQ12" s="273"/>
      <c r="CHR12" s="273"/>
      <c r="CHS12" s="273"/>
      <c r="CHT12" s="273"/>
      <c r="CHU12" s="273"/>
      <c r="CHV12" s="273"/>
      <c r="CHW12" s="273"/>
      <c r="CHX12" s="273"/>
      <c r="CHY12" s="273"/>
      <c r="CHZ12" s="273"/>
      <c r="CIA12" s="273"/>
      <c r="CIB12" s="273"/>
      <c r="CIC12" s="273"/>
      <c r="CID12" s="273"/>
      <c r="CIE12" s="273"/>
      <c r="CIF12" s="273"/>
      <c r="CIG12" s="273"/>
      <c r="CIH12" s="273"/>
      <c r="CII12" s="273"/>
      <c r="CIJ12" s="273"/>
      <c r="CIK12" s="273"/>
      <c r="CIL12" s="273"/>
      <c r="CIM12" s="273"/>
      <c r="CIN12" s="273"/>
      <c r="CIO12" s="273"/>
      <c r="CIP12" s="273"/>
      <c r="CIQ12" s="273"/>
      <c r="CIR12" s="273"/>
      <c r="CIS12" s="273"/>
      <c r="CIT12" s="273"/>
      <c r="CIU12" s="273"/>
      <c r="CIV12" s="273"/>
      <c r="CIW12" s="273"/>
      <c r="CIX12" s="273"/>
      <c r="CIY12" s="273"/>
      <c r="CIZ12" s="273"/>
      <c r="CJA12" s="273"/>
      <c r="CJB12" s="273"/>
      <c r="CJC12" s="273"/>
      <c r="CJD12" s="273"/>
      <c r="CJE12" s="273"/>
      <c r="CJF12" s="273"/>
      <c r="CJG12" s="273"/>
      <c r="CJH12" s="273"/>
      <c r="CJI12" s="273"/>
      <c r="CJJ12" s="273"/>
      <c r="CJK12" s="273"/>
      <c r="CJL12" s="273"/>
      <c r="CJM12" s="273"/>
      <c r="CJN12" s="273"/>
      <c r="CJO12" s="273"/>
      <c r="CJP12" s="273"/>
      <c r="CJQ12" s="273"/>
      <c r="CJR12" s="273"/>
      <c r="CJS12" s="273"/>
      <c r="CJT12" s="273"/>
      <c r="CJU12" s="273"/>
      <c r="CJV12" s="273"/>
      <c r="CJW12" s="273"/>
      <c r="CJX12" s="273"/>
      <c r="CJY12" s="273"/>
      <c r="CJZ12" s="273"/>
      <c r="CKA12" s="273"/>
      <c r="CKB12" s="273"/>
      <c r="CKC12" s="273"/>
      <c r="CKD12" s="273"/>
      <c r="CKE12" s="273"/>
      <c r="CKF12" s="273"/>
      <c r="CKG12" s="273"/>
      <c r="CKH12" s="273"/>
      <c r="CKI12" s="273"/>
      <c r="CKJ12" s="273"/>
      <c r="CKK12" s="273"/>
      <c r="CKL12" s="273"/>
      <c r="CKM12" s="273"/>
      <c r="CKN12" s="273"/>
      <c r="CKO12" s="273"/>
      <c r="CKP12" s="273"/>
      <c r="CKQ12" s="273"/>
      <c r="CKR12" s="273"/>
      <c r="CKS12" s="273"/>
      <c r="CKT12" s="273"/>
      <c r="CKU12" s="273"/>
      <c r="CKV12" s="273"/>
      <c r="CKW12" s="273"/>
      <c r="CKX12" s="273"/>
      <c r="CKY12" s="273"/>
      <c r="CKZ12" s="273"/>
      <c r="CLA12" s="273"/>
      <c r="CLB12" s="273"/>
      <c r="CLC12" s="273"/>
      <c r="CLD12" s="273"/>
      <c r="CLE12" s="273"/>
      <c r="CLF12" s="273"/>
      <c r="CLG12" s="273"/>
      <c r="CLH12" s="273"/>
      <c r="CLI12" s="273"/>
      <c r="CLJ12" s="273"/>
      <c r="CLK12" s="273"/>
      <c r="CLL12" s="273"/>
      <c r="CLM12" s="273"/>
      <c r="CLN12" s="273"/>
      <c r="CLO12" s="273"/>
      <c r="CLP12" s="273"/>
      <c r="CLQ12" s="273"/>
      <c r="CLR12" s="273"/>
      <c r="CLS12" s="273"/>
      <c r="CLT12" s="273"/>
      <c r="CLU12" s="273"/>
      <c r="CLV12" s="273"/>
      <c r="CLW12" s="273"/>
      <c r="CLX12" s="273"/>
      <c r="CLY12" s="273"/>
      <c r="CLZ12" s="273"/>
      <c r="CMA12" s="273"/>
      <c r="CMB12" s="273"/>
      <c r="CMC12" s="273"/>
      <c r="CMD12" s="273"/>
      <c r="CME12" s="273"/>
      <c r="CMF12" s="273"/>
      <c r="CMG12" s="273"/>
      <c r="CMH12" s="273"/>
      <c r="CMI12" s="273"/>
      <c r="CMJ12" s="273"/>
      <c r="CMK12" s="273"/>
      <c r="CML12" s="273"/>
      <c r="CMM12" s="273"/>
      <c r="CMN12" s="273"/>
      <c r="CMO12" s="273"/>
      <c r="CMP12" s="273"/>
      <c r="CMQ12" s="273"/>
      <c r="CMR12" s="273"/>
      <c r="CMS12" s="273"/>
      <c r="CMT12" s="273"/>
      <c r="CMU12" s="273"/>
      <c r="CMV12" s="273"/>
      <c r="CMW12" s="273"/>
      <c r="CMX12" s="273"/>
      <c r="CMY12" s="273"/>
      <c r="CMZ12" s="273"/>
      <c r="CNA12" s="273"/>
      <c r="CNB12" s="273"/>
      <c r="CNC12" s="273"/>
      <c r="CND12" s="273"/>
      <c r="CNE12" s="273"/>
      <c r="CNF12" s="273"/>
      <c r="CNG12" s="273"/>
      <c r="CNH12" s="273"/>
      <c r="CNI12" s="273"/>
      <c r="CNJ12" s="273"/>
      <c r="CNK12" s="273"/>
      <c r="CNL12" s="273"/>
      <c r="CNM12" s="273"/>
      <c r="CNN12" s="273"/>
      <c r="CNO12" s="273"/>
      <c r="CNP12" s="273"/>
      <c r="CNQ12" s="273"/>
      <c r="CNR12" s="273"/>
      <c r="CNS12" s="273"/>
      <c r="CNT12" s="273"/>
      <c r="CNU12" s="273"/>
      <c r="CNV12" s="273"/>
      <c r="CNW12" s="273"/>
      <c r="CNX12" s="273"/>
      <c r="CNY12" s="273"/>
      <c r="CNZ12" s="273"/>
      <c r="COA12" s="273"/>
      <c r="COB12" s="273"/>
      <c r="COC12" s="273"/>
      <c r="COD12" s="273"/>
      <c r="COE12" s="273"/>
      <c r="COF12" s="273"/>
      <c r="COG12" s="273"/>
      <c r="COH12" s="273"/>
      <c r="COI12" s="273"/>
      <c r="COJ12" s="273"/>
      <c r="COK12" s="273"/>
      <c r="COL12" s="273"/>
      <c r="COM12" s="273"/>
      <c r="CON12" s="273"/>
      <c r="COO12" s="273"/>
      <c r="COP12" s="273"/>
      <c r="COQ12" s="273"/>
      <c r="COR12" s="273"/>
      <c r="COS12" s="273"/>
      <c r="COT12" s="273"/>
      <c r="COU12" s="273"/>
      <c r="COV12" s="273"/>
      <c r="COW12" s="273"/>
      <c r="COX12" s="273"/>
      <c r="COY12" s="273"/>
      <c r="COZ12" s="273"/>
      <c r="CPA12" s="273"/>
      <c r="CPB12" s="273"/>
      <c r="CPC12" s="273"/>
      <c r="CPD12" s="273"/>
      <c r="CPE12" s="273"/>
      <c r="CPF12" s="273"/>
      <c r="CPG12" s="273"/>
      <c r="CPH12" s="273"/>
      <c r="CPI12" s="273"/>
      <c r="CPJ12" s="273"/>
      <c r="CPK12" s="273"/>
      <c r="CPL12" s="273"/>
      <c r="CPM12" s="273"/>
      <c r="CPN12" s="273"/>
      <c r="CPO12" s="273"/>
      <c r="CPP12" s="273"/>
      <c r="CPQ12" s="273"/>
      <c r="CPR12" s="273"/>
      <c r="CPS12" s="273"/>
      <c r="CPT12" s="273"/>
      <c r="CPU12" s="273"/>
      <c r="CPV12" s="273"/>
      <c r="CPW12" s="273"/>
      <c r="CPX12" s="273"/>
      <c r="CPY12" s="273"/>
      <c r="CPZ12" s="273"/>
      <c r="CQA12" s="273"/>
      <c r="CQB12" s="273"/>
      <c r="CQC12" s="273"/>
      <c r="CQD12" s="273"/>
      <c r="CQE12" s="273"/>
      <c r="CQF12" s="273"/>
      <c r="CQG12" s="273"/>
      <c r="CQH12" s="273"/>
      <c r="CQI12" s="273"/>
      <c r="CQJ12" s="273"/>
      <c r="CQK12" s="273"/>
      <c r="CQL12" s="273"/>
      <c r="CQM12" s="273"/>
      <c r="CQN12" s="273"/>
      <c r="CQO12" s="273"/>
      <c r="CQP12" s="273"/>
      <c r="CQQ12" s="273"/>
      <c r="CQR12" s="273"/>
      <c r="CQS12" s="273"/>
      <c r="CQT12" s="273"/>
      <c r="CQU12" s="273"/>
      <c r="CQV12" s="273"/>
      <c r="CQW12" s="273"/>
      <c r="CQX12" s="273"/>
      <c r="CQY12" s="273"/>
      <c r="CQZ12" s="273"/>
      <c r="CRA12" s="273"/>
      <c r="CRB12" s="273"/>
      <c r="CRC12" s="273"/>
      <c r="CRD12" s="273"/>
      <c r="CRE12" s="273"/>
      <c r="CRF12" s="273"/>
      <c r="CRG12" s="273"/>
      <c r="CRH12" s="273"/>
      <c r="CRI12" s="273"/>
      <c r="CRJ12" s="273"/>
      <c r="CRK12" s="273"/>
      <c r="CRL12" s="273"/>
      <c r="CRM12" s="273"/>
      <c r="CRN12" s="273"/>
      <c r="CRO12" s="273"/>
      <c r="CRP12" s="273"/>
      <c r="CRQ12" s="273"/>
      <c r="CRR12" s="273"/>
      <c r="CRS12" s="273"/>
      <c r="CRT12" s="273"/>
      <c r="CRU12" s="273"/>
      <c r="CRV12" s="273"/>
      <c r="CRW12" s="273"/>
      <c r="CRX12" s="273"/>
      <c r="CRY12" s="273"/>
      <c r="CRZ12" s="273"/>
      <c r="CSA12" s="273"/>
      <c r="CSB12" s="273"/>
      <c r="CSC12" s="273"/>
      <c r="CSD12" s="273"/>
      <c r="CSE12" s="273"/>
      <c r="CSF12" s="273"/>
      <c r="CSG12" s="273"/>
      <c r="CSH12" s="273"/>
      <c r="CSI12" s="273"/>
      <c r="CSJ12" s="273"/>
      <c r="CSK12" s="273"/>
      <c r="CSL12" s="273"/>
      <c r="CSM12" s="273"/>
      <c r="CSN12" s="273"/>
      <c r="CSO12" s="273"/>
      <c r="CSP12" s="273"/>
      <c r="CSQ12" s="273"/>
      <c r="CSR12" s="273"/>
      <c r="CSS12" s="273"/>
      <c r="CST12" s="273"/>
      <c r="CSU12" s="273"/>
      <c r="CSV12" s="273"/>
      <c r="CSW12" s="273"/>
      <c r="CSX12" s="273"/>
      <c r="CSY12" s="273"/>
      <c r="CSZ12" s="273"/>
      <c r="CTA12" s="273"/>
      <c r="CTB12" s="273"/>
      <c r="CTC12" s="273"/>
      <c r="CTD12" s="273"/>
      <c r="CTE12" s="273"/>
      <c r="CTF12" s="273"/>
      <c r="CTG12" s="273"/>
      <c r="CTH12" s="273"/>
      <c r="CTI12" s="273"/>
      <c r="CTJ12" s="273"/>
      <c r="CTK12" s="273"/>
      <c r="CTL12" s="273"/>
      <c r="CTM12" s="273"/>
      <c r="CTN12" s="273"/>
      <c r="CTO12" s="273"/>
      <c r="CTP12" s="273"/>
      <c r="CTQ12" s="273"/>
      <c r="CTR12" s="273"/>
      <c r="CTS12" s="273"/>
      <c r="CTT12" s="273"/>
      <c r="CTU12" s="273"/>
      <c r="CTV12" s="273"/>
      <c r="CTW12" s="273"/>
      <c r="CTX12" s="273"/>
      <c r="CTY12" s="273"/>
      <c r="CTZ12" s="273"/>
      <c r="CUA12" s="273"/>
      <c r="CUB12" s="273"/>
      <c r="CUC12" s="273"/>
      <c r="CUD12" s="273"/>
      <c r="CUE12" s="273"/>
      <c r="CUF12" s="273"/>
      <c r="CUG12" s="273"/>
      <c r="CUH12" s="273"/>
      <c r="CUI12" s="273"/>
      <c r="CUJ12" s="273"/>
      <c r="CUK12" s="273"/>
      <c r="CUL12" s="273"/>
      <c r="CUM12" s="273"/>
      <c r="CUN12" s="273"/>
      <c r="CUO12" s="273"/>
      <c r="CUP12" s="273"/>
      <c r="CUQ12" s="273"/>
      <c r="CUR12" s="273"/>
      <c r="CUS12" s="273"/>
      <c r="CUT12" s="273"/>
      <c r="CUU12" s="273"/>
      <c r="CUV12" s="273"/>
      <c r="CUW12" s="273"/>
      <c r="CUX12" s="273"/>
      <c r="CUY12" s="273"/>
      <c r="CUZ12" s="273"/>
      <c r="CVA12" s="273"/>
      <c r="CVB12" s="273"/>
      <c r="CVC12" s="273"/>
      <c r="CVD12" s="273"/>
      <c r="CVE12" s="273"/>
      <c r="CVF12" s="273"/>
      <c r="CVG12" s="273"/>
      <c r="CVH12" s="273"/>
      <c r="CVI12" s="273"/>
      <c r="CVJ12" s="273"/>
      <c r="CVK12" s="273"/>
      <c r="CVL12" s="273"/>
      <c r="CVM12" s="273"/>
      <c r="CVN12" s="273"/>
      <c r="CVO12" s="273"/>
      <c r="CVP12" s="273"/>
      <c r="CVQ12" s="273"/>
      <c r="CVR12" s="273"/>
      <c r="CVS12" s="273"/>
      <c r="CVT12" s="273"/>
      <c r="CVU12" s="273"/>
      <c r="CVV12" s="273"/>
      <c r="CVW12" s="273"/>
      <c r="CVX12" s="273"/>
      <c r="CVY12" s="273"/>
      <c r="CVZ12" s="273"/>
      <c r="CWA12" s="273"/>
      <c r="CWB12" s="273"/>
      <c r="CWC12" s="273"/>
      <c r="CWD12" s="273"/>
      <c r="CWE12" s="273"/>
      <c r="CWF12" s="273"/>
      <c r="CWG12" s="273"/>
      <c r="CWH12" s="273"/>
      <c r="CWI12" s="273"/>
      <c r="CWJ12" s="273"/>
      <c r="CWK12" s="273"/>
      <c r="CWL12" s="273"/>
      <c r="CWM12" s="273"/>
      <c r="CWN12" s="273"/>
      <c r="CWO12" s="273"/>
      <c r="CWP12" s="273"/>
      <c r="CWQ12" s="273"/>
      <c r="CWR12" s="273"/>
      <c r="CWS12" s="273"/>
      <c r="CWT12" s="273"/>
      <c r="CWU12" s="273"/>
      <c r="CWV12" s="273"/>
      <c r="CWW12" s="273"/>
      <c r="CWX12" s="273"/>
      <c r="CWY12" s="273"/>
      <c r="CWZ12" s="273"/>
      <c r="CXA12" s="273"/>
      <c r="CXB12" s="273"/>
      <c r="CXC12" s="273"/>
      <c r="CXD12" s="273"/>
      <c r="CXE12" s="273"/>
      <c r="CXF12" s="273"/>
      <c r="CXG12" s="273"/>
      <c r="CXH12" s="273"/>
      <c r="CXI12" s="273"/>
      <c r="CXJ12" s="273"/>
      <c r="CXK12" s="273"/>
      <c r="CXL12" s="273"/>
      <c r="CXM12" s="273"/>
      <c r="CXN12" s="273"/>
      <c r="CXO12" s="273"/>
      <c r="CXP12" s="273"/>
      <c r="CXQ12" s="273"/>
      <c r="CXR12" s="273"/>
      <c r="CXS12" s="273"/>
      <c r="CXT12" s="273"/>
      <c r="CXU12" s="273"/>
      <c r="CXV12" s="273"/>
      <c r="CXW12" s="273"/>
      <c r="CXX12" s="273"/>
      <c r="CXY12" s="273"/>
      <c r="CXZ12" s="273"/>
      <c r="CYA12" s="273"/>
      <c r="CYB12" s="273"/>
      <c r="CYC12" s="273"/>
      <c r="CYD12" s="273"/>
      <c r="CYE12" s="273"/>
      <c r="CYF12" s="273"/>
      <c r="CYG12" s="273"/>
      <c r="CYH12" s="273"/>
      <c r="CYI12" s="273"/>
      <c r="CYJ12" s="273"/>
      <c r="CYK12" s="273"/>
      <c r="CYL12" s="273"/>
      <c r="CYM12" s="273"/>
      <c r="CYN12" s="273"/>
      <c r="CYO12" s="273"/>
      <c r="CYP12" s="273"/>
      <c r="CYQ12" s="273"/>
      <c r="CYR12" s="273"/>
      <c r="CYS12" s="273"/>
      <c r="CYT12" s="273"/>
      <c r="CYU12" s="273"/>
      <c r="CYV12" s="273"/>
      <c r="CYW12" s="273"/>
      <c r="CYX12" s="273"/>
      <c r="CYY12" s="273"/>
      <c r="CYZ12" s="273"/>
      <c r="CZA12" s="273"/>
      <c r="CZB12" s="273"/>
      <c r="CZC12" s="273"/>
      <c r="CZD12" s="273"/>
      <c r="CZE12" s="273"/>
      <c r="CZF12" s="273"/>
      <c r="CZG12" s="273"/>
      <c r="CZH12" s="273"/>
      <c r="CZI12" s="273"/>
      <c r="CZJ12" s="273"/>
      <c r="CZK12" s="273"/>
      <c r="CZL12" s="273"/>
      <c r="CZM12" s="273"/>
      <c r="CZN12" s="273"/>
      <c r="CZO12" s="273"/>
      <c r="CZP12" s="273"/>
      <c r="CZQ12" s="273"/>
      <c r="CZR12" s="273"/>
      <c r="CZS12" s="273"/>
      <c r="CZT12" s="273"/>
      <c r="CZU12" s="273"/>
      <c r="CZV12" s="273"/>
      <c r="CZW12" s="273"/>
      <c r="CZX12" s="273"/>
      <c r="CZY12" s="273"/>
      <c r="CZZ12" s="273"/>
      <c r="DAA12" s="273"/>
      <c r="DAB12" s="273"/>
      <c r="DAC12" s="273"/>
      <c r="DAD12" s="273"/>
      <c r="DAE12" s="273"/>
      <c r="DAF12" s="273"/>
      <c r="DAG12" s="273"/>
      <c r="DAH12" s="273"/>
      <c r="DAI12" s="273"/>
      <c r="DAJ12" s="273"/>
      <c r="DAK12" s="273"/>
      <c r="DAL12" s="273"/>
      <c r="DAM12" s="273"/>
      <c r="DAN12" s="273"/>
      <c r="DAO12" s="273"/>
      <c r="DAP12" s="273"/>
      <c r="DAQ12" s="273"/>
      <c r="DAR12" s="273"/>
      <c r="DAS12" s="273"/>
      <c r="DAT12" s="273"/>
      <c r="DAU12" s="273"/>
      <c r="DAV12" s="273"/>
      <c r="DAW12" s="273"/>
      <c r="DAX12" s="273"/>
      <c r="DAY12" s="273"/>
      <c r="DAZ12" s="273"/>
      <c r="DBA12" s="273"/>
      <c r="DBB12" s="273"/>
      <c r="DBC12" s="273"/>
      <c r="DBD12" s="273"/>
      <c r="DBE12" s="273"/>
      <c r="DBF12" s="273"/>
      <c r="DBG12" s="273"/>
      <c r="DBH12" s="273"/>
      <c r="DBI12" s="273"/>
      <c r="DBJ12" s="273"/>
      <c r="DBK12" s="273"/>
      <c r="DBL12" s="273"/>
      <c r="DBM12" s="273"/>
      <c r="DBN12" s="273"/>
      <c r="DBO12" s="273"/>
      <c r="DBP12" s="273"/>
      <c r="DBQ12" s="273"/>
      <c r="DBR12" s="273"/>
      <c r="DBS12" s="273"/>
      <c r="DBT12" s="273"/>
      <c r="DBU12" s="273"/>
      <c r="DBV12" s="273"/>
      <c r="DBW12" s="273"/>
      <c r="DBX12" s="273"/>
      <c r="DBY12" s="273"/>
      <c r="DBZ12" s="273"/>
      <c r="DCA12" s="273"/>
      <c r="DCB12" s="273"/>
      <c r="DCC12" s="273"/>
      <c r="DCD12" s="273"/>
      <c r="DCE12" s="273"/>
      <c r="DCF12" s="273"/>
      <c r="DCG12" s="273"/>
      <c r="DCH12" s="273"/>
      <c r="DCI12" s="273"/>
      <c r="DCJ12" s="273"/>
      <c r="DCK12" s="273"/>
      <c r="DCL12" s="273"/>
      <c r="DCM12" s="273"/>
      <c r="DCN12" s="273"/>
      <c r="DCO12" s="273"/>
      <c r="DCP12" s="273"/>
      <c r="DCQ12" s="273"/>
      <c r="DCR12" s="273"/>
      <c r="DCS12" s="273"/>
      <c r="DCT12" s="273"/>
      <c r="DCU12" s="273"/>
      <c r="DCV12" s="273"/>
      <c r="DCW12" s="273"/>
      <c r="DCX12" s="273"/>
      <c r="DCY12" s="273"/>
      <c r="DCZ12" s="273"/>
      <c r="DDA12" s="273"/>
      <c r="DDB12" s="273"/>
      <c r="DDC12" s="273"/>
      <c r="DDD12" s="273"/>
      <c r="DDE12" s="273"/>
      <c r="DDF12" s="273"/>
      <c r="DDG12" s="273"/>
      <c r="DDH12" s="273"/>
      <c r="DDI12" s="273"/>
      <c r="DDJ12" s="273"/>
      <c r="DDK12" s="273"/>
      <c r="DDL12" s="273"/>
      <c r="DDM12" s="273"/>
      <c r="DDN12" s="273"/>
      <c r="DDO12" s="273"/>
      <c r="DDP12" s="273"/>
      <c r="DDQ12" s="273"/>
      <c r="DDR12" s="273"/>
      <c r="DDS12" s="273"/>
      <c r="DDT12" s="273"/>
      <c r="DDU12" s="273"/>
      <c r="DDV12" s="273"/>
      <c r="DDW12" s="273"/>
      <c r="DDX12" s="273"/>
      <c r="DDY12" s="273"/>
      <c r="DDZ12" s="273"/>
      <c r="DEA12" s="273"/>
      <c r="DEB12" s="273"/>
      <c r="DEC12" s="273"/>
      <c r="DED12" s="273"/>
      <c r="DEE12" s="273"/>
      <c r="DEF12" s="273"/>
      <c r="DEG12" s="273"/>
      <c r="DEH12" s="273"/>
      <c r="DEI12" s="273"/>
      <c r="DEJ12" s="273"/>
      <c r="DEK12" s="273"/>
      <c r="DEL12" s="273"/>
      <c r="DEM12" s="273"/>
      <c r="DEN12" s="273"/>
      <c r="DEO12" s="273"/>
      <c r="DEP12" s="273"/>
      <c r="DEQ12" s="273"/>
      <c r="DER12" s="273"/>
      <c r="DES12" s="273"/>
      <c r="DET12" s="273"/>
      <c r="DEU12" s="273"/>
      <c r="DEV12" s="273"/>
      <c r="DEW12" s="273"/>
      <c r="DEX12" s="273"/>
      <c r="DEY12" s="273"/>
      <c r="DEZ12" s="273"/>
      <c r="DFA12" s="273"/>
      <c r="DFB12" s="273"/>
      <c r="DFC12" s="273"/>
      <c r="DFD12" s="273"/>
      <c r="DFE12" s="273"/>
      <c r="DFF12" s="273"/>
      <c r="DFG12" s="273"/>
      <c r="DFH12" s="273"/>
      <c r="DFI12" s="273"/>
      <c r="DFJ12" s="273"/>
      <c r="DFK12" s="273"/>
      <c r="DFL12" s="273"/>
      <c r="DFM12" s="273"/>
      <c r="DFN12" s="273"/>
      <c r="DFO12" s="273"/>
      <c r="DFP12" s="273"/>
      <c r="DFQ12" s="273"/>
      <c r="DFR12" s="273"/>
      <c r="DFS12" s="273"/>
      <c r="DFT12" s="273"/>
      <c r="DFU12" s="273"/>
      <c r="DFV12" s="273"/>
      <c r="DFW12" s="273"/>
      <c r="DFX12" s="273"/>
      <c r="DFY12" s="273"/>
      <c r="DFZ12" s="273"/>
      <c r="DGA12" s="273"/>
      <c r="DGB12" s="273"/>
      <c r="DGC12" s="273"/>
      <c r="DGD12" s="273"/>
      <c r="DGE12" s="273"/>
      <c r="DGF12" s="273"/>
      <c r="DGG12" s="273"/>
      <c r="DGH12" s="273"/>
      <c r="DGI12" s="273"/>
      <c r="DGJ12" s="273"/>
      <c r="DGK12" s="273"/>
      <c r="DGL12" s="273"/>
      <c r="DGM12" s="273"/>
      <c r="DGN12" s="273"/>
      <c r="DGO12" s="273"/>
      <c r="DGP12" s="273"/>
      <c r="DGQ12" s="273"/>
      <c r="DGR12" s="273"/>
      <c r="DGS12" s="273"/>
      <c r="DGT12" s="273"/>
      <c r="DGU12" s="273"/>
      <c r="DGV12" s="273"/>
      <c r="DGW12" s="273"/>
      <c r="DGX12" s="273"/>
      <c r="DGY12" s="273"/>
      <c r="DGZ12" s="273"/>
      <c r="DHA12" s="273"/>
      <c r="DHB12" s="273"/>
      <c r="DHC12" s="273"/>
      <c r="DHD12" s="273"/>
      <c r="DHE12" s="273"/>
      <c r="DHF12" s="273"/>
      <c r="DHG12" s="273"/>
      <c r="DHH12" s="273"/>
      <c r="DHI12" s="273"/>
      <c r="DHJ12" s="273"/>
      <c r="DHK12" s="273"/>
      <c r="DHL12" s="273"/>
      <c r="DHM12" s="273"/>
      <c r="DHN12" s="273"/>
      <c r="DHO12" s="273"/>
      <c r="DHP12" s="273"/>
      <c r="DHQ12" s="273"/>
      <c r="DHR12" s="273"/>
      <c r="DHS12" s="273"/>
      <c r="DHT12" s="273"/>
      <c r="DHU12" s="273"/>
      <c r="DHV12" s="273"/>
      <c r="DHW12" s="273"/>
      <c r="DHX12" s="273"/>
      <c r="DHY12" s="273"/>
      <c r="DHZ12" s="273"/>
      <c r="DIA12" s="273"/>
      <c r="DIB12" s="273"/>
      <c r="DIC12" s="273"/>
      <c r="DID12" s="273"/>
      <c r="DIE12" s="273"/>
      <c r="DIF12" s="273"/>
      <c r="DIG12" s="273"/>
      <c r="DIH12" s="273"/>
      <c r="DII12" s="273"/>
      <c r="DIJ12" s="273"/>
      <c r="DIK12" s="273"/>
      <c r="DIL12" s="273"/>
      <c r="DIM12" s="273"/>
      <c r="DIN12" s="273"/>
      <c r="DIO12" s="273"/>
      <c r="DIP12" s="273"/>
      <c r="DIQ12" s="273"/>
      <c r="DIR12" s="273"/>
      <c r="DIS12" s="273"/>
      <c r="DIT12" s="273"/>
      <c r="DIU12" s="273"/>
      <c r="DIV12" s="273"/>
      <c r="DIW12" s="273"/>
      <c r="DIX12" s="273"/>
      <c r="DIY12" s="273"/>
      <c r="DIZ12" s="273"/>
      <c r="DJA12" s="273"/>
      <c r="DJB12" s="273"/>
      <c r="DJC12" s="273"/>
      <c r="DJD12" s="273"/>
      <c r="DJE12" s="273"/>
      <c r="DJF12" s="273"/>
      <c r="DJG12" s="273"/>
      <c r="DJH12" s="273"/>
      <c r="DJI12" s="273"/>
      <c r="DJJ12" s="273"/>
      <c r="DJK12" s="273"/>
      <c r="DJL12" s="273"/>
      <c r="DJM12" s="273"/>
      <c r="DJN12" s="273"/>
      <c r="DJO12" s="273"/>
      <c r="DJP12" s="273"/>
      <c r="DJQ12" s="273"/>
      <c r="DJR12" s="273"/>
      <c r="DJS12" s="273"/>
      <c r="DJT12" s="273"/>
      <c r="DJU12" s="273"/>
      <c r="DJV12" s="273"/>
      <c r="DJW12" s="273"/>
      <c r="DJX12" s="273"/>
      <c r="DJY12" s="273"/>
      <c r="DJZ12" s="273"/>
      <c r="DKA12" s="273"/>
      <c r="DKB12" s="273"/>
      <c r="DKC12" s="273"/>
      <c r="DKD12" s="273"/>
      <c r="DKE12" s="273"/>
      <c r="DKF12" s="273"/>
      <c r="DKG12" s="273"/>
      <c r="DKH12" s="273"/>
      <c r="DKI12" s="273"/>
      <c r="DKJ12" s="273"/>
      <c r="DKK12" s="273"/>
      <c r="DKL12" s="273"/>
      <c r="DKM12" s="273"/>
      <c r="DKN12" s="273"/>
      <c r="DKO12" s="273"/>
      <c r="DKP12" s="273"/>
      <c r="DKQ12" s="273"/>
      <c r="DKR12" s="273"/>
      <c r="DKS12" s="273"/>
      <c r="DKT12" s="273"/>
      <c r="DKU12" s="273"/>
      <c r="DKV12" s="273"/>
      <c r="DKW12" s="273"/>
      <c r="DKX12" s="273"/>
      <c r="DKY12" s="273"/>
      <c r="DKZ12" s="273"/>
      <c r="DLA12" s="273"/>
      <c r="DLB12" s="273"/>
      <c r="DLC12" s="273"/>
      <c r="DLD12" s="273"/>
      <c r="DLE12" s="273"/>
      <c r="DLF12" s="273"/>
      <c r="DLG12" s="273"/>
      <c r="DLH12" s="273"/>
      <c r="DLI12" s="273"/>
      <c r="DLJ12" s="273"/>
      <c r="DLK12" s="273"/>
      <c r="DLL12" s="273"/>
      <c r="DLM12" s="273"/>
      <c r="DLN12" s="273"/>
      <c r="DLO12" s="273"/>
      <c r="DLP12" s="273"/>
      <c r="DLQ12" s="273"/>
      <c r="DLR12" s="273"/>
      <c r="DLS12" s="273"/>
      <c r="DLT12" s="273"/>
      <c r="DLU12" s="273"/>
      <c r="DLV12" s="273"/>
      <c r="DLW12" s="273"/>
      <c r="DLX12" s="273"/>
      <c r="DLY12" s="273"/>
      <c r="DLZ12" s="273"/>
      <c r="DMA12" s="273"/>
      <c r="DMB12" s="273"/>
      <c r="DMC12" s="273"/>
      <c r="DMD12" s="273"/>
      <c r="DME12" s="273"/>
      <c r="DMF12" s="273"/>
      <c r="DMG12" s="273"/>
      <c r="DMH12" s="273"/>
      <c r="DMI12" s="273"/>
      <c r="DMJ12" s="273"/>
      <c r="DMK12" s="273"/>
      <c r="DML12" s="273"/>
      <c r="DMM12" s="273"/>
      <c r="DMN12" s="273"/>
      <c r="DMO12" s="273"/>
      <c r="DMP12" s="273"/>
      <c r="DMQ12" s="273"/>
      <c r="DMR12" s="273"/>
      <c r="DMS12" s="273"/>
      <c r="DMT12" s="273"/>
      <c r="DMU12" s="273"/>
      <c r="DMV12" s="273"/>
      <c r="DMW12" s="273"/>
      <c r="DMX12" s="273"/>
      <c r="DMY12" s="273"/>
      <c r="DMZ12" s="273"/>
      <c r="DNA12" s="273"/>
      <c r="DNB12" s="273"/>
      <c r="DNC12" s="273"/>
      <c r="DND12" s="273"/>
      <c r="DNE12" s="273"/>
      <c r="DNF12" s="273"/>
      <c r="DNG12" s="273"/>
      <c r="DNH12" s="273"/>
      <c r="DNI12" s="273"/>
      <c r="DNJ12" s="273"/>
      <c r="DNK12" s="273"/>
      <c r="DNL12" s="273"/>
      <c r="DNM12" s="273"/>
      <c r="DNN12" s="273"/>
      <c r="DNO12" s="273"/>
      <c r="DNP12" s="273"/>
      <c r="DNQ12" s="273"/>
      <c r="DNR12" s="273"/>
      <c r="DNS12" s="273"/>
      <c r="DNT12" s="273"/>
      <c r="DNU12" s="273"/>
      <c r="DNV12" s="273"/>
      <c r="DNW12" s="273"/>
      <c r="DNX12" s="273"/>
      <c r="DNY12" s="273"/>
      <c r="DNZ12" s="273"/>
      <c r="DOA12" s="273"/>
      <c r="DOB12" s="273"/>
      <c r="DOC12" s="273"/>
      <c r="DOD12" s="273"/>
      <c r="DOE12" s="273"/>
      <c r="DOF12" s="273"/>
      <c r="DOG12" s="273"/>
      <c r="DOH12" s="273"/>
      <c r="DOI12" s="273"/>
      <c r="DOJ12" s="273"/>
      <c r="DOK12" s="273"/>
      <c r="DOL12" s="273"/>
      <c r="DOM12" s="273"/>
      <c r="DON12" s="273"/>
      <c r="DOO12" s="273"/>
      <c r="DOP12" s="273"/>
      <c r="DOQ12" s="273"/>
      <c r="DOR12" s="273"/>
      <c r="DOS12" s="273"/>
      <c r="DOT12" s="273"/>
      <c r="DOU12" s="273"/>
      <c r="DOV12" s="273"/>
      <c r="DOW12" s="273"/>
      <c r="DOX12" s="273"/>
      <c r="DOY12" s="273"/>
      <c r="DOZ12" s="273"/>
      <c r="DPA12" s="273"/>
      <c r="DPB12" s="273"/>
      <c r="DPC12" s="273"/>
      <c r="DPD12" s="273"/>
      <c r="DPE12" s="273"/>
      <c r="DPF12" s="273"/>
      <c r="DPG12" s="273"/>
      <c r="DPH12" s="273"/>
      <c r="DPI12" s="273"/>
      <c r="DPJ12" s="273"/>
      <c r="DPK12" s="273"/>
      <c r="DPL12" s="273"/>
      <c r="DPM12" s="273"/>
      <c r="DPN12" s="273"/>
      <c r="DPO12" s="273"/>
      <c r="DPP12" s="273"/>
      <c r="DPQ12" s="273"/>
      <c r="DPR12" s="273"/>
      <c r="DPS12" s="273"/>
      <c r="DPT12" s="273"/>
      <c r="DPU12" s="273"/>
      <c r="DPV12" s="273"/>
      <c r="DPW12" s="273"/>
      <c r="DPX12" s="273"/>
      <c r="DPY12" s="273"/>
      <c r="DPZ12" s="273"/>
      <c r="DQA12" s="273"/>
      <c r="DQB12" s="273"/>
      <c r="DQC12" s="273"/>
      <c r="DQD12" s="273"/>
      <c r="DQE12" s="273"/>
      <c r="DQF12" s="273"/>
      <c r="DQG12" s="273"/>
      <c r="DQH12" s="273"/>
      <c r="DQI12" s="273"/>
      <c r="DQJ12" s="273"/>
      <c r="DQK12" s="273"/>
      <c r="DQL12" s="273"/>
      <c r="DQM12" s="273"/>
      <c r="DQN12" s="273"/>
      <c r="DQO12" s="273"/>
      <c r="DQP12" s="273"/>
      <c r="DQQ12" s="273"/>
      <c r="DQR12" s="273"/>
      <c r="DQS12" s="273"/>
      <c r="DQT12" s="273"/>
      <c r="DQU12" s="273"/>
      <c r="DQV12" s="273"/>
      <c r="DQW12" s="273"/>
      <c r="DQX12" s="273"/>
      <c r="DQY12" s="273"/>
      <c r="DQZ12" s="273"/>
      <c r="DRA12" s="273"/>
      <c r="DRB12" s="273"/>
      <c r="DRC12" s="273"/>
      <c r="DRD12" s="273"/>
      <c r="DRE12" s="273"/>
      <c r="DRF12" s="273"/>
      <c r="DRG12" s="273"/>
      <c r="DRH12" s="273"/>
      <c r="DRI12" s="273"/>
      <c r="DRJ12" s="273"/>
      <c r="DRK12" s="273"/>
      <c r="DRL12" s="273"/>
      <c r="DRM12" s="273"/>
      <c r="DRN12" s="273"/>
      <c r="DRO12" s="273"/>
      <c r="DRP12" s="273"/>
      <c r="DRQ12" s="273"/>
      <c r="DRR12" s="273"/>
      <c r="DRS12" s="273"/>
      <c r="DRT12" s="273"/>
      <c r="DRU12" s="273"/>
      <c r="DRV12" s="273"/>
      <c r="DRW12" s="273"/>
      <c r="DRX12" s="273"/>
      <c r="DRY12" s="273"/>
      <c r="DRZ12" s="273"/>
      <c r="DSA12" s="273"/>
      <c r="DSB12" s="273"/>
      <c r="DSC12" s="273"/>
      <c r="DSD12" s="273"/>
      <c r="DSE12" s="273"/>
      <c r="DSF12" s="273"/>
      <c r="DSG12" s="273"/>
      <c r="DSH12" s="273"/>
      <c r="DSI12" s="273"/>
      <c r="DSJ12" s="273"/>
      <c r="DSK12" s="273"/>
      <c r="DSL12" s="273"/>
      <c r="DSM12" s="273"/>
      <c r="DSN12" s="273"/>
      <c r="DSO12" s="273"/>
      <c r="DSP12" s="273"/>
      <c r="DSQ12" s="273"/>
      <c r="DSR12" s="273"/>
      <c r="DSS12" s="273"/>
      <c r="DST12" s="273"/>
      <c r="DSU12" s="273"/>
      <c r="DSV12" s="273"/>
      <c r="DSW12" s="273"/>
      <c r="DSX12" s="273"/>
      <c r="DSY12" s="273"/>
      <c r="DSZ12" s="273"/>
      <c r="DTA12" s="273"/>
      <c r="DTB12" s="273"/>
      <c r="DTC12" s="273"/>
      <c r="DTD12" s="273"/>
      <c r="DTE12" s="273"/>
      <c r="DTF12" s="273"/>
      <c r="DTG12" s="273"/>
      <c r="DTH12" s="273"/>
      <c r="DTI12" s="273"/>
      <c r="DTJ12" s="273"/>
      <c r="DTK12" s="273"/>
      <c r="DTL12" s="273"/>
      <c r="DTM12" s="273"/>
      <c r="DTN12" s="273"/>
      <c r="DTO12" s="273"/>
      <c r="DTP12" s="273"/>
      <c r="DTQ12" s="273"/>
      <c r="DTR12" s="273"/>
      <c r="DTS12" s="273"/>
      <c r="DTT12" s="273"/>
      <c r="DTU12" s="273"/>
      <c r="DTV12" s="273"/>
      <c r="DTW12" s="273"/>
      <c r="DTX12" s="273"/>
      <c r="DTY12" s="273"/>
      <c r="DTZ12" s="273"/>
      <c r="DUA12" s="273"/>
      <c r="DUB12" s="273"/>
      <c r="DUC12" s="273"/>
      <c r="DUD12" s="273"/>
      <c r="DUE12" s="273"/>
      <c r="DUF12" s="273"/>
      <c r="DUG12" s="273"/>
      <c r="DUH12" s="273"/>
      <c r="DUI12" s="273"/>
      <c r="DUJ12" s="273"/>
      <c r="DUK12" s="273"/>
      <c r="DUL12" s="273"/>
      <c r="DUM12" s="273"/>
      <c r="DUN12" s="273"/>
      <c r="DUO12" s="273"/>
      <c r="DUP12" s="273"/>
      <c r="DUQ12" s="273"/>
      <c r="DUR12" s="273"/>
      <c r="DUS12" s="273"/>
      <c r="DUT12" s="273"/>
      <c r="DUU12" s="273"/>
      <c r="DUV12" s="273"/>
      <c r="DUW12" s="273"/>
      <c r="DUX12" s="273"/>
      <c r="DUY12" s="273"/>
      <c r="DUZ12" s="273"/>
      <c r="DVA12" s="273"/>
      <c r="DVB12" s="273"/>
      <c r="DVC12" s="273"/>
      <c r="DVD12" s="273"/>
      <c r="DVE12" s="273"/>
      <c r="DVF12" s="273"/>
      <c r="DVG12" s="273"/>
      <c r="DVH12" s="273"/>
      <c r="DVI12" s="273"/>
      <c r="DVJ12" s="273"/>
      <c r="DVK12" s="273"/>
      <c r="DVL12" s="273"/>
      <c r="DVM12" s="273"/>
      <c r="DVN12" s="273"/>
      <c r="DVO12" s="273"/>
      <c r="DVP12" s="273"/>
      <c r="DVQ12" s="273"/>
      <c r="DVR12" s="273"/>
      <c r="DVS12" s="273"/>
      <c r="DVT12" s="273"/>
      <c r="DVU12" s="273"/>
      <c r="DVV12" s="273"/>
      <c r="DVW12" s="273"/>
      <c r="DVX12" s="273"/>
      <c r="DVY12" s="273"/>
      <c r="DVZ12" s="273"/>
      <c r="DWA12" s="273"/>
      <c r="DWB12" s="273"/>
      <c r="DWC12" s="273"/>
      <c r="DWD12" s="273"/>
      <c r="DWE12" s="273"/>
      <c r="DWF12" s="273"/>
      <c r="DWG12" s="273"/>
      <c r="DWH12" s="273"/>
      <c r="DWI12" s="273"/>
      <c r="DWJ12" s="273"/>
      <c r="DWK12" s="273"/>
      <c r="DWL12" s="273"/>
      <c r="DWM12" s="273"/>
      <c r="DWN12" s="273"/>
      <c r="DWO12" s="273"/>
      <c r="DWP12" s="273"/>
      <c r="DWQ12" s="273"/>
      <c r="DWR12" s="273"/>
      <c r="DWS12" s="273"/>
      <c r="DWT12" s="273"/>
      <c r="DWU12" s="273"/>
      <c r="DWV12" s="273"/>
      <c r="DWW12" s="273"/>
      <c r="DWX12" s="273"/>
      <c r="DWY12" s="273"/>
      <c r="DWZ12" s="273"/>
      <c r="DXA12" s="273"/>
      <c r="DXB12" s="273"/>
      <c r="DXC12" s="273"/>
      <c r="DXD12" s="273"/>
      <c r="DXE12" s="273"/>
      <c r="DXF12" s="273"/>
      <c r="DXG12" s="273"/>
      <c r="DXH12" s="273"/>
      <c r="DXI12" s="273"/>
      <c r="DXJ12" s="273"/>
      <c r="DXK12" s="273"/>
      <c r="DXL12" s="273"/>
      <c r="DXM12" s="273"/>
      <c r="DXN12" s="273"/>
      <c r="DXO12" s="273"/>
      <c r="DXP12" s="273"/>
      <c r="DXQ12" s="273"/>
      <c r="DXR12" s="273"/>
      <c r="DXS12" s="273"/>
      <c r="DXT12" s="273"/>
      <c r="DXU12" s="273"/>
      <c r="DXV12" s="273"/>
      <c r="DXW12" s="273"/>
      <c r="DXX12" s="273"/>
      <c r="DXY12" s="273"/>
      <c r="DXZ12" s="273"/>
      <c r="DYA12" s="273"/>
      <c r="DYB12" s="273"/>
      <c r="DYC12" s="273"/>
      <c r="DYD12" s="273"/>
      <c r="DYE12" s="273"/>
      <c r="DYF12" s="273"/>
      <c r="DYG12" s="273"/>
      <c r="DYH12" s="273"/>
      <c r="DYI12" s="273"/>
      <c r="DYJ12" s="273"/>
      <c r="DYK12" s="273"/>
      <c r="DYL12" s="273"/>
      <c r="DYM12" s="273"/>
      <c r="DYN12" s="273"/>
      <c r="DYO12" s="273"/>
      <c r="DYP12" s="273"/>
      <c r="DYQ12" s="273"/>
      <c r="DYR12" s="273"/>
      <c r="DYS12" s="273"/>
      <c r="DYT12" s="273"/>
      <c r="DYU12" s="273"/>
      <c r="DYV12" s="273"/>
      <c r="DYW12" s="273"/>
      <c r="DYX12" s="273"/>
      <c r="DYY12" s="273"/>
      <c r="DYZ12" s="273"/>
      <c r="DZA12" s="273"/>
      <c r="DZB12" s="273"/>
      <c r="DZC12" s="273"/>
      <c r="DZD12" s="273"/>
      <c r="DZE12" s="273"/>
      <c r="DZF12" s="273"/>
      <c r="DZG12" s="273"/>
      <c r="DZH12" s="273"/>
      <c r="DZI12" s="273"/>
      <c r="DZJ12" s="273"/>
      <c r="DZK12" s="273"/>
      <c r="DZL12" s="273"/>
      <c r="DZM12" s="273"/>
      <c r="DZN12" s="273"/>
      <c r="DZO12" s="273"/>
      <c r="DZP12" s="273"/>
      <c r="DZQ12" s="273"/>
      <c r="DZR12" s="273"/>
      <c r="DZS12" s="273"/>
      <c r="DZT12" s="273"/>
      <c r="DZU12" s="273"/>
      <c r="DZV12" s="273"/>
      <c r="DZW12" s="273"/>
      <c r="DZX12" s="273"/>
      <c r="DZY12" s="273"/>
      <c r="DZZ12" s="273"/>
      <c r="EAA12" s="273"/>
      <c r="EAB12" s="273"/>
      <c r="EAC12" s="273"/>
      <c r="EAD12" s="273"/>
      <c r="EAE12" s="273"/>
      <c r="EAF12" s="273"/>
      <c r="EAG12" s="273"/>
      <c r="EAH12" s="273"/>
      <c r="EAI12" s="273"/>
      <c r="EAJ12" s="273"/>
      <c r="EAK12" s="273"/>
      <c r="EAL12" s="273"/>
      <c r="EAM12" s="273"/>
      <c r="EAN12" s="273"/>
      <c r="EAO12" s="273"/>
      <c r="EAP12" s="273"/>
      <c r="EAQ12" s="273"/>
      <c r="EAR12" s="273"/>
      <c r="EAS12" s="273"/>
      <c r="EAT12" s="273"/>
      <c r="EAU12" s="273"/>
      <c r="EAV12" s="273"/>
      <c r="EAW12" s="273"/>
      <c r="EAX12" s="273"/>
      <c r="EAY12" s="273"/>
      <c r="EAZ12" s="273"/>
      <c r="EBA12" s="273"/>
      <c r="EBB12" s="273"/>
      <c r="EBC12" s="273"/>
      <c r="EBD12" s="273"/>
      <c r="EBE12" s="273"/>
      <c r="EBF12" s="273"/>
      <c r="EBG12" s="273"/>
      <c r="EBH12" s="273"/>
      <c r="EBI12" s="273"/>
      <c r="EBJ12" s="273"/>
      <c r="EBK12" s="273"/>
      <c r="EBL12" s="273"/>
      <c r="EBM12" s="273"/>
      <c r="EBN12" s="273"/>
      <c r="EBO12" s="273"/>
      <c r="EBP12" s="273"/>
      <c r="EBQ12" s="273"/>
      <c r="EBR12" s="273"/>
      <c r="EBS12" s="273"/>
      <c r="EBT12" s="273"/>
      <c r="EBU12" s="273"/>
      <c r="EBV12" s="273"/>
      <c r="EBW12" s="273"/>
      <c r="EBX12" s="273"/>
      <c r="EBY12" s="273"/>
      <c r="EBZ12" s="273"/>
      <c r="ECA12" s="273"/>
      <c r="ECB12" s="273"/>
      <c r="ECC12" s="273"/>
      <c r="ECD12" s="273"/>
      <c r="ECE12" s="273"/>
      <c r="ECF12" s="273"/>
      <c r="ECG12" s="273"/>
      <c r="ECH12" s="273"/>
      <c r="ECI12" s="273"/>
      <c r="ECJ12" s="273"/>
      <c r="ECK12" s="273"/>
      <c r="ECL12" s="273"/>
      <c r="ECM12" s="273"/>
      <c r="ECN12" s="273"/>
      <c r="ECO12" s="273"/>
      <c r="ECP12" s="273"/>
      <c r="ECQ12" s="273"/>
      <c r="ECR12" s="273"/>
      <c r="ECS12" s="273"/>
      <c r="ECT12" s="273"/>
      <c r="ECU12" s="273"/>
      <c r="ECV12" s="273"/>
      <c r="ECW12" s="273"/>
      <c r="ECX12" s="273"/>
      <c r="ECY12" s="273"/>
      <c r="ECZ12" s="273"/>
      <c r="EDA12" s="273"/>
      <c r="EDB12" s="273"/>
      <c r="EDC12" s="273"/>
      <c r="EDD12" s="273"/>
      <c r="EDE12" s="273"/>
      <c r="EDF12" s="273"/>
      <c r="EDG12" s="273"/>
      <c r="EDH12" s="273"/>
      <c r="EDI12" s="273"/>
      <c r="EDJ12" s="273"/>
      <c r="EDK12" s="273"/>
      <c r="EDL12" s="273"/>
      <c r="EDM12" s="273"/>
      <c r="EDN12" s="273"/>
      <c r="EDO12" s="273"/>
      <c r="EDP12" s="273"/>
      <c r="EDQ12" s="273"/>
      <c r="EDR12" s="273"/>
    </row>
    <row r="13" spans="1:3502" s="291" customFormat="1" ht="20.100000000000001" customHeight="1" thickBot="1" x14ac:dyDescent="0.3">
      <c r="A13" s="298">
        <v>6</v>
      </c>
      <c r="B13" s="288" t="s">
        <v>4</v>
      </c>
      <c r="C13" s="289" t="s">
        <v>404</v>
      </c>
      <c r="D13" s="290" t="s">
        <v>296</v>
      </c>
      <c r="E13" s="290" t="s">
        <v>431</v>
      </c>
      <c r="F13" s="299">
        <v>105000</v>
      </c>
      <c r="G13" s="299">
        <v>3013.5</v>
      </c>
      <c r="H13" s="299">
        <v>3192</v>
      </c>
      <c r="I13" s="299">
        <v>3430.92</v>
      </c>
      <c r="J13" s="299">
        <v>9636.42</v>
      </c>
      <c r="K13" s="300">
        <f t="shared" si="6"/>
        <v>95363.58</v>
      </c>
      <c r="L13" s="300">
        <f t="shared" si="7"/>
        <v>12423.832291666666</v>
      </c>
      <c r="M13" s="299">
        <v>25</v>
      </c>
      <c r="N13" s="299">
        <f>+M13+L13+J13</f>
        <v>22085.252291666664</v>
      </c>
      <c r="O13" s="301">
        <f t="shared" si="2"/>
        <v>82914.747708333336</v>
      </c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0"/>
      <c r="AT13" s="190"/>
      <c r="AU13" s="190"/>
      <c r="AV13" s="190"/>
      <c r="AW13" s="190"/>
      <c r="AX13" s="190"/>
      <c r="AY13" s="190"/>
      <c r="AZ13" s="190"/>
      <c r="BA13" s="190"/>
      <c r="BB13" s="190"/>
      <c r="BC13" s="190"/>
      <c r="BD13" s="190"/>
      <c r="BE13" s="190"/>
      <c r="BF13" s="190"/>
      <c r="BG13" s="190"/>
      <c r="BH13" s="190"/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  <c r="EG13" s="190"/>
      <c r="EH13" s="190"/>
      <c r="EI13" s="190"/>
      <c r="EJ13" s="190"/>
      <c r="EK13" s="190"/>
      <c r="EL13" s="190"/>
      <c r="EM13" s="190"/>
      <c r="EN13" s="190"/>
      <c r="EO13" s="190"/>
      <c r="EP13" s="190"/>
      <c r="EQ13" s="190"/>
      <c r="ER13" s="190"/>
      <c r="ES13" s="190"/>
      <c r="ET13" s="190"/>
      <c r="EU13" s="190"/>
      <c r="EV13" s="190"/>
      <c r="EW13" s="190"/>
      <c r="EX13" s="190"/>
      <c r="EY13" s="190"/>
      <c r="EZ13" s="190"/>
      <c r="FA13" s="190"/>
      <c r="FB13" s="190"/>
      <c r="FC13" s="190"/>
      <c r="FD13" s="190"/>
      <c r="FE13" s="190"/>
      <c r="FF13" s="190"/>
      <c r="FG13" s="190"/>
      <c r="FH13" s="190"/>
      <c r="FI13" s="190"/>
      <c r="FJ13" s="190"/>
      <c r="FK13" s="190"/>
      <c r="FL13" s="190"/>
      <c r="FM13" s="190"/>
      <c r="FN13" s="190"/>
      <c r="FO13" s="190"/>
      <c r="FP13" s="190"/>
      <c r="FQ13" s="190"/>
      <c r="FR13" s="190"/>
      <c r="FS13" s="190"/>
      <c r="FT13" s="190"/>
      <c r="FU13" s="190"/>
      <c r="FV13" s="190"/>
      <c r="FW13" s="190"/>
      <c r="FX13" s="190"/>
      <c r="FY13" s="190"/>
      <c r="FZ13" s="190"/>
      <c r="GA13" s="190"/>
      <c r="GB13" s="190"/>
      <c r="GC13" s="190"/>
      <c r="GD13" s="190"/>
      <c r="GE13" s="190"/>
      <c r="GF13" s="190"/>
      <c r="GG13" s="190"/>
      <c r="GH13" s="190"/>
      <c r="GI13" s="190"/>
      <c r="GJ13" s="190"/>
      <c r="GK13" s="190"/>
      <c r="GL13" s="190"/>
      <c r="GM13" s="190"/>
      <c r="GN13" s="190"/>
      <c r="GO13" s="190"/>
      <c r="GP13" s="190"/>
      <c r="GQ13" s="190"/>
      <c r="GR13" s="190"/>
      <c r="GS13" s="190"/>
      <c r="GT13" s="190"/>
      <c r="GU13" s="190"/>
      <c r="GV13" s="190"/>
      <c r="GW13" s="190"/>
      <c r="GX13" s="190"/>
      <c r="GY13" s="190"/>
      <c r="GZ13" s="190"/>
      <c r="HA13" s="190"/>
      <c r="HB13" s="190"/>
      <c r="HC13" s="190"/>
      <c r="HD13" s="190"/>
      <c r="HE13" s="190"/>
      <c r="HF13" s="190"/>
      <c r="HG13" s="190"/>
      <c r="HH13" s="190"/>
      <c r="HI13" s="190"/>
      <c r="HJ13" s="190"/>
      <c r="HK13" s="190"/>
      <c r="HL13" s="190"/>
      <c r="HM13" s="190"/>
      <c r="HN13" s="190"/>
      <c r="HO13" s="190"/>
      <c r="HP13" s="190"/>
      <c r="HQ13" s="190"/>
      <c r="HR13" s="190"/>
      <c r="HS13" s="190"/>
      <c r="HT13" s="190"/>
      <c r="HU13" s="190"/>
      <c r="HV13" s="190"/>
      <c r="HW13" s="190"/>
      <c r="HX13" s="190"/>
      <c r="HY13" s="190"/>
      <c r="HZ13" s="190"/>
      <c r="IA13" s="190"/>
      <c r="IB13" s="190"/>
      <c r="IC13" s="190"/>
      <c r="ID13" s="190"/>
      <c r="IE13" s="190"/>
      <c r="IF13" s="190"/>
      <c r="IG13" s="190"/>
      <c r="IH13" s="190"/>
      <c r="II13" s="190"/>
      <c r="IJ13" s="190"/>
      <c r="IK13" s="190"/>
      <c r="IL13" s="190"/>
      <c r="IM13" s="190"/>
      <c r="IN13" s="190"/>
      <c r="IO13" s="190"/>
      <c r="IP13" s="190"/>
      <c r="IQ13" s="190"/>
      <c r="IR13" s="190"/>
      <c r="IS13" s="190"/>
      <c r="IT13" s="190"/>
      <c r="IU13" s="190"/>
      <c r="IV13" s="190"/>
      <c r="IW13" s="190"/>
      <c r="IX13" s="190"/>
      <c r="IY13" s="190"/>
      <c r="IZ13" s="190"/>
      <c r="JA13" s="190"/>
      <c r="JB13" s="190"/>
      <c r="JC13" s="190"/>
      <c r="JD13" s="190"/>
      <c r="JE13" s="190"/>
      <c r="JF13" s="190"/>
      <c r="JG13" s="190"/>
      <c r="JH13" s="190"/>
      <c r="JI13" s="190"/>
      <c r="JJ13" s="190"/>
      <c r="JK13" s="190"/>
      <c r="JL13" s="190"/>
      <c r="JM13" s="190"/>
      <c r="JN13" s="190"/>
      <c r="JO13" s="190"/>
      <c r="JP13" s="190"/>
      <c r="JQ13" s="190"/>
      <c r="JR13" s="190"/>
      <c r="JS13" s="190"/>
      <c r="JT13" s="190"/>
      <c r="JU13" s="190"/>
      <c r="JV13" s="190"/>
      <c r="JW13" s="190"/>
      <c r="JX13" s="190"/>
      <c r="JY13" s="190"/>
      <c r="JZ13" s="190"/>
      <c r="KA13" s="190"/>
      <c r="KB13" s="190"/>
      <c r="KC13" s="190"/>
      <c r="KD13" s="190"/>
      <c r="KE13" s="190"/>
      <c r="KF13" s="190"/>
      <c r="KG13" s="190"/>
      <c r="KH13" s="190"/>
      <c r="KI13" s="190"/>
      <c r="KJ13" s="190"/>
      <c r="KK13" s="190"/>
      <c r="KL13" s="190"/>
      <c r="KM13" s="190"/>
      <c r="KN13" s="190"/>
      <c r="KO13" s="190"/>
      <c r="KP13" s="190"/>
      <c r="KQ13" s="190"/>
      <c r="KR13" s="190"/>
      <c r="KS13" s="190"/>
      <c r="KT13" s="190"/>
      <c r="KU13" s="190"/>
      <c r="KV13" s="190"/>
      <c r="KW13" s="190"/>
      <c r="KX13" s="190"/>
      <c r="KY13" s="190"/>
      <c r="KZ13" s="190"/>
      <c r="LA13" s="190"/>
      <c r="LB13" s="190"/>
      <c r="LC13" s="190"/>
      <c r="LD13" s="190"/>
      <c r="LE13" s="190"/>
      <c r="LF13" s="190"/>
      <c r="LG13" s="190"/>
      <c r="LH13" s="190"/>
      <c r="LI13" s="190"/>
      <c r="LJ13" s="190"/>
      <c r="LK13" s="190"/>
      <c r="LL13" s="190"/>
      <c r="LM13" s="190"/>
      <c r="LN13" s="190"/>
      <c r="LO13" s="190"/>
      <c r="LP13" s="190"/>
      <c r="LQ13" s="190"/>
      <c r="LR13" s="190"/>
      <c r="LS13" s="190"/>
      <c r="LT13" s="190"/>
      <c r="LU13" s="190"/>
      <c r="LV13" s="190"/>
      <c r="LW13" s="190"/>
      <c r="LX13" s="190"/>
      <c r="LY13" s="190"/>
      <c r="LZ13" s="190"/>
      <c r="MA13" s="190"/>
      <c r="MB13" s="190"/>
      <c r="MC13" s="190"/>
      <c r="MD13" s="190"/>
      <c r="ME13" s="190"/>
      <c r="MF13" s="190"/>
      <c r="MG13" s="190"/>
      <c r="MH13" s="190"/>
      <c r="MI13" s="190"/>
      <c r="MJ13" s="190"/>
      <c r="MK13" s="190"/>
      <c r="ML13" s="190"/>
      <c r="MM13" s="190"/>
      <c r="MN13" s="190"/>
      <c r="MO13" s="190"/>
      <c r="MP13" s="190"/>
      <c r="MQ13" s="190"/>
      <c r="MR13" s="190"/>
      <c r="MS13" s="190"/>
      <c r="MT13" s="190"/>
      <c r="MU13" s="190"/>
      <c r="MV13" s="190"/>
      <c r="MW13" s="190"/>
      <c r="MX13" s="190"/>
      <c r="MY13" s="190"/>
      <c r="MZ13" s="190"/>
      <c r="NA13" s="190"/>
      <c r="NB13" s="190"/>
      <c r="NC13" s="190"/>
      <c r="ND13" s="190"/>
      <c r="NE13" s="190"/>
      <c r="NF13" s="190"/>
      <c r="NG13" s="190"/>
      <c r="NH13" s="190"/>
      <c r="NI13" s="190"/>
      <c r="NJ13" s="190"/>
      <c r="NK13" s="190"/>
      <c r="NL13" s="190"/>
      <c r="NM13" s="190"/>
      <c r="NN13" s="190"/>
      <c r="NO13" s="190"/>
      <c r="NP13" s="190"/>
      <c r="NQ13" s="190"/>
      <c r="NR13" s="190"/>
      <c r="NS13" s="190"/>
      <c r="NT13" s="190"/>
      <c r="NU13" s="190"/>
      <c r="NV13" s="190"/>
      <c r="NW13" s="190"/>
      <c r="NX13" s="190"/>
      <c r="NY13" s="190"/>
      <c r="NZ13" s="190"/>
      <c r="OA13" s="190"/>
      <c r="OB13" s="190"/>
      <c r="OC13" s="190"/>
      <c r="OD13" s="190"/>
      <c r="OE13" s="190"/>
      <c r="OF13" s="190"/>
      <c r="OG13" s="190"/>
      <c r="OH13" s="190"/>
      <c r="OI13" s="190"/>
      <c r="OJ13" s="190"/>
      <c r="OK13" s="190"/>
      <c r="OL13" s="190"/>
      <c r="OM13" s="190"/>
      <c r="ON13" s="190"/>
      <c r="OO13" s="190"/>
      <c r="OP13" s="190"/>
      <c r="OQ13" s="190"/>
      <c r="OR13" s="190"/>
      <c r="OS13" s="190"/>
      <c r="OT13" s="190"/>
      <c r="OU13" s="190"/>
      <c r="OV13" s="190"/>
      <c r="OW13" s="190"/>
      <c r="OX13" s="190"/>
      <c r="OY13" s="190"/>
      <c r="OZ13" s="190"/>
      <c r="PA13" s="190"/>
      <c r="PB13" s="190"/>
      <c r="PC13" s="190"/>
      <c r="PD13" s="190"/>
      <c r="PE13" s="190"/>
      <c r="PF13" s="190"/>
      <c r="PG13" s="190"/>
      <c r="PH13" s="190"/>
      <c r="PI13" s="190"/>
      <c r="PJ13" s="190"/>
      <c r="PK13" s="190"/>
      <c r="PL13" s="190"/>
      <c r="PM13" s="190"/>
      <c r="PN13" s="190"/>
      <c r="PO13" s="190"/>
      <c r="PP13" s="190"/>
      <c r="PQ13" s="190"/>
      <c r="PR13" s="190"/>
      <c r="PS13" s="190"/>
      <c r="PT13" s="190"/>
      <c r="PU13" s="190"/>
      <c r="PV13" s="190"/>
      <c r="PW13" s="190"/>
      <c r="PX13" s="190"/>
      <c r="PY13" s="190"/>
      <c r="PZ13" s="190"/>
      <c r="QA13" s="190"/>
      <c r="QB13" s="190"/>
      <c r="QC13" s="190"/>
      <c r="QD13" s="190"/>
      <c r="QE13" s="190"/>
      <c r="QF13" s="190"/>
      <c r="QG13" s="190"/>
      <c r="QH13" s="190"/>
      <c r="QI13" s="190"/>
      <c r="QJ13" s="190"/>
      <c r="QK13" s="190"/>
      <c r="QL13" s="190"/>
      <c r="QM13" s="190"/>
      <c r="QN13" s="190"/>
      <c r="QO13" s="190"/>
      <c r="QP13" s="190"/>
      <c r="QQ13" s="190"/>
      <c r="QR13" s="190"/>
      <c r="QS13" s="190"/>
      <c r="QT13" s="190"/>
      <c r="QU13" s="190"/>
      <c r="QV13" s="190"/>
      <c r="QW13" s="190"/>
      <c r="QX13" s="190"/>
      <c r="QY13" s="190"/>
      <c r="QZ13" s="190"/>
      <c r="RA13" s="190"/>
      <c r="RB13" s="190"/>
      <c r="RC13" s="190"/>
      <c r="RD13" s="190"/>
      <c r="RE13" s="190"/>
      <c r="RF13" s="190"/>
      <c r="RG13" s="190"/>
      <c r="RH13" s="190"/>
      <c r="RI13" s="190"/>
      <c r="RJ13" s="190"/>
      <c r="RK13" s="190"/>
      <c r="RL13" s="190"/>
      <c r="RM13" s="190"/>
      <c r="RN13" s="190"/>
      <c r="RO13" s="190"/>
      <c r="RP13" s="190"/>
      <c r="RQ13" s="190"/>
      <c r="RR13" s="190"/>
      <c r="RS13" s="190"/>
      <c r="RT13" s="190"/>
      <c r="RU13" s="190"/>
      <c r="RV13" s="190"/>
      <c r="RW13" s="190"/>
      <c r="RX13" s="190"/>
      <c r="RY13" s="190"/>
      <c r="RZ13" s="190"/>
      <c r="SA13" s="190"/>
      <c r="SB13" s="190"/>
      <c r="SC13" s="190"/>
      <c r="SD13" s="190"/>
      <c r="SE13" s="190"/>
      <c r="SF13" s="190"/>
      <c r="SG13" s="190"/>
      <c r="SH13" s="190"/>
      <c r="SI13" s="190"/>
      <c r="SJ13" s="190"/>
      <c r="SK13" s="190"/>
      <c r="SL13" s="190"/>
      <c r="SM13" s="190"/>
      <c r="SN13" s="190"/>
      <c r="SO13" s="190"/>
      <c r="SP13" s="190"/>
      <c r="SQ13" s="190"/>
      <c r="SR13" s="190"/>
      <c r="SS13" s="190"/>
      <c r="ST13" s="190"/>
      <c r="SU13" s="190"/>
      <c r="SV13" s="190"/>
      <c r="SW13" s="190"/>
      <c r="SX13" s="190"/>
      <c r="SY13" s="190"/>
      <c r="SZ13" s="190"/>
      <c r="TA13" s="190"/>
      <c r="TB13" s="190"/>
      <c r="TC13" s="190"/>
      <c r="TD13" s="190"/>
      <c r="TE13" s="190"/>
      <c r="TF13" s="190"/>
      <c r="TG13" s="190"/>
      <c r="TH13" s="190"/>
      <c r="TI13" s="190"/>
      <c r="TJ13" s="190"/>
      <c r="TK13" s="190"/>
      <c r="TL13" s="190"/>
      <c r="TM13" s="190"/>
      <c r="TN13" s="190"/>
      <c r="TO13" s="190"/>
      <c r="TP13" s="190"/>
      <c r="TQ13" s="190"/>
      <c r="TR13" s="190"/>
      <c r="TS13" s="190"/>
      <c r="TT13" s="190"/>
      <c r="TU13" s="190"/>
      <c r="TV13" s="190"/>
      <c r="TW13" s="190"/>
      <c r="TX13" s="190"/>
      <c r="TY13" s="190"/>
      <c r="TZ13" s="190"/>
      <c r="UA13" s="190"/>
      <c r="UB13" s="190"/>
      <c r="UC13" s="190"/>
      <c r="UD13" s="190"/>
      <c r="UE13" s="190"/>
      <c r="UF13" s="190"/>
      <c r="UG13" s="190"/>
      <c r="UH13" s="190"/>
      <c r="UI13" s="190"/>
      <c r="UJ13" s="190"/>
      <c r="UK13" s="190"/>
      <c r="UL13" s="190"/>
      <c r="UM13" s="190"/>
      <c r="UN13" s="190"/>
      <c r="UO13" s="190"/>
      <c r="UP13" s="190"/>
      <c r="UQ13" s="190"/>
      <c r="UR13" s="190"/>
      <c r="US13" s="190"/>
      <c r="UT13" s="190"/>
      <c r="UU13" s="190"/>
      <c r="UV13" s="190"/>
      <c r="UW13" s="190"/>
      <c r="UX13" s="190"/>
      <c r="UY13" s="190"/>
      <c r="UZ13" s="190"/>
      <c r="VA13" s="190"/>
      <c r="VB13" s="190"/>
      <c r="VC13" s="190"/>
      <c r="VD13" s="190"/>
      <c r="VE13" s="190"/>
      <c r="VF13" s="190"/>
      <c r="VG13" s="190"/>
      <c r="VH13" s="190"/>
      <c r="VI13" s="190"/>
      <c r="VJ13" s="190"/>
      <c r="VK13" s="190"/>
      <c r="VL13" s="190"/>
      <c r="VM13" s="190"/>
      <c r="VN13" s="190"/>
      <c r="VO13" s="190"/>
      <c r="VP13" s="190"/>
      <c r="VQ13" s="190"/>
      <c r="VR13" s="190"/>
      <c r="VS13" s="190"/>
      <c r="VT13" s="190"/>
      <c r="VU13" s="190"/>
      <c r="VV13" s="190"/>
      <c r="VW13" s="190"/>
      <c r="VX13" s="190"/>
      <c r="VY13" s="190"/>
      <c r="VZ13" s="190"/>
      <c r="WA13" s="190"/>
      <c r="WB13" s="190"/>
      <c r="WC13" s="190"/>
      <c r="WD13" s="190"/>
      <c r="WE13" s="190"/>
      <c r="WF13" s="190"/>
      <c r="WG13" s="190"/>
      <c r="WH13" s="190"/>
      <c r="WI13" s="190"/>
      <c r="WJ13" s="190"/>
      <c r="WK13" s="190"/>
      <c r="WL13" s="190"/>
      <c r="WM13" s="190"/>
      <c r="WN13" s="190"/>
      <c r="WO13" s="190"/>
      <c r="WP13" s="190"/>
      <c r="WQ13" s="190"/>
      <c r="WR13" s="190"/>
      <c r="WS13" s="190"/>
      <c r="WT13" s="190"/>
      <c r="WU13" s="190"/>
      <c r="WV13" s="190"/>
      <c r="WW13" s="190"/>
      <c r="WX13" s="190"/>
      <c r="WY13" s="190"/>
      <c r="WZ13" s="190"/>
      <c r="XA13" s="190"/>
      <c r="XB13" s="190"/>
      <c r="XC13" s="190"/>
      <c r="XD13" s="190"/>
      <c r="XE13" s="190"/>
      <c r="XF13" s="190"/>
      <c r="XG13" s="190"/>
      <c r="XH13" s="190"/>
      <c r="XI13" s="190"/>
      <c r="XJ13" s="190"/>
      <c r="XK13" s="190"/>
      <c r="XL13" s="190"/>
      <c r="XM13" s="190"/>
      <c r="XN13" s="190"/>
      <c r="XO13" s="190"/>
      <c r="XP13" s="190"/>
      <c r="XQ13" s="190"/>
      <c r="XR13" s="190"/>
      <c r="XS13" s="190"/>
      <c r="XT13" s="190"/>
      <c r="XU13" s="190"/>
      <c r="XV13" s="190"/>
      <c r="XW13" s="190"/>
      <c r="XX13" s="190"/>
      <c r="XY13" s="190"/>
      <c r="XZ13" s="190"/>
      <c r="YA13" s="190"/>
      <c r="YB13" s="190"/>
      <c r="YC13" s="190"/>
      <c r="YD13" s="190"/>
      <c r="YE13" s="190"/>
      <c r="YF13" s="190"/>
      <c r="YG13" s="190"/>
      <c r="YH13" s="190"/>
      <c r="YI13" s="190"/>
      <c r="YJ13" s="190"/>
      <c r="YK13" s="190"/>
      <c r="YL13" s="190"/>
      <c r="YM13" s="190"/>
      <c r="YN13" s="190"/>
      <c r="YO13" s="190"/>
      <c r="YP13" s="190"/>
      <c r="YQ13" s="190"/>
      <c r="YR13" s="190"/>
      <c r="YS13" s="190"/>
      <c r="YT13" s="190"/>
      <c r="YU13" s="190"/>
      <c r="YV13" s="190"/>
      <c r="YW13" s="190"/>
      <c r="YX13" s="190"/>
      <c r="YY13" s="190"/>
      <c r="YZ13" s="190"/>
      <c r="ZA13" s="190"/>
      <c r="ZB13" s="190"/>
      <c r="ZC13" s="190"/>
      <c r="ZD13" s="190"/>
      <c r="ZE13" s="190"/>
      <c r="ZF13" s="190"/>
      <c r="ZG13" s="190"/>
      <c r="ZH13" s="190"/>
      <c r="ZI13" s="190"/>
      <c r="ZJ13" s="190"/>
      <c r="ZK13" s="190"/>
      <c r="ZL13" s="190"/>
      <c r="ZM13" s="190"/>
      <c r="ZN13" s="190"/>
      <c r="ZO13" s="190"/>
      <c r="ZP13" s="190"/>
      <c r="ZQ13" s="190"/>
      <c r="ZR13" s="190"/>
      <c r="ZS13" s="190"/>
      <c r="ZT13" s="190"/>
      <c r="ZU13" s="190"/>
      <c r="ZV13" s="190"/>
      <c r="ZW13" s="190"/>
      <c r="ZX13" s="190"/>
      <c r="ZY13" s="190"/>
      <c r="ZZ13" s="190"/>
      <c r="AAA13" s="190"/>
      <c r="AAB13" s="190"/>
      <c r="AAC13" s="190"/>
      <c r="AAD13" s="190"/>
      <c r="AAE13" s="190"/>
      <c r="AAF13" s="190"/>
      <c r="AAG13" s="190"/>
      <c r="AAH13" s="190"/>
      <c r="AAI13" s="190"/>
      <c r="AAJ13" s="190"/>
      <c r="AAK13" s="190"/>
      <c r="AAL13" s="190"/>
      <c r="AAM13" s="190"/>
      <c r="AAN13" s="190"/>
      <c r="AAO13" s="190"/>
      <c r="AAP13" s="190"/>
      <c r="AAQ13" s="190"/>
      <c r="AAR13" s="190"/>
      <c r="AAS13" s="190"/>
      <c r="AAT13" s="190"/>
      <c r="AAU13" s="190"/>
      <c r="AAV13" s="190"/>
      <c r="AAW13" s="190"/>
      <c r="AAX13" s="190"/>
      <c r="AAY13" s="190"/>
      <c r="AAZ13" s="190"/>
      <c r="ABA13" s="190"/>
      <c r="ABB13" s="190"/>
      <c r="ABC13" s="190"/>
      <c r="ABD13" s="190"/>
      <c r="ABE13" s="190"/>
      <c r="ABF13" s="190"/>
      <c r="ABG13" s="190"/>
      <c r="ABH13" s="190"/>
      <c r="ABI13" s="190"/>
      <c r="ABJ13" s="190"/>
      <c r="ABK13" s="190"/>
      <c r="ABL13" s="190"/>
      <c r="ABM13" s="190"/>
      <c r="ABN13" s="190"/>
      <c r="ABO13" s="190"/>
      <c r="ABP13" s="190"/>
      <c r="ABQ13" s="190"/>
      <c r="ABR13" s="190"/>
      <c r="ABS13" s="190"/>
      <c r="ABT13" s="190"/>
      <c r="ABU13" s="190"/>
      <c r="ABV13" s="190"/>
      <c r="ABW13" s="190"/>
      <c r="ABX13" s="190"/>
      <c r="ABY13" s="190"/>
      <c r="ABZ13" s="190"/>
      <c r="ACA13" s="190"/>
      <c r="ACB13" s="190"/>
      <c r="ACC13" s="190"/>
      <c r="ACD13" s="190"/>
      <c r="ACE13" s="190"/>
      <c r="ACF13" s="190"/>
      <c r="ACG13" s="190"/>
      <c r="ACH13" s="190"/>
      <c r="ACI13" s="190"/>
      <c r="ACJ13" s="190"/>
      <c r="ACK13" s="190"/>
      <c r="ACL13" s="190"/>
      <c r="ACM13" s="190"/>
      <c r="ACN13" s="190"/>
      <c r="ACO13" s="190"/>
      <c r="ACP13" s="190"/>
      <c r="ACQ13" s="190"/>
      <c r="ACR13" s="190"/>
      <c r="ACS13" s="190"/>
      <c r="ACT13" s="190"/>
      <c r="ACU13" s="190"/>
      <c r="ACV13" s="190"/>
      <c r="ACW13" s="190"/>
      <c r="ACX13" s="190"/>
      <c r="ACY13" s="190"/>
      <c r="ACZ13" s="190"/>
      <c r="ADA13" s="190"/>
      <c r="ADB13" s="190"/>
      <c r="ADC13" s="190"/>
      <c r="ADD13" s="190"/>
      <c r="ADE13" s="190"/>
      <c r="ADF13" s="190"/>
      <c r="ADG13" s="190"/>
      <c r="ADH13" s="190"/>
      <c r="ADI13" s="190"/>
      <c r="ADJ13" s="190"/>
      <c r="ADK13" s="190"/>
      <c r="ADL13" s="190"/>
      <c r="ADM13" s="190"/>
      <c r="ADN13" s="190"/>
      <c r="ADO13" s="190"/>
      <c r="ADP13" s="190"/>
      <c r="ADQ13" s="190"/>
      <c r="ADR13" s="190"/>
      <c r="ADS13" s="190"/>
      <c r="ADT13" s="190"/>
      <c r="ADU13" s="190"/>
      <c r="ADV13" s="190"/>
      <c r="ADW13" s="190"/>
      <c r="ADX13" s="190"/>
      <c r="ADY13" s="190"/>
      <c r="ADZ13" s="190"/>
      <c r="AEA13" s="190"/>
      <c r="AEB13" s="190"/>
      <c r="AEC13" s="190"/>
      <c r="AED13" s="190"/>
      <c r="AEE13" s="190"/>
      <c r="AEF13" s="190"/>
      <c r="AEG13" s="190"/>
      <c r="AEH13" s="190"/>
      <c r="AEI13" s="190"/>
      <c r="AEJ13" s="190"/>
      <c r="AEK13" s="190"/>
      <c r="AEL13" s="190"/>
      <c r="AEM13" s="190"/>
      <c r="AEN13" s="190"/>
      <c r="AEO13" s="190"/>
      <c r="AEP13" s="190"/>
      <c r="AEQ13" s="190"/>
      <c r="AER13" s="190"/>
      <c r="AES13" s="190"/>
      <c r="AET13" s="190"/>
      <c r="AEU13" s="190"/>
      <c r="AEV13" s="190"/>
      <c r="AEW13" s="190"/>
      <c r="AEX13" s="190"/>
      <c r="AEY13" s="190"/>
      <c r="AEZ13" s="190"/>
      <c r="AFA13" s="190"/>
      <c r="AFB13" s="190"/>
      <c r="AFC13" s="190"/>
      <c r="AFD13" s="190"/>
      <c r="AFE13" s="190"/>
      <c r="AFF13" s="190"/>
      <c r="AFG13" s="190"/>
      <c r="AFH13" s="190"/>
      <c r="AFI13" s="190"/>
      <c r="AFJ13" s="190"/>
      <c r="AFK13" s="190"/>
      <c r="AFL13" s="190"/>
      <c r="AFM13" s="190"/>
      <c r="AFN13" s="190"/>
      <c r="AFO13" s="190"/>
      <c r="AFP13" s="190"/>
      <c r="AFQ13" s="190"/>
      <c r="AFR13" s="190"/>
      <c r="AFS13" s="190"/>
      <c r="AFT13" s="190"/>
      <c r="AFU13" s="190"/>
      <c r="AFV13" s="190"/>
      <c r="AFW13" s="190"/>
      <c r="AFX13" s="190"/>
      <c r="AFY13" s="190"/>
      <c r="AFZ13" s="190"/>
      <c r="AGA13" s="190"/>
      <c r="AGB13" s="190"/>
      <c r="AGC13" s="190"/>
      <c r="AGD13" s="190"/>
      <c r="AGE13" s="190"/>
      <c r="AGF13" s="190"/>
      <c r="AGG13" s="190"/>
      <c r="AGH13" s="190"/>
      <c r="AGI13" s="190"/>
      <c r="AGJ13" s="190"/>
      <c r="AGK13" s="190"/>
      <c r="AGL13" s="190"/>
      <c r="AGM13" s="190"/>
      <c r="AGN13" s="190"/>
      <c r="AGO13" s="190"/>
      <c r="AGP13" s="190"/>
      <c r="AGQ13" s="190"/>
      <c r="AGR13" s="190"/>
      <c r="AGS13" s="190"/>
      <c r="AGT13" s="190"/>
      <c r="AGU13" s="190"/>
      <c r="AGV13" s="190"/>
      <c r="AGW13" s="190"/>
      <c r="AGX13" s="190"/>
      <c r="AGY13" s="190"/>
      <c r="AGZ13" s="190"/>
      <c r="AHA13" s="190"/>
      <c r="AHB13" s="190"/>
      <c r="AHC13" s="190"/>
      <c r="AHD13" s="190"/>
      <c r="AHE13" s="190"/>
      <c r="AHF13" s="190"/>
      <c r="AHG13" s="190"/>
      <c r="AHH13" s="190"/>
      <c r="AHI13" s="190"/>
      <c r="AHJ13" s="190"/>
      <c r="AHK13" s="190"/>
      <c r="AHL13" s="190"/>
      <c r="AHM13" s="190"/>
      <c r="AHN13" s="190"/>
      <c r="AHO13" s="190"/>
      <c r="AHP13" s="190"/>
      <c r="AHQ13" s="190"/>
      <c r="AHR13" s="190"/>
      <c r="AHS13" s="190"/>
      <c r="AHT13" s="190"/>
      <c r="AHU13" s="190"/>
      <c r="AHV13" s="190"/>
      <c r="AHW13" s="190"/>
      <c r="AHX13" s="190"/>
      <c r="AHY13" s="190"/>
      <c r="AHZ13" s="190"/>
      <c r="AIA13" s="190"/>
      <c r="AIB13" s="190"/>
      <c r="AIC13" s="190"/>
      <c r="AID13" s="190"/>
      <c r="AIE13" s="190"/>
      <c r="AIF13" s="190"/>
      <c r="AIG13" s="190"/>
      <c r="AIH13" s="190"/>
      <c r="AII13" s="190"/>
      <c r="AIJ13" s="190"/>
      <c r="AIK13" s="190"/>
      <c r="AIL13" s="190"/>
      <c r="AIM13" s="190"/>
      <c r="AIN13" s="190"/>
      <c r="AIO13" s="190"/>
      <c r="AIP13" s="190"/>
      <c r="AIQ13" s="190"/>
      <c r="AIR13" s="190"/>
      <c r="AIS13" s="190"/>
      <c r="AIT13" s="190"/>
      <c r="AIU13" s="190"/>
      <c r="AIV13" s="190"/>
      <c r="AIW13" s="190"/>
      <c r="AIX13" s="190"/>
      <c r="AIY13" s="190"/>
      <c r="AIZ13" s="190"/>
      <c r="AJA13" s="190"/>
      <c r="AJB13" s="190"/>
      <c r="AJC13" s="190"/>
      <c r="AJD13" s="190"/>
      <c r="AJE13" s="190"/>
      <c r="AJF13" s="190"/>
      <c r="AJG13" s="190"/>
      <c r="AJH13" s="190"/>
      <c r="AJI13" s="190"/>
      <c r="AJJ13" s="190"/>
      <c r="AJK13" s="190"/>
      <c r="AJL13" s="190"/>
      <c r="AJM13" s="190"/>
      <c r="AJN13" s="190"/>
      <c r="AJO13" s="190"/>
      <c r="AJP13" s="190"/>
      <c r="AJQ13" s="190"/>
      <c r="AJR13" s="190"/>
      <c r="AJS13" s="190"/>
      <c r="AJT13" s="190"/>
      <c r="AJU13" s="190"/>
      <c r="AJV13" s="190"/>
      <c r="AJW13" s="190"/>
      <c r="AJX13" s="190"/>
      <c r="AJY13" s="190"/>
      <c r="AJZ13" s="190"/>
      <c r="AKA13" s="190"/>
      <c r="AKB13" s="190"/>
      <c r="AKC13" s="190"/>
      <c r="AKD13" s="190"/>
      <c r="AKE13" s="190"/>
      <c r="AKF13" s="190"/>
      <c r="AKG13" s="190"/>
      <c r="AKH13" s="190"/>
      <c r="AKI13" s="190"/>
      <c r="AKJ13" s="190"/>
      <c r="AKK13" s="190"/>
      <c r="AKL13" s="190"/>
      <c r="AKM13" s="190"/>
      <c r="AKN13" s="190"/>
      <c r="AKO13" s="190"/>
      <c r="AKP13" s="190"/>
      <c r="AKQ13" s="190"/>
      <c r="AKR13" s="190"/>
      <c r="AKS13" s="190"/>
      <c r="AKT13" s="190"/>
      <c r="AKU13" s="190"/>
      <c r="AKV13" s="190"/>
      <c r="AKW13" s="190"/>
      <c r="AKX13" s="190"/>
      <c r="AKY13" s="190"/>
      <c r="AKZ13" s="190"/>
      <c r="ALA13" s="190"/>
      <c r="ALB13" s="190"/>
      <c r="ALC13" s="190"/>
      <c r="ALD13" s="190"/>
      <c r="ALE13" s="190"/>
      <c r="ALF13" s="190"/>
      <c r="ALG13" s="190"/>
      <c r="ALH13" s="190"/>
      <c r="ALI13" s="190"/>
      <c r="ALJ13" s="190"/>
      <c r="ALK13" s="190"/>
      <c r="ALL13" s="190"/>
      <c r="ALM13" s="190"/>
      <c r="ALN13" s="190"/>
      <c r="ALO13" s="190"/>
      <c r="ALP13" s="190"/>
      <c r="ALQ13" s="190"/>
      <c r="ALR13" s="190"/>
      <c r="ALS13" s="190"/>
      <c r="ALT13" s="190"/>
      <c r="ALU13" s="190"/>
      <c r="ALV13" s="190"/>
      <c r="ALW13" s="190"/>
      <c r="ALX13" s="190"/>
      <c r="ALY13" s="190"/>
      <c r="ALZ13" s="190"/>
      <c r="AMA13" s="190"/>
      <c r="AMB13" s="190"/>
      <c r="AMC13" s="190"/>
      <c r="AMD13" s="190"/>
      <c r="AME13" s="190"/>
      <c r="AMF13" s="190"/>
      <c r="AMG13" s="190"/>
      <c r="AMH13" s="190"/>
      <c r="AMI13" s="190"/>
      <c r="AMJ13" s="190"/>
      <c r="AMK13" s="190"/>
      <c r="AML13" s="190"/>
      <c r="AMM13" s="190"/>
      <c r="AMN13" s="190"/>
      <c r="AMO13" s="190"/>
      <c r="AMP13" s="190"/>
      <c r="AMQ13" s="190"/>
      <c r="AMR13" s="190"/>
      <c r="AMS13" s="190"/>
      <c r="AMT13" s="190"/>
      <c r="AMU13" s="190"/>
      <c r="AMV13" s="190"/>
      <c r="AMW13" s="190"/>
      <c r="AMX13" s="190"/>
      <c r="AMY13" s="190"/>
      <c r="AMZ13" s="190"/>
      <c r="ANA13" s="190"/>
      <c r="ANB13" s="190"/>
      <c r="ANC13" s="190"/>
      <c r="AND13" s="190"/>
      <c r="ANE13" s="190"/>
      <c r="ANF13" s="190"/>
      <c r="ANG13" s="190"/>
      <c r="ANH13" s="190"/>
      <c r="ANI13" s="190"/>
      <c r="ANJ13" s="190"/>
      <c r="ANK13" s="190"/>
      <c r="ANL13" s="190"/>
      <c r="ANM13" s="190"/>
      <c r="ANN13" s="190"/>
      <c r="ANO13" s="190"/>
      <c r="ANP13" s="190"/>
      <c r="ANQ13" s="190"/>
      <c r="ANR13" s="190"/>
      <c r="ANS13" s="190"/>
      <c r="ANT13" s="190"/>
      <c r="ANU13" s="190"/>
      <c r="ANV13" s="190"/>
      <c r="ANW13" s="190"/>
      <c r="ANX13" s="190"/>
      <c r="ANY13" s="190"/>
      <c r="ANZ13" s="190"/>
      <c r="AOA13" s="190"/>
      <c r="AOB13" s="190"/>
      <c r="AOC13" s="190"/>
      <c r="AOD13" s="190"/>
      <c r="AOE13" s="190"/>
      <c r="AOF13" s="190"/>
      <c r="AOG13" s="190"/>
      <c r="AOH13" s="190"/>
      <c r="AOI13" s="190"/>
      <c r="AOJ13" s="190"/>
      <c r="AOK13" s="190"/>
      <c r="AOL13" s="190"/>
      <c r="AOM13" s="190"/>
      <c r="AON13" s="190"/>
      <c r="AOO13" s="190"/>
      <c r="AOP13" s="190"/>
      <c r="AOQ13" s="190"/>
      <c r="AOR13" s="190"/>
      <c r="AOS13" s="190"/>
      <c r="AOT13" s="190"/>
      <c r="AOU13" s="190"/>
      <c r="AOV13" s="190"/>
      <c r="AOW13" s="190"/>
      <c r="AOX13" s="190"/>
      <c r="AOY13" s="190"/>
      <c r="AOZ13" s="190"/>
      <c r="APA13" s="190"/>
      <c r="APB13" s="190"/>
      <c r="APC13" s="190"/>
      <c r="APD13" s="190"/>
      <c r="APE13" s="190"/>
      <c r="APF13" s="190"/>
      <c r="APG13" s="190"/>
      <c r="APH13" s="190"/>
      <c r="API13" s="190"/>
      <c r="APJ13" s="190"/>
      <c r="APK13" s="190"/>
      <c r="APL13" s="190"/>
      <c r="APM13" s="190"/>
      <c r="APN13" s="190"/>
      <c r="APO13" s="190"/>
      <c r="APP13" s="190"/>
      <c r="APQ13" s="190"/>
      <c r="APR13" s="190"/>
      <c r="APS13" s="190"/>
      <c r="APT13" s="190"/>
      <c r="APU13" s="190"/>
      <c r="APV13" s="190"/>
      <c r="APW13" s="190"/>
      <c r="APX13" s="190"/>
      <c r="APY13" s="190"/>
      <c r="APZ13" s="190"/>
      <c r="AQA13" s="190"/>
      <c r="AQB13" s="190"/>
      <c r="AQC13" s="190"/>
      <c r="AQD13" s="190"/>
      <c r="AQE13" s="190"/>
      <c r="AQF13" s="190"/>
      <c r="AQG13" s="190"/>
      <c r="AQH13" s="190"/>
      <c r="AQI13" s="190"/>
      <c r="AQJ13" s="190"/>
      <c r="AQK13" s="190"/>
      <c r="AQL13" s="190"/>
      <c r="AQM13" s="190"/>
      <c r="AQN13" s="190"/>
      <c r="AQO13" s="190"/>
      <c r="AQP13" s="190"/>
      <c r="AQQ13" s="190"/>
      <c r="AQR13" s="190"/>
      <c r="AQS13" s="190"/>
      <c r="AQT13" s="190"/>
      <c r="AQU13" s="190"/>
      <c r="AQV13" s="190"/>
      <c r="AQW13" s="190"/>
      <c r="AQX13" s="190"/>
      <c r="AQY13" s="190"/>
      <c r="AQZ13" s="190"/>
      <c r="ARA13" s="190"/>
      <c r="ARB13" s="190"/>
      <c r="ARC13" s="190"/>
      <c r="ARD13" s="190"/>
      <c r="ARE13" s="190"/>
      <c r="ARF13" s="190"/>
      <c r="ARG13" s="190"/>
      <c r="ARH13" s="190"/>
      <c r="ARI13" s="190"/>
      <c r="ARJ13" s="190"/>
      <c r="ARK13" s="190"/>
      <c r="ARL13" s="190"/>
      <c r="ARM13" s="190"/>
      <c r="ARN13" s="190"/>
      <c r="ARO13" s="190"/>
      <c r="ARP13" s="190"/>
      <c r="ARQ13" s="190"/>
      <c r="ARR13" s="190"/>
      <c r="ARS13" s="190"/>
      <c r="ART13" s="190"/>
      <c r="ARU13" s="190"/>
      <c r="ARV13" s="190"/>
      <c r="ARW13" s="190"/>
      <c r="ARX13" s="190"/>
      <c r="ARY13" s="190"/>
      <c r="ARZ13" s="190"/>
      <c r="ASA13" s="190"/>
      <c r="ASB13" s="190"/>
      <c r="ASC13" s="190"/>
      <c r="ASD13" s="190"/>
      <c r="ASE13" s="190"/>
      <c r="ASF13" s="190"/>
      <c r="ASG13" s="190"/>
      <c r="ASH13" s="190"/>
      <c r="ASI13" s="190"/>
      <c r="ASJ13" s="190"/>
      <c r="ASK13" s="190"/>
      <c r="ASL13" s="190"/>
      <c r="ASM13" s="190"/>
      <c r="ASN13" s="190"/>
      <c r="ASO13" s="190"/>
      <c r="ASP13" s="190"/>
      <c r="ASQ13" s="190"/>
      <c r="ASR13" s="190"/>
      <c r="ASS13" s="190"/>
      <c r="AST13" s="190"/>
      <c r="ASU13" s="190"/>
      <c r="ASV13" s="190"/>
      <c r="ASW13" s="190"/>
      <c r="ASX13" s="190"/>
      <c r="ASY13" s="190"/>
      <c r="ASZ13" s="190"/>
      <c r="ATA13" s="190"/>
      <c r="ATB13" s="190"/>
      <c r="ATC13" s="190"/>
      <c r="ATD13" s="190"/>
      <c r="ATE13" s="190"/>
      <c r="ATF13" s="190"/>
      <c r="ATG13" s="190"/>
      <c r="ATH13" s="190"/>
      <c r="ATI13" s="190"/>
      <c r="ATJ13" s="190"/>
      <c r="ATK13" s="190"/>
      <c r="ATL13" s="190"/>
      <c r="ATM13" s="190"/>
      <c r="ATN13" s="190"/>
      <c r="ATO13" s="190"/>
      <c r="ATP13" s="190"/>
      <c r="ATQ13" s="190"/>
      <c r="ATR13" s="190"/>
      <c r="ATS13" s="190"/>
      <c r="ATT13" s="190"/>
      <c r="ATU13" s="190"/>
      <c r="ATV13" s="190"/>
      <c r="ATW13" s="190"/>
      <c r="ATX13" s="190"/>
      <c r="ATY13" s="190"/>
      <c r="ATZ13" s="190"/>
      <c r="AUA13" s="190"/>
      <c r="AUB13" s="190"/>
      <c r="AUC13" s="190"/>
      <c r="AUD13" s="190"/>
      <c r="AUE13" s="190"/>
      <c r="AUF13" s="190"/>
      <c r="AUG13" s="190"/>
      <c r="AUH13" s="190"/>
      <c r="AUI13" s="190"/>
      <c r="AUJ13" s="190"/>
      <c r="AUK13" s="190"/>
      <c r="AUL13" s="190"/>
      <c r="AUM13" s="190"/>
      <c r="AUN13" s="190"/>
      <c r="AUO13" s="190"/>
      <c r="AUP13" s="190"/>
      <c r="AUQ13" s="190"/>
      <c r="AUR13" s="190"/>
      <c r="AUS13" s="190"/>
      <c r="AUT13" s="190"/>
      <c r="AUU13" s="190"/>
      <c r="AUV13" s="190"/>
      <c r="AUW13" s="190"/>
      <c r="AUX13" s="190"/>
      <c r="AUY13" s="190"/>
      <c r="AUZ13" s="190"/>
      <c r="AVA13" s="190"/>
      <c r="AVB13" s="190"/>
      <c r="AVC13" s="190"/>
      <c r="AVD13" s="190"/>
      <c r="AVE13" s="190"/>
      <c r="AVF13" s="190"/>
      <c r="AVG13" s="190"/>
      <c r="AVH13" s="190"/>
      <c r="AVI13" s="190"/>
      <c r="AVJ13" s="190"/>
      <c r="AVK13" s="190"/>
      <c r="AVL13" s="190"/>
      <c r="AVM13" s="190"/>
      <c r="AVN13" s="190"/>
      <c r="AVO13" s="190"/>
      <c r="AVP13" s="190"/>
      <c r="AVQ13" s="190"/>
      <c r="AVR13" s="190"/>
      <c r="AVS13" s="190"/>
      <c r="AVT13" s="190"/>
      <c r="AVU13" s="190"/>
      <c r="AVV13" s="190"/>
      <c r="AVW13" s="190"/>
      <c r="AVX13" s="190"/>
      <c r="AVY13" s="190"/>
      <c r="AVZ13" s="190"/>
      <c r="AWA13" s="190"/>
      <c r="AWB13" s="190"/>
      <c r="AWC13" s="190"/>
      <c r="AWD13" s="190"/>
      <c r="AWE13" s="190"/>
      <c r="AWF13" s="190"/>
      <c r="AWG13" s="190"/>
      <c r="AWH13" s="190"/>
      <c r="AWI13" s="190"/>
      <c r="AWJ13" s="190"/>
      <c r="AWK13" s="190"/>
      <c r="AWL13" s="190"/>
      <c r="AWM13" s="190"/>
      <c r="AWN13" s="190"/>
      <c r="AWO13" s="190"/>
      <c r="AWP13" s="190"/>
      <c r="AWQ13" s="190"/>
      <c r="AWR13" s="190"/>
      <c r="AWS13" s="190"/>
      <c r="AWT13" s="190"/>
      <c r="AWU13" s="190"/>
      <c r="AWV13" s="190"/>
      <c r="AWW13" s="190"/>
      <c r="AWX13" s="190"/>
      <c r="AWY13" s="190"/>
      <c r="AWZ13" s="190"/>
      <c r="AXA13" s="190"/>
      <c r="AXB13" s="190"/>
      <c r="AXC13" s="190"/>
      <c r="AXD13" s="190"/>
      <c r="AXE13" s="190"/>
      <c r="AXF13" s="190"/>
      <c r="AXG13" s="190"/>
      <c r="AXH13" s="190"/>
      <c r="AXI13" s="190"/>
      <c r="AXJ13" s="190"/>
      <c r="AXK13" s="190"/>
      <c r="AXL13" s="190"/>
      <c r="AXM13" s="190"/>
      <c r="AXN13" s="190"/>
      <c r="AXO13" s="190"/>
      <c r="AXP13" s="190"/>
      <c r="AXQ13" s="190"/>
      <c r="AXR13" s="190"/>
      <c r="AXS13" s="190"/>
      <c r="AXT13" s="190"/>
      <c r="AXU13" s="190"/>
      <c r="AXV13" s="190"/>
      <c r="AXW13" s="190"/>
      <c r="AXX13" s="190"/>
      <c r="AXY13" s="190"/>
      <c r="AXZ13" s="190"/>
      <c r="AYA13" s="190"/>
      <c r="AYB13" s="190"/>
      <c r="AYC13" s="190"/>
      <c r="AYD13" s="190"/>
      <c r="AYE13" s="190"/>
      <c r="AYF13" s="190"/>
      <c r="AYG13" s="190"/>
      <c r="AYH13" s="190"/>
      <c r="AYI13" s="190"/>
      <c r="AYJ13" s="190"/>
      <c r="AYK13" s="190"/>
      <c r="AYL13" s="190"/>
      <c r="AYM13" s="190"/>
      <c r="AYN13" s="190"/>
      <c r="AYO13" s="190"/>
      <c r="AYP13" s="190"/>
      <c r="AYQ13" s="190"/>
      <c r="AYR13" s="190"/>
      <c r="AYS13" s="190"/>
      <c r="AYT13" s="190"/>
      <c r="AYU13" s="190"/>
      <c r="AYV13" s="190"/>
      <c r="AYW13" s="190"/>
      <c r="AYX13" s="190"/>
      <c r="AYY13" s="190"/>
      <c r="AYZ13" s="190"/>
      <c r="AZA13" s="190"/>
      <c r="AZB13" s="190"/>
      <c r="AZC13" s="190"/>
      <c r="AZD13" s="190"/>
      <c r="AZE13" s="190"/>
      <c r="AZF13" s="190"/>
      <c r="AZG13" s="190"/>
      <c r="AZH13" s="190"/>
      <c r="AZI13" s="190"/>
      <c r="AZJ13" s="190"/>
      <c r="AZK13" s="190"/>
      <c r="AZL13" s="190"/>
      <c r="AZM13" s="190"/>
      <c r="AZN13" s="190"/>
      <c r="AZO13" s="190"/>
      <c r="AZP13" s="190"/>
      <c r="AZQ13" s="190"/>
      <c r="AZR13" s="190"/>
      <c r="AZS13" s="190"/>
      <c r="AZT13" s="190"/>
      <c r="AZU13" s="190"/>
      <c r="AZV13" s="190"/>
      <c r="AZW13" s="190"/>
      <c r="AZX13" s="190"/>
      <c r="AZY13" s="190"/>
      <c r="AZZ13" s="190"/>
      <c r="BAA13" s="190"/>
      <c r="BAB13" s="190"/>
      <c r="BAC13" s="190"/>
      <c r="BAD13" s="190"/>
      <c r="BAE13" s="190"/>
      <c r="BAF13" s="190"/>
      <c r="BAG13" s="190"/>
      <c r="BAH13" s="190"/>
      <c r="BAI13" s="190"/>
      <c r="BAJ13" s="190"/>
      <c r="BAK13" s="190"/>
      <c r="BAL13" s="190"/>
      <c r="BAM13" s="190"/>
      <c r="BAN13" s="190"/>
      <c r="BAO13" s="190"/>
      <c r="BAP13" s="190"/>
      <c r="BAQ13" s="190"/>
      <c r="BAR13" s="190"/>
      <c r="BAS13" s="190"/>
      <c r="BAT13" s="190"/>
      <c r="BAU13" s="190"/>
      <c r="BAV13" s="190"/>
      <c r="BAW13" s="190"/>
      <c r="BAX13" s="190"/>
      <c r="BAY13" s="190"/>
      <c r="BAZ13" s="190"/>
      <c r="BBA13" s="190"/>
      <c r="BBB13" s="190"/>
      <c r="BBC13" s="190"/>
      <c r="BBD13" s="190"/>
      <c r="BBE13" s="190"/>
      <c r="BBF13" s="190"/>
      <c r="BBG13" s="190"/>
      <c r="BBH13" s="190"/>
      <c r="BBI13" s="190"/>
      <c r="BBJ13" s="190"/>
      <c r="BBK13" s="190"/>
      <c r="BBL13" s="190"/>
      <c r="BBM13" s="190"/>
      <c r="BBN13" s="190"/>
      <c r="BBO13" s="190"/>
      <c r="BBP13" s="190"/>
      <c r="BBQ13" s="190"/>
      <c r="BBR13" s="190"/>
      <c r="BBS13" s="190"/>
      <c r="BBT13" s="190"/>
      <c r="BBU13" s="190"/>
      <c r="BBV13" s="190"/>
      <c r="BBW13" s="190"/>
      <c r="BBX13" s="190"/>
      <c r="BBY13" s="190"/>
      <c r="BBZ13" s="190"/>
      <c r="BCA13" s="190"/>
      <c r="BCB13" s="190"/>
      <c r="BCC13" s="190"/>
      <c r="BCD13" s="190"/>
      <c r="BCE13" s="190"/>
      <c r="BCF13" s="190"/>
      <c r="BCG13" s="190"/>
      <c r="BCH13" s="190"/>
      <c r="BCI13" s="190"/>
      <c r="BCJ13" s="190"/>
      <c r="BCK13" s="190"/>
      <c r="BCL13" s="190"/>
      <c r="BCM13" s="190"/>
      <c r="BCN13" s="190"/>
      <c r="BCO13" s="190"/>
      <c r="BCP13" s="190"/>
      <c r="BCQ13" s="190"/>
      <c r="BCR13" s="190"/>
      <c r="BCS13" s="190"/>
      <c r="BCT13" s="190"/>
      <c r="BCU13" s="190"/>
      <c r="BCV13" s="190"/>
      <c r="BCW13" s="190"/>
      <c r="BCX13" s="190"/>
      <c r="BCY13" s="190"/>
      <c r="BCZ13" s="190"/>
      <c r="BDA13" s="190"/>
      <c r="BDB13" s="190"/>
      <c r="BDC13" s="190"/>
      <c r="BDD13" s="190"/>
      <c r="BDE13" s="190"/>
      <c r="BDF13" s="190"/>
      <c r="BDG13" s="190"/>
      <c r="BDH13" s="190"/>
      <c r="BDI13" s="190"/>
      <c r="BDJ13" s="190"/>
      <c r="BDK13" s="190"/>
      <c r="BDL13" s="190"/>
      <c r="BDM13" s="190"/>
      <c r="BDN13" s="190"/>
      <c r="BDO13" s="190"/>
      <c r="BDP13" s="190"/>
      <c r="BDQ13" s="190"/>
      <c r="BDR13" s="190"/>
      <c r="BDS13" s="190"/>
      <c r="BDT13" s="190"/>
      <c r="BDU13" s="190"/>
      <c r="BDV13" s="190"/>
      <c r="BDW13" s="190"/>
      <c r="BDX13" s="190"/>
      <c r="BDY13" s="190"/>
      <c r="BDZ13" s="190"/>
      <c r="BEA13" s="190"/>
      <c r="BEB13" s="190"/>
      <c r="BEC13" s="190"/>
      <c r="BED13" s="190"/>
      <c r="BEE13" s="190"/>
      <c r="BEF13" s="190"/>
      <c r="BEG13" s="190"/>
      <c r="BEH13" s="190"/>
      <c r="BEI13" s="190"/>
      <c r="BEJ13" s="190"/>
      <c r="BEK13" s="190"/>
      <c r="BEL13" s="190"/>
      <c r="BEM13" s="190"/>
      <c r="BEN13" s="190"/>
      <c r="BEO13" s="190"/>
      <c r="BEP13" s="190"/>
      <c r="BEQ13" s="190"/>
      <c r="BER13" s="190"/>
      <c r="BES13" s="190"/>
      <c r="BET13" s="190"/>
      <c r="BEU13" s="190"/>
      <c r="BEV13" s="190"/>
      <c r="BEW13" s="190"/>
      <c r="BEX13" s="190"/>
      <c r="BEY13" s="190"/>
      <c r="BEZ13" s="190"/>
      <c r="BFA13" s="190"/>
      <c r="BFB13" s="190"/>
      <c r="BFC13" s="190"/>
      <c r="BFD13" s="190"/>
      <c r="BFE13" s="190"/>
      <c r="BFF13" s="190"/>
      <c r="BFG13" s="190"/>
      <c r="BFH13" s="190"/>
      <c r="BFI13" s="190"/>
      <c r="BFJ13" s="190"/>
      <c r="BFK13" s="190"/>
      <c r="BFL13" s="190"/>
      <c r="BFM13" s="190"/>
      <c r="BFN13" s="190"/>
      <c r="BFO13" s="190"/>
      <c r="BFP13" s="190"/>
      <c r="BFQ13" s="190"/>
      <c r="BFR13" s="190"/>
      <c r="BFS13" s="190"/>
      <c r="BFT13" s="190"/>
      <c r="BFU13" s="190"/>
      <c r="BFV13" s="190"/>
      <c r="BFW13" s="190"/>
      <c r="BFX13" s="190"/>
      <c r="BFY13" s="190"/>
      <c r="BFZ13" s="190"/>
      <c r="BGA13" s="190"/>
      <c r="BGB13" s="190"/>
      <c r="BGC13" s="190"/>
      <c r="BGD13" s="190"/>
      <c r="BGE13" s="190"/>
      <c r="BGF13" s="190"/>
      <c r="BGG13" s="190"/>
      <c r="BGH13" s="190"/>
      <c r="BGI13" s="190"/>
      <c r="BGJ13" s="190"/>
      <c r="BGK13" s="190"/>
      <c r="BGL13" s="190"/>
      <c r="BGM13" s="190"/>
      <c r="BGN13" s="190"/>
      <c r="BGO13" s="190"/>
      <c r="BGP13" s="190"/>
      <c r="BGQ13" s="190"/>
      <c r="BGR13" s="190"/>
      <c r="BGS13" s="190"/>
      <c r="BGT13" s="190"/>
      <c r="BGU13" s="190"/>
      <c r="BGV13" s="190"/>
      <c r="BGW13" s="190"/>
      <c r="BGX13" s="190"/>
      <c r="BGY13" s="190"/>
      <c r="BGZ13" s="190"/>
      <c r="BHA13" s="190"/>
      <c r="BHB13" s="190"/>
      <c r="BHC13" s="190"/>
      <c r="BHD13" s="190"/>
      <c r="BHE13" s="190"/>
      <c r="BHF13" s="190"/>
      <c r="BHG13" s="190"/>
      <c r="BHH13" s="190"/>
      <c r="BHI13" s="190"/>
      <c r="BHJ13" s="190"/>
      <c r="BHK13" s="190"/>
      <c r="BHL13" s="190"/>
      <c r="BHM13" s="190"/>
      <c r="BHN13" s="190"/>
      <c r="BHO13" s="190"/>
      <c r="BHP13" s="190"/>
      <c r="BHQ13" s="190"/>
      <c r="BHR13" s="190"/>
      <c r="BHS13" s="190"/>
      <c r="BHT13" s="190"/>
      <c r="BHU13" s="190"/>
      <c r="BHV13" s="190"/>
      <c r="BHW13" s="190"/>
      <c r="BHX13" s="190"/>
      <c r="BHY13" s="190"/>
      <c r="BHZ13" s="190"/>
      <c r="BIA13" s="190"/>
      <c r="BIB13" s="190"/>
      <c r="BIC13" s="190"/>
      <c r="BID13" s="190"/>
      <c r="BIE13" s="190"/>
      <c r="BIF13" s="190"/>
      <c r="BIG13" s="190"/>
      <c r="BIH13" s="190"/>
      <c r="BII13" s="190"/>
      <c r="BIJ13" s="190"/>
      <c r="BIK13" s="190"/>
      <c r="BIL13" s="190"/>
      <c r="BIM13" s="190"/>
      <c r="BIN13" s="190"/>
      <c r="BIO13" s="190"/>
      <c r="BIP13" s="190"/>
      <c r="BIQ13" s="190"/>
      <c r="BIR13" s="190"/>
      <c r="BIS13" s="190"/>
      <c r="BIT13" s="190"/>
      <c r="BIU13" s="190"/>
      <c r="BIV13" s="190"/>
      <c r="BIW13" s="190"/>
      <c r="BIX13" s="190"/>
      <c r="BIY13" s="190"/>
      <c r="BIZ13" s="190"/>
      <c r="BJA13" s="190"/>
      <c r="BJB13" s="190"/>
      <c r="BJC13" s="190"/>
      <c r="BJD13" s="190"/>
      <c r="BJE13" s="190"/>
      <c r="BJF13" s="190"/>
      <c r="BJG13" s="190"/>
      <c r="BJH13" s="190"/>
      <c r="BJI13" s="190"/>
      <c r="BJJ13" s="190"/>
      <c r="BJK13" s="190"/>
      <c r="BJL13" s="190"/>
      <c r="BJM13" s="190"/>
      <c r="BJN13" s="190"/>
      <c r="BJO13" s="190"/>
      <c r="BJP13" s="190"/>
      <c r="BJQ13" s="190"/>
      <c r="BJR13" s="190"/>
      <c r="BJS13" s="190"/>
      <c r="BJT13" s="190"/>
      <c r="BJU13" s="190"/>
      <c r="BJV13" s="190"/>
      <c r="BJW13" s="190"/>
      <c r="BJX13" s="190"/>
      <c r="BJY13" s="190"/>
      <c r="BJZ13" s="190"/>
      <c r="BKA13" s="190"/>
      <c r="BKB13" s="190"/>
      <c r="BKC13" s="190"/>
      <c r="BKD13" s="190"/>
      <c r="BKE13" s="190"/>
      <c r="BKF13" s="190"/>
      <c r="BKG13" s="190"/>
      <c r="BKH13" s="190"/>
      <c r="BKI13" s="190"/>
      <c r="BKJ13" s="190"/>
      <c r="BKK13" s="190"/>
      <c r="BKL13" s="190"/>
      <c r="BKM13" s="190"/>
      <c r="BKN13" s="190"/>
      <c r="BKO13" s="190"/>
      <c r="BKP13" s="190"/>
      <c r="BKQ13" s="190"/>
      <c r="BKR13" s="190"/>
      <c r="BKS13" s="190"/>
      <c r="BKT13" s="190"/>
      <c r="BKU13" s="190"/>
      <c r="BKV13" s="190"/>
      <c r="BKW13" s="190"/>
      <c r="BKX13" s="190"/>
      <c r="BKY13" s="190"/>
      <c r="BKZ13" s="190"/>
      <c r="BLA13" s="190"/>
      <c r="BLB13" s="190"/>
      <c r="BLC13" s="190"/>
      <c r="BLD13" s="190"/>
      <c r="BLE13" s="190"/>
      <c r="BLF13" s="190"/>
      <c r="BLG13" s="190"/>
      <c r="BLH13" s="190"/>
      <c r="BLI13" s="190"/>
      <c r="BLJ13" s="190"/>
      <c r="BLK13" s="190"/>
      <c r="BLL13" s="190"/>
      <c r="BLM13" s="190"/>
      <c r="BLN13" s="190"/>
      <c r="BLO13" s="190"/>
      <c r="BLP13" s="190"/>
      <c r="BLQ13" s="190"/>
      <c r="BLR13" s="190"/>
      <c r="BLS13" s="190"/>
      <c r="BLT13" s="190"/>
      <c r="BLU13" s="190"/>
      <c r="BLV13" s="190"/>
      <c r="BLW13" s="190"/>
      <c r="BLX13" s="190"/>
      <c r="BLY13" s="190"/>
      <c r="BLZ13" s="190"/>
      <c r="BMA13" s="190"/>
      <c r="BMB13" s="190"/>
      <c r="BMC13" s="190"/>
      <c r="BMD13" s="190"/>
      <c r="BME13" s="190"/>
      <c r="BMF13" s="190"/>
      <c r="BMG13" s="190"/>
      <c r="BMH13" s="190"/>
      <c r="BMI13" s="190"/>
      <c r="BMJ13" s="190"/>
      <c r="BMK13" s="190"/>
      <c r="BML13" s="190"/>
      <c r="BMM13" s="190"/>
      <c r="BMN13" s="190"/>
      <c r="BMO13" s="190"/>
      <c r="BMP13" s="190"/>
      <c r="BMQ13" s="190"/>
      <c r="BMR13" s="190"/>
      <c r="BMS13" s="190"/>
      <c r="BMT13" s="190"/>
      <c r="BMU13" s="190"/>
      <c r="BMV13" s="190"/>
      <c r="BMW13" s="190"/>
      <c r="BMX13" s="190"/>
      <c r="BMY13" s="190"/>
      <c r="BMZ13" s="190"/>
      <c r="BNA13" s="190"/>
      <c r="BNB13" s="190"/>
      <c r="BNC13" s="190"/>
      <c r="BND13" s="190"/>
      <c r="BNE13" s="190"/>
      <c r="BNF13" s="190"/>
      <c r="BNG13" s="190"/>
      <c r="BNH13" s="190"/>
      <c r="BNI13" s="190"/>
      <c r="BNJ13" s="190"/>
      <c r="BNK13" s="190"/>
      <c r="BNL13" s="190"/>
      <c r="BNM13" s="190"/>
      <c r="BNN13" s="190"/>
      <c r="BNO13" s="190"/>
      <c r="BNP13" s="190"/>
      <c r="BNQ13" s="190"/>
      <c r="BNR13" s="190"/>
      <c r="BNS13" s="190"/>
      <c r="BNT13" s="190"/>
      <c r="BNU13" s="190"/>
      <c r="BNV13" s="190"/>
      <c r="BNW13" s="190"/>
      <c r="BNX13" s="190"/>
      <c r="BNY13" s="190"/>
      <c r="BNZ13" s="190"/>
      <c r="BOA13" s="190"/>
      <c r="BOB13" s="190"/>
      <c r="BOC13" s="190"/>
      <c r="BOD13" s="190"/>
      <c r="BOE13" s="190"/>
      <c r="BOF13" s="190"/>
      <c r="BOG13" s="190"/>
      <c r="BOH13" s="190"/>
      <c r="BOI13" s="190"/>
      <c r="BOJ13" s="190"/>
      <c r="BOK13" s="190"/>
      <c r="BOL13" s="190"/>
      <c r="BOM13" s="190"/>
      <c r="BON13" s="190"/>
      <c r="BOO13" s="190"/>
      <c r="BOP13" s="190"/>
      <c r="BOQ13" s="190"/>
      <c r="BOR13" s="190"/>
      <c r="BOS13" s="190"/>
      <c r="BOT13" s="190"/>
      <c r="BOU13" s="190"/>
      <c r="BOV13" s="190"/>
      <c r="BOW13" s="190"/>
      <c r="BOX13" s="190"/>
      <c r="BOY13" s="190"/>
      <c r="BOZ13" s="190"/>
      <c r="BPA13" s="190"/>
      <c r="BPB13" s="190"/>
      <c r="BPC13" s="190"/>
      <c r="BPD13" s="190"/>
      <c r="BPE13" s="190"/>
      <c r="BPF13" s="190"/>
      <c r="BPG13" s="190"/>
      <c r="BPH13" s="190"/>
      <c r="BPI13" s="190"/>
      <c r="BPJ13" s="190"/>
      <c r="BPK13" s="190"/>
      <c r="BPL13" s="190"/>
      <c r="BPM13" s="190"/>
      <c r="BPN13" s="190"/>
      <c r="BPO13" s="190"/>
      <c r="BPP13" s="190"/>
      <c r="BPQ13" s="190"/>
      <c r="BPR13" s="190"/>
      <c r="BPS13" s="190"/>
      <c r="BPT13" s="190"/>
      <c r="BPU13" s="190"/>
      <c r="BPV13" s="190"/>
      <c r="BPW13" s="190"/>
      <c r="BPX13" s="190"/>
      <c r="BPY13" s="190"/>
      <c r="BPZ13" s="190"/>
      <c r="BQA13" s="190"/>
      <c r="BQB13" s="190"/>
      <c r="BQC13" s="190"/>
      <c r="BQD13" s="190"/>
      <c r="BQE13" s="190"/>
      <c r="BQF13" s="190"/>
      <c r="BQG13" s="190"/>
      <c r="BQH13" s="190"/>
      <c r="BQI13" s="190"/>
      <c r="BQJ13" s="190"/>
      <c r="BQK13" s="190"/>
      <c r="BQL13" s="190"/>
      <c r="BQM13" s="190"/>
      <c r="BQN13" s="190"/>
      <c r="BQO13" s="190"/>
      <c r="BQP13" s="190"/>
      <c r="BQQ13" s="190"/>
      <c r="BQR13" s="190"/>
      <c r="BQS13" s="190"/>
      <c r="BQT13" s="190"/>
      <c r="BQU13" s="190"/>
      <c r="BQV13" s="190"/>
      <c r="BQW13" s="190"/>
      <c r="BQX13" s="190"/>
      <c r="BQY13" s="190"/>
      <c r="BQZ13" s="190"/>
      <c r="BRA13" s="190"/>
      <c r="BRB13" s="190"/>
      <c r="BRC13" s="190"/>
      <c r="BRD13" s="190"/>
      <c r="BRE13" s="190"/>
      <c r="BRF13" s="190"/>
      <c r="BRG13" s="190"/>
      <c r="BRH13" s="190"/>
      <c r="BRI13" s="190"/>
      <c r="BRJ13" s="190"/>
      <c r="BRK13" s="190"/>
      <c r="BRL13" s="190"/>
      <c r="BRM13" s="190"/>
      <c r="BRN13" s="190"/>
      <c r="BRO13" s="190"/>
      <c r="BRP13" s="190"/>
      <c r="BRQ13" s="190"/>
      <c r="BRR13" s="190"/>
      <c r="BRS13" s="190"/>
      <c r="BRT13" s="190"/>
      <c r="BRU13" s="190"/>
      <c r="BRV13" s="190"/>
      <c r="BRW13" s="190"/>
      <c r="BRX13" s="190"/>
      <c r="BRY13" s="190"/>
      <c r="BRZ13" s="190"/>
      <c r="BSA13" s="190"/>
      <c r="BSB13" s="190"/>
      <c r="BSC13" s="190"/>
      <c r="BSD13" s="190"/>
      <c r="BSE13" s="190"/>
      <c r="BSF13" s="190"/>
      <c r="BSG13" s="190"/>
      <c r="BSH13" s="190"/>
      <c r="BSI13" s="190"/>
      <c r="BSJ13" s="190"/>
      <c r="BSK13" s="190"/>
      <c r="BSL13" s="190"/>
      <c r="BSM13" s="190"/>
      <c r="BSN13" s="190"/>
      <c r="BSO13" s="190"/>
      <c r="BSP13" s="190"/>
      <c r="BSQ13" s="190"/>
      <c r="BSR13" s="190"/>
      <c r="BSS13" s="190"/>
      <c r="BST13" s="190"/>
      <c r="BSU13" s="190"/>
      <c r="BSV13" s="190"/>
      <c r="BSW13" s="190"/>
      <c r="BSX13" s="190"/>
      <c r="BSY13" s="190"/>
      <c r="BSZ13" s="190"/>
      <c r="BTA13" s="190"/>
      <c r="BTB13" s="190"/>
      <c r="BTC13" s="190"/>
      <c r="BTD13" s="190"/>
      <c r="BTE13" s="190"/>
      <c r="BTF13" s="190"/>
      <c r="BTG13" s="190"/>
      <c r="BTH13" s="190"/>
      <c r="BTI13" s="190"/>
      <c r="BTJ13" s="190"/>
      <c r="BTK13" s="190"/>
      <c r="BTL13" s="190"/>
      <c r="BTM13" s="190"/>
      <c r="BTN13" s="190"/>
      <c r="BTO13" s="190"/>
      <c r="BTP13" s="190"/>
      <c r="BTQ13" s="190"/>
      <c r="BTR13" s="190"/>
      <c r="BTS13" s="190"/>
      <c r="BTT13" s="190"/>
      <c r="BTU13" s="190"/>
      <c r="BTV13" s="190"/>
      <c r="BTW13" s="190"/>
      <c r="BTX13" s="190"/>
      <c r="BTY13" s="190"/>
      <c r="BTZ13" s="190"/>
      <c r="BUA13" s="190"/>
      <c r="BUB13" s="190"/>
      <c r="BUC13" s="190"/>
      <c r="BUD13" s="190"/>
      <c r="BUE13" s="190"/>
      <c r="BUF13" s="190"/>
      <c r="BUG13" s="190"/>
      <c r="BUH13" s="190"/>
      <c r="BUI13" s="190"/>
      <c r="BUJ13" s="190"/>
      <c r="BUK13" s="190"/>
      <c r="BUL13" s="190"/>
      <c r="BUM13" s="190"/>
      <c r="BUN13" s="190"/>
      <c r="BUO13" s="190"/>
      <c r="BUP13" s="190"/>
      <c r="BUQ13" s="190"/>
      <c r="BUR13" s="190"/>
      <c r="BUS13" s="190"/>
      <c r="BUT13" s="190"/>
      <c r="BUU13" s="190"/>
      <c r="BUV13" s="190"/>
      <c r="BUW13" s="190"/>
      <c r="BUX13" s="190"/>
      <c r="BUY13" s="190"/>
      <c r="BUZ13" s="190"/>
      <c r="BVA13" s="190"/>
      <c r="BVB13" s="190"/>
      <c r="BVC13" s="190"/>
      <c r="BVD13" s="190"/>
      <c r="BVE13" s="190"/>
      <c r="BVF13" s="190"/>
      <c r="BVG13" s="190"/>
      <c r="BVH13" s="190"/>
      <c r="BVI13" s="190"/>
      <c r="BVJ13" s="190"/>
      <c r="BVK13" s="190"/>
      <c r="BVL13" s="190"/>
      <c r="BVM13" s="190"/>
      <c r="BVN13" s="190"/>
      <c r="BVO13" s="190"/>
      <c r="BVP13" s="190"/>
      <c r="BVQ13" s="190"/>
      <c r="BVR13" s="190"/>
      <c r="BVS13" s="190"/>
      <c r="BVT13" s="190"/>
      <c r="BVU13" s="190"/>
      <c r="BVV13" s="190"/>
      <c r="BVW13" s="190"/>
      <c r="BVX13" s="190"/>
      <c r="BVY13" s="190"/>
      <c r="BVZ13" s="190"/>
      <c r="BWA13" s="190"/>
      <c r="BWB13" s="190"/>
      <c r="BWC13" s="190"/>
      <c r="BWD13" s="190"/>
      <c r="BWE13" s="190"/>
      <c r="BWF13" s="190"/>
      <c r="BWG13" s="190"/>
      <c r="BWH13" s="190"/>
      <c r="BWI13" s="190"/>
      <c r="BWJ13" s="190"/>
      <c r="BWK13" s="190"/>
      <c r="BWL13" s="190"/>
      <c r="BWM13" s="190"/>
      <c r="BWN13" s="190"/>
      <c r="BWO13" s="190"/>
      <c r="BWP13" s="190"/>
      <c r="BWQ13" s="190"/>
      <c r="BWR13" s="190"/>
      <c r="BWS13" s="190"/>
      <c r="BWT13" s="190"/>
      <c r="BWU13" s="190"/>
      <c r="BWV13" s="190"/>
      <c r="BWW13" s="190"/>
      <c r="BWX13" s="190"/>
      <c r="BWY13" s="190"/>
      <c r="BWZ13" s="190"/>
      <c r="BXA13" s="190"/>
      <c r="BXB13" s="190"/>
      <c r="BXC13" s="190"/>
      <c r="BXD13" s="190"/>
      <c r="BXE13" s="190"/>
      <c r="BXF13" s="190"/>
      <c r="BXG13" s="190"/>
      <c r="BXH13" s="190"/>
      <c r="BXI13" s="190"/>
      <c r="BXJ13" s="190"/>
      <c r="BXK13" s="190"/>
      <c r="BXL13" s="190"/>
      <c r="BXM13" s="190"/>
      <c r="BXN13" s="190"/>
      <c r="BXO13" s="190"/>
      <c r="BXP13" s="190"/>
      <c r="BXQ13" s="190"/>
      <c r="BXR13" s="190"/>
      <c r="BXS13" s="190"/>
      <c r="BXT13" s="190"/>
      <c r="BXU13" s="190"/>
      <c r="BXV13" s="190"/>
      <c r="BXW13" s="190"/>
      <c r="BXX13" s="190"/>
      <c r="BXY13" s="190"/>
      <c r="BXZ13" s="190"/>
      <c r="BYA13" s="190"/>
      <c r="BYB13" s="190"/>
      <c r="BYC13" s="190"/>
      <c r="BYD13" s="190"/>
      <c r="BYE13" s="190"/>
      <c r="BYF13" s="190"/>
      <c r="BYG13" s="190"/>
      <c r="BYH13" s="190"/>
      <c r="BYI13" s="190"/>
      <c r="BYJ13" s="190"/>
      <c r="BYK13" s="190"/>
      <c r="BYL13" s="190"/>
      <c r="BYM13" s="190"/>
      <c r="BYN13" s="190"/>
      <c r="BYO13" s="190"/>
      <c r="BYP13" s="190"/>
      <c r="BYQ13" s="190"/>
      <c r="BYR13" s="190"/>
      <c r="BYS13" s="190"/>
      <c r="BYT13" s="190"/>
      <c r="BYU13" s="190"/>
      <c r="BYV13" s="190"/>
      <c r="BYW13" s="190"/>
      <c r="BYX13" s="190"/>
      <c r="BYY13" s="190"/>
      <c r="BYZ13" s="190"/>
      <c r="BZA13" s="190"/>
      <c r="BZB13" s="190"/>
      <c r="BZC13" s="190"/>
      <c r="BZD13" s="190"/>
      <c r="BZE13" s="190"/>
      <c r="BZF13" s="190"/>
      <c r="BZG13" s="190"/>
      <c r="BZH13" s="190"/>
      <c r="BZI13" s="190"/>
      <c r="BZJ13" s="190"/>
      <c r="BZK13" s="190"/>
      <c r="BZL13" s="190"/>
      <c r="BZM13" s="190"/>
      <c r="BZN13" s="190"/>
      <c r="BZO13" s="190"/>
      <c r="BZP13" s="190"/>
      <c r="BZQ13" s="190"/>
      <c r="BZR13" s="190"/>
      <c r="BZS13" s="190"/>
      <c r="BZT13" s="190"/>
      <c r="BZU13" s="190"/>
      <c r="BZV13" s="190"/>
      <c r="BZW13" s="190"/>
      <c r="BZX13" s="190"/>
      <c r="BZY13" s="190"/>
      <c r="BZZ13" s="190"/>
      <c r="CAA13" s="190"/>
      <c r="CAB13" s="190"/>
      <c r="CAC13" s="190"/>
      <c r="CAD13" s="190"/>
      <c r="CAE13" s="190"/>
      <c r="CAF13" s="190"/>
      <c r="CAG13" s="190"/>
      <c r="CAH13" s="190"/>
      <c r="CAI13" s="190"/>
      <c r="CAJ13" s="190"/>
      <c r="CAK13" s="190"/>
      <c r="CAL13" s="190"/>
      <c r="CAM13" s="190"/>
      <c r="CAN13" s="190"/>
      <c r="CAO13" s="190"/>
      <c r="CAP13" s="190"/>
      <c r="CAQ13" s="190"/>
      <c r="CAR13" s="190"/>
      <c r="CAS13" s="190"/>
      <c r="CAT13" s="190"/>
      <c r="CAU13" s="190"/>
      <c r="CAV13" s="190"/>
      <c r="CAW13" s="190"/>
      <c r="CAX13" s="190"/>
      <c r="CAY13" s="190"/>
      <c r="CAZ13" s="190"/>
      <c r="CBA13" s="190"/>
      <c r="CBB13" s="190"/>
      <c r="CBC13" s="190"/>
      <c r="CBD13" s="190"/>
      <c r="CBE13" s="190"/>
      <c r="CBF13" s="190"/>
      <c r="CBG13" s="190"/>
      <c r="CBH13" s="190"/>
      <c r="CBI13" s="190"/>
      <c r="CBJ13" s="190"/>
      <c r="CBK13" s="190"/>
      <c r="CBL13" s="190"/>
      <c r="CBM13" s="190"/>
      <c r="CBN13" s="190"/>
      <c r="CBO13" s="190"/>
      <c r="CBP13" s="190"/>
      <c r="CBQ13" s="190"/>
      <c r="CBR13" s="190"/>
      <c r="CBS13" s="190"/>
      <c r="CBT13" s="190"/>
      <c r="CBU13" s="190"/>
      <c r="CBV13" s="190"/>
      <c r="CBW13" s="190"/>
      <c r="CBX13" s="190"/>
      <c r="CBY13" s="190"/>
      <c r="CBZ13" s="190"/>
      <c r="CCA13" s="190"/>
      <c r="CCB13" s="190"/>
      <c r="CCC13" s="190"/>
      <c r="CCD13" s="190"/>
      <c r="CCE13" s="190"/>
      <c r="CCF13" s="190"/>
      <c r="CCG13" s="190"/>
      <c r="CCH13" s="190"/>
      <c r="CCI13" s="190"/>
      <c r="CCJ13" s="190"/>
      <c r="CCK13" s="190"/>
      <c r="CCL13" s="190"/>
      <c r="CCM13" s="190"/>
      <c r="CCN13" s="190"/>
      <c r="CCO13" s="190"/>
      <c r="CCP13" s="190"/>
      <c r="CCQ13" s="190"/>
      <c r="CCR13" s="190"/>
      <c r="CCS13" s="190"/>
      <c r="CCT13" s="190"/>
      <c r="CCU13" s="190"/>
      <c r="CCV13" s="190"/>
      <c r="CCW13" s="190"/>
      <c r="CCX13" s="190"/>
      <c r="CCY13" s="190"/>
      <c r="CCZ13" s="190"/>
      <c r="CDA13" s="190"/>
      <c r="CDB13" s="190"/>
      <c r="CDC13" s="190"/>
      <c r="CDD13" s="190"/>
      <c r="CDE13" s="190"/>
      <c r="CDF13" s="190"/>
      <c r="CDG13" s="190"/>
      <c r="CDH13" s="190"/>
      <c r="CDI13" s="190"/>
      <c r="CDJ13" s="190"/>
      <c r="CDK13" s="190"/>
      <c r="CDL13" s="190"/>
      <c r="CDM13" s="190"/>
      <c r="CDN13" s="190"/>
      <c r="CDO13" s="190"/>
      <c r="CDP13" s="190"/>
      <c r="CDQ13" s="190"/>
      <c r="CDR13" s="190"/>
      <c r="CDS13" s="190"/>
      <c r="CDT13" s="190"/>
      <c r="CDU13" s="190"/>
      <c r="CDV13" s="190"/>
      <c r="CDW13" s="190"/>
      <c r="CDX13" s="190"/>
      <c r="CDY13" s="190"/>
      <c r="CDZ13" s="190"/>
      <c r="CEA13" s="190"/>
      <c r="CEB13" s="190"/>
      <c r="CEC13" s="190"/>
      <c r="CED13" s="190"/>
      <c r="CEE13" s="190"/>
      <c r="CEF13" s="190"/>
      <c r="CEG13" s="190"/>
      <c r="CEH13" s="190"/>
      <c r="CEI13" s="190"/>
      <c r="CEJ13" s="190"/>
      <c r="CEK13" s="190"/>
      <c r="CEL13" s="190"/>
      <c r="CEM13" s="190"/>
      <c r="CEN13" s="190"/>
      <c r="CEO13" s="190"/>
      <c r="CEP13" s="190"/>
      <c r="CEQ13" s="190"/>
      <c r="CER13" s="190"/>
      <c r="CES13" s="190"/>
      <c r="CET13" s="190"/>
      <c r="CEU13" s="190"/>
      <c r="CEV13" s="190"/>
      <c r="CEW13" s="190"/>
      <c r="CEX13" s="190"/>
      <c r="CEY13" s="190"/>
      <c r="CEZ13" s="190"/>
      <c r="CFA13" s="190"/>
      <c r="CFB13" s="190"/>
      <c r="CFC13" s="190"/>
      <c r="CFD13" s="190"/>
      <c r="CFE13" s="190"/>
      <c r="CFF13" s="190"/>
      <c r="CFG13" s="190"/>
      <c r="CFH13" s="190"/>
      <c r="CFI13" s="190"/>
      <c r="CFJ13" s="190"/>
      <c r="CFK13" s="190"/>
      <c r="CFL13" s="190"/>
      <c r="CFM13" s="190"/>
      <c r="CFN13" s="190"/>
      <c r="CFO13" s="190"/>
      <c r="CFP13" s="190"/>
      <c r="CFQ13" s="190"/>
      <c r="CFR13" s="190"/>
      <c r="CFS13" s="190"/>
      <c r="CFT13" s="190"/>
      <c r="CFU13" s="190"/>
      <c r="CFV13" s="190"/>
      <c r="CFW13" s="190"/>
      <c r="CFX13" s="190"/>
      <c r="CFY13" s="190"/>
      <c r="CFZ13" s="190"/>
      <c r="CGA13" s="190"/>
      <c r="CGB13" s="190"/>
      <c r="CGC13" s="190"/>
      <c r="CGD13" s="190"/>
      <c r="CGE13" s="190"/>
      <c r="CGF13" s="190"/>
      <c r="CGG13" s="190"/>
      <c r="CGH13" s="190"/>
      <c r="CGI13" s="190"/>
      <c r="CGJ13" s="190"/>
      <c r="CGK13" s="190"/>
      <c r="CGL13" s="190"/>
      <c r="CGM13" s="190"/>
      <c r="CGN13" s="190"/>
      <c r="CGO13" s="190"/>
      <c r="CGP13" s="190"/>
      <c r="CGQ13" s="190"/>
      <c r="CGR13" s="190"/>
      <c r="CGS13" s="190"/>
      <c r="CGT13" s="190"/>
      <c r="CGU13" s="190"/>
      <c r="CGV13" s="190"/>
      <c r="CGW13" s="190"/>
      <c r="CGX13" s="190"/>
      <c r="CGY13" s="190"/>
      <c r="CGZ13" s="190"/>
      <c r="CHA13" s="190"/>
      <c r="CHB13" s="190"/>
      <c r="CHC13" s="190"/>
      <c r="CHD13" s="190"/>
      <c r="CHE13" s="190"/>
      <c r="CHF13" s="190"/>
      <c r="CHG13" s="190"/>
      <c r="CHH13" s="190"/>
      <c r="CHI13" s="190"/>
      <c r="CHJ13" s="190"/>
      <c r="CHK13" s="190"/>
      <c r="CHL13" s="190"/>
      <c r="CHM13" s="190"/>
      <c r="CHN13" s="190"/>
      <c r="CHO13" s="190"/>
      <c r="CHP13" s="190"/>
      <c r="CHQ13" s="190"/>
      <c r="CHR13" s="190"/>
      <c r="CHS13" s="190"/>
      <c r="CHT13" s="190"/>
      <c r="CHU13" s="190"/>
      <c r="CHV13" s="190"/>
      <c r="CHW13" s="190"/>
      <c r="CHX13" s="190"/>
      <c r="CHY13" s="190"/>
      <c r="CHZ13" s="190"/>
      <c r="CIA13" s="190"/>
      <c r="CIB13" s="190"/>
      <c r="CIC13" s="190"/>
      <c r="CID13" s="190"/>
      <c r="CIE13" s="190"/>
      <c r="CIF13" s="190"/>
      <c r="CIG13" s="190"/>
      <c r="CIH13" s="190"/>
      <c r="CII13" s="190"/>
      <c r="CIJ13" s="190"/>
      <c r="CIK13" s="190"/>
      <c r="CIL13" s="190"/>
      <c r="CIM13" s="190"/>
      <c r="CIN13" s="190"/>
      <c r="CIO13" s="190"/>
      <c r="CIP13" s="190"/>
      <c r="CIQ13" s="190"/>
      <c r="CIR13" s="190"/>
      <c r="CIS13" s="190"/>
      <c r="CIT13" s="190"/>
      <c r="CIU13" s="190"/>
      <c r="CIV13" s="190"/>
      <c r="CIW13" s="190"/>
      <c r="CIX13" s="190"/>
      <c r="CIY13" s="190"/>
      <c r="CIZ13" s="190"/>
      <c r="CJA13" s="190"/>
      <c r="CJB13" s="190"/>
      <c r="CJC13" s="190"/>
      <c r="CJD13" s="190"/>
      <c r="CJE13" s="190"/>
      <c r="CJF13" s="190"/>
      <c r="CJG13" s="190"/>
      <c r="CJH13" s="190"/>
      <c r="CJI13" s="190"/>
      <c r="CJJ13" s="190"/>
      <c r="CJK13" s="190"/>
      <c r="CJL13" s="190"/>
      <c r="CJM13" s="190"/>
      <c r="CJN13" s="190"/>
      <c r="CJO13" s="190"/>
      <c r="CJP13" s="190"/>
      <c r="CJQ13" s="190"/>
      <c r="CJR13" s="190"/>
      <c r="CJS13" s="190"/>
      <c r="CJT13" s="190"/>
      <c r="CJU13" s="190"/>
      <c r="CJV13" s="190"/>
      <c r="CJW13" s="190"/>
      <c r="CJX13" s="190"/>
      <c r="CJY13" s="190"/>
      <c r="CJZ13" s="190"/>
      <c r="CKA13" s="190"/>
      <c r="CKB13" s="190"/>
      <c r="CKC13" s="190"/>
      <c r="CKD13" s="190"/>
      <c r="CKE13" s="190"/>
      <c r="CKF13" s="190"/>
      <c r="CKG13" s="190"/>
      <c r="CKH13" s="190"/>
      <c r="CKI13" s="190"/>
      <c r="CKJ13" s="190"/>
      <c r="CKK13" s="190"/>
      <c r="CKL13" s="190"/>
      <c r="CKM13" s="190"/>
      <c r="CKN13" s="190"/>
      <c r="CKO13" s="190"/>
      <c r="CKP13" s="190"/>
      <c r="CKQ13" s="190"/>
      <c r="CKR13" s="190"/>
      <c r="CKS13" s="190"/>
      <c r="CKT13" s="190"/>
      <c r="CKU13" s="190"/>
      <c r="CKV13" s="190"/>
      <c r="CKW13" s="190"/>
      <c r="CKX13" s="190"/>
      <c r="CKY13" s="190"/>
      <c r="CKZ13" s="190"/>
      <c r="CLA13" s="190"/>
      <c r="CLB13" s="190"/>
      <c r="CLC13" s="190"/>
      <c r="CLD13" s="190"/>
      <c r="CLE13" s="190"/>
      <c r="CLF13" s="190"/>
      <c r="CLG13" s="190"/>
      <c r="CLH13" s="190"/>
      <c r="CLI13" s="190"/>
      <c r="CLJ13" s="190"/>
      <c r="CLK13" s="190"/>
      <c r="CLL13" s="190"/>
      <c r="CLM13" s="190"/>
      <c r="CLN13" s="190"/>
      <c r="CLO13" s="190"/>
      <c r="CLP13" s="190"/>
      <c r="CLQ13" s="190"/>
      <c r="CLR13" s="190"/>
      <c r="CLS13" s="190"/>
      <c r="CLT13" s="190"/>
      <c r="CLU13" s="190"/>
      <c r="CLV13" s="190"/>
      <c r="CLW13" s="190"/>
      <c r="CLX13" s="190"/>
      <c r="CLY13" s="190"/>
      <c r="CLZ13" s="190"/>
      <c r="CMA13" s="190"/>
      <c r="CMB13" s="190"/>
      <c r="CMC13" s="190"/>
      <c r="CMD13" s="190"/>
      <c r="CME13" s="190"/>
      <c r="CMF13" s="190"/>
      <c r="CMG13" s="190"/>
      <c r="CMH13" s="190"/>
      <c r="CMI13" s="190"/>
      <c r="CMJ13" s="190"/>
      <c r="CMK13" s="190"/>
      <c r="CML13" s="190"/>
      <c r="CMM13" s="190"/>
      <c r="CMN13" s="190"/>
      <c r="CMO13" s="190"/>
      <c r="CMP13" s="190"/>
      <c r="CMQ13" s="190"/>
      <c r="CMR13" s="190"/>
      <c r="CMS13" s="190"/>
      <c r="CMT13" s="190"/>
      <c r="CMU13" s="190"/>
      <c r="CMV13" s="190"/>
      <c r="CMW13" s="190"/>
      <c r="CMX13" s="190"/>
      <c r="CMY13" s="190"/>
      <c r="CMZ13" s="190"/>
      <c r="CNA13" s="190"/>
      <c r="CNB13" s="190"/>
      <c r="CNC13" s="190"/>
      <c r="CND13" s="190"/>
      <c r="CNE13" s="190"/>
      <c r="CNF13" s="190"/>
      <c r="CNG13" s="190"/>
      <c r="CNH13" s="190"/>
      <c r="CNI13" s="190"/>
      <c r="CNJ13" s="190"/>
      <c r="CNK13" s="190"/>
      <c r="CNL13" s="190"/>
      <c r="CNM13" s="190"/>
      <c r="CNN13" s="190"/>
      <c r="CNO13" s="190"/>
      <c r="CNP13" s="190"/>
      <c r="CNQ13" s="190"/>
      <c r="CNR13" s="190"/>
      <c r="CNS13" s="190"/>
      <c r="CNT13" s="190"/>
      <c r="CNU13" s="190"/>
      <c r="CNV13" s="190"/>
      <c r="CNW13" s="190"/>
      <c r="CNX13" s="190"/>
      <c r="CNY13" s="190"/>
      <c r="CNZ13" s="190"/>
      <c r="COA13" s="190"/>
      <c r="COB13" s="190"/>
      <c r="COC13" s="190"/>
      <c r="COD13" s="190"/>
      <c r="COE13" s="190"/>
      <c r="COF13" s="190"/>
      <c r="COG13" s="190"/>
      <c r="COH13" s="190"/>
      <c r="COI13" s="190"/>
      <c r="COJ13" s="190"/>
      <c r="COK13" s="190"/>
      <c r="COL13" s="190"/>
      <c r="COM13" s="190"/>
      <c r="CON13" s="190"/>
      <c r="COO13" s="190"/>
      <c r="COP13" s="190"/>
      <c r="COQ13" s="190"/>
      <c r="COR13" s="190"/>
      <c r="COS13" s="190"/>
      <c r="COT13" s="190"/>
      <c r="COU13" s="190"/>
      <c r="COV13" s="190"/>
      <c r="COW13" s="190"/>
      <c r="COX13" s="190"/>
      <c r="COY13" s="190"/>
      <c r="COZ13" s="190"/>
      <c r="CPA13" s="190"/>
      <c r="CPB13" s="190"/>
      <c r="CPC13" s="190"/>
      <c r="CPD13" s="190"/>
      <c r="CPE13" s="190"/>
      <c r="CPF13" s="190"/>
      <c r="CPG13" s="190"/>
      <c r="CPH13" s="190"/>
      <c r="CPI13" s="190"/>
      <c r="CPJ13" s="190"/>
      <c r="CPK13" s="190"/>
      <c r="CPL13" s="190"/>
      <c r="CPM13" s="190"/>
      <c r="CPN13" s="190"/>
      <c r="CPO13" s="190"/>
      <c r="CPP13" s="190"/>
      <c r="CPQ13" s="190"/>
      <c r="CPR13" s="190"/>
      <c r="CPS13" s="190"/>
      <c r="CPT13" s="190"/>
      <c r="CPU13" s="190"/>
      <c r="CPV13" s="190"/>
      <c r="CPW13" s="190"/>
      <c r="CPX13" s="190"/>
      <c r="CPY13" s="190"/>
      <c r="CPZ13" s="190"/>
      <c r="CQA13" s="190"/>
      <c r="CQB13" s="190"/>
      <c r="CQC13" s="190"/>
      <c r="CQD13" s="190"/>
      <c r="CQE13" s="190"/>
      <c r="CQF13" s="190"/>
      <c r="CQG13" s="190"/>
      <c r="CQH13" s="190"/>
      <c r="CQI13" s="190"/>
      <c r="CQJ13" s="190"/>
      <c r="CQK13" s="190"/>
      <c r="CQL13" s="190"/>
      <c r="CQM13" s="190"/>
      <c r="CQN13" s="190"/>
      <c r="CQO13" s="190"/>
      <c r="CQP13" s="190"/>
      <c r="CQQ13" s="190"/>
      <c r="CQR13" s="190"/>
      <c r="CQS13" s="190"/>
      <c r="CQT13" s="190"/>
      <c r="CQU13" s="190"/>
      <c r="CQV13" s="190"/>
      <c r="CQW13" s="190"/>
      <c r="CQX13" s="190"/>
      <c r="CQY13" s="190"/>
      <c r="CQZ13" s="190"/>
      <c r="CRA13" s="190"/>
      <c r="CRB13" s="190"/>
      <c r="CRC13" s="190"/>
      <c r="CRD13" s="190"/>
      <c r="CRE13" s="190"/>
      <c r="CRF13" s="190"/>
      <c r="CRG13" s="190"/>
      <c r="CRH13" s="190"/>
      <c r="CRI13" s="190"/>
      <c r="CRJ13" s="190"/>
      <c r="CRK13" s="190"/>
      <c r="CRL13" s="190"/>
      <c r="CRM13" s="190"/>
      <c r="CRN13" s="190"/>
      <c r="CRO13" s="190"/>
      <c r="CRP13" s="190"/>
      <c r="CRQ13" s="190"/>
      <c r="CRR13" s="190"/>
      <c r="CRS13" s="190"/>
      <c r="CRT13" s="190"/>
      <c r="CRU13" s="190"/>
      <c r="CRV13" s="190"/>
      <c r="CRW13" s="190"/>
      <c r="CRX13" s="190"/>
      <c r="CRY13" s="190"/>
      <c r="CRZ13" s="190"/>
      <c r="CSA13" s="190"/>
      <c r="CSB13" s="190"/>
      <c r="CSC13" s="190"/>
      <c r="CSD13" s="190"/>
      <c r="CSE13" s="190"/>
      <c r="CSF13" s="190"/>
      <c r="CSG13" s="190"/>
      <c r="CSH13" s="190"/>
      <c r="CSI13" s="190"/>
      <c r="CSJ13" s="190"/>
      <c r="CSK13" s="190"/>
      <c r="CSL13" s="190"/>
      <c r="CSM13" s="190"/>
      <c r="CSN13" s="190"/>
      <c r="CSO13" s="190"/>
      <c r="CSP13" s="190"/>
      <c r="CSQ13" s="190"/>
      <c r="CSR13" s="190"/>
      <c r="CSS13" s="190"/>
      <c r="CST13" s="190"/>
      <c r="CSU13" s="190"/>
      <c r="CSV13" s="190"/>
      <c r="CSW13" s="190"/>
      <c r="CSX13" s="190"/>
      <c r="CSY13" s="190"/>
      <c r="CSZ13" s="190"/>
      <c r="CTA13" s="190"/>
      <c r="CTB13" s="190"/>
      <c r="CTC13" s="190"/>
      <c r="CTD13" s="190"/>
      <c r="CTE13" s="190"/>
      <c r="CTF13" s="190"/>
      <c r="CTG13" s="190"/>
      <c r="CTH13" s="190"/>
      <c r="CTI13" s="190"/>
      <c r="CTJ13" s="190"/>
      <c r="CTK13" s="190"/>
      <c r="CTL13" s="190"/>
      <c r="CTM13" s="190"/>
      <c r="CTN13" s="190"/>
      <c r="CTO13" s="190"/>
      <c r="CTP13" s="190"/>
      <c r="CTQ13" s="190"/>
      <c r="CTR13" s="190"/>
      <c r="CTS13" s="190"/>
      <c r="CTT13" s="190"/>
      <c r="CTU13" s="190"/>
      <c r="CTV13" s="190"/>
      <c r="CTW13" s="190"/>
      <c r="CTX13" s="190"/>
      <c r="CTY13" s="190"/>
      <c r="CTZ13" s="190"/>
      <c r="CUA13" s="190"/>
      <c r="CUB13" s="190"/>
      <c r="CUC13" s="190"/>
      <c r="CUD13" s="190"/>
      <c r="CUE13" s="190"/>
      <c r="CUF13" s="190"/>
      <c r="CUG13" s="190"/>
      <c r="CUH13" s="190"/>
      <c r="CUI13" s="190"/>
      <c r="CUJ13" s="190"/>
      <c r="CUK13" s="190"/>
      <c r="CUL13" s="190"/>
      <c r="CUM13" s="190"/>
      <c r="CUN13" s="190"/>
      <c r="CUO13" s="190"/>
      <c r="CUP13" s="190"/>
      <c r="CUQ13" s="190"/>
      <c r="CUR13" s="190"/>
      <c r="CUS13" s="190"/>
      <c r="CUT13" s="190"/>
      <c r="CUU13" s="190"/>
      <c r="CUV13" s="190"/>
      <c r="CUW13" s="190"/>
      <c r="CUX13" s="190"/>
      <c r="CUY13" s="190"/>
      <c r="CUZ13" s="190"/>
      <c r="CVA13" s="190"/>
      <c r="CVB13" s="190"/>
      <c r="CVC13" s="190"/>
      <c r="CVD13" s="190"/>
      <c r="CVE13" s="190"/>
      <c r="CVF13" s="190"/>
      <c r="CVG13" s="190"/>
      <c r="CVH13" s="190"/>
      <c r="CVI13" s="190"/>
      <c r="CVJ13" s="190"/>
      <c r="CVK13" s="190"/>
      <c r="CVL13" s="190"/>
      <c r="CVM13" s="190"/>
      <c r="CVN13" s="190"/>
      <c r="CVO13" s="190"/>
      <c r="CVP13" s="190"/>
      <c r="CVQ13" s="190"/>
      <c r="CVR13" s="190"/>
      <c r="CVS13" s="190"/>
      <c r="CVT13" s="190"/>
      <c r="CVU13" s="190"/>
      <c r="CVV13" s="190"/>
      <c r="CVW13" s="190"/>
      <c r="CVX13" s="190"/>
      <c r="CVY13" s="190"/>
      <c r="CVZ13" s="190"/>
      <c r="CWA13" s="190"/>
      <c r="CWB13" s="190"/>
      <c r="CWC13" s="190"/>
      <c r="CWD13" s="190"/>
      <c r="CWE13" s="190"/>
      <c r="CWF13" s="190"/>
      <c r="CWG13" s="190"/>
      <c r="CWH13" s="190"/>
      <c r="CWI13" s="190"/>
      <c r="CWJ13" s="190"/>
      <c r="CWK13" s="190"/>
      <c r="CWL13" s="190"/>
      <c r="CWM13" s="190"/>
      <c r="CWN13" s="190"/>
      <c r="CWO13" s="190"/>
      <c r="CWP13" s="190"/>
      <c r="CWQ13" s="190"/>
      <c r="CWR13" s="190"/>
      <c r="CWS13" s="190"/>
      <c r="CWT13" s="190"/>
      <c r="CWU13" s="190"/>
      <c r="CWV13" s="190"/>
      <c r="CWW13" s="190"/>
      <c r="CWX13" s="190"/>
      <c r="CWY13" s="190"/>
      <c r="CWZ13" s="190"/>
      <c r="CXA13" s="190"/>
      <c r="CXB13" s="190"/>
      <c r="CXC13" s="190"/>
      <c r="CXD13" s="190"/>
      <c r="CXE13" s="190"/>
      <c r="CXF13" s="190"/>
      <c r="CXG13" s="190"/>
      <c r="CXH13" s="190"/>
      <c r="CXI13" s="190"/>
      <c r="CXJ13" s="190"/>
      <c r="CXK13" s="190"/>
      <c r="CXL13" s="190"/>
      <c r="CXM13" s="190"/>
      <c r="CXN13" s="190"/>
      <c r="CXO13" s="190"/>
      <c r="CXP13" s="190"/>
      <c r="CXQ13" s="190"/>
      <c r="CXR13" s="190"/>
      <c r="CXS13" s="190"/>
      <c r="CXT13" s="190"/>
      <c r="CXU13" s="190"/>
      <c r="CXV13" s="190"/>
      <c r="CXW13" s="190"/>
      <c r="CXX13" s="190"/>
      <c r="CXY13" s="190"/>
      <c r="CXZ13" s="190"/>
      <c r="CYA13" s="190"/>
      <c r="CYB13" s="190"/>
      <c r="CYC13" s="190"/>
      <c r="CYD13" s="190"/>
      <c r="CYE13" s="190"/>
      <c r="CYF13" s="190"/>
      <c r="CYG13" s="190"/>
      <c r="CYH13" s="190"/>
      <c r="CYI13" s="190"/>
      <c r="CYJ13" s="190"/>
      <c r="CYK13" s="190"/>
      <c r="CYL13" s="190"/>
      <c r="CYM13" s="190"/>
      <c r="CYN13" s="190"/>
      <c r="CYO13" s="190"/>
      <c r="CYP13" s="190"/>
      <c r="CYQ13" s="190"/>
      <c r="CYR13" s="190"/>
      <c r="CYS13" s="190"/>
      <c r="CYT13" s="190"/>
      <c r="CYU13" s="190"/>
      <c r="CYV13" s="190"/>
      <c r="CYW13" s="190"/>
      <c r="CYX13" s="190"/>
      <c r="CYY13" s="190"/>
      <c r="CYZ13" s="190"/>
      <c r="CZA13" s="190"/>
      <c r="CZB13" s="190"/>
      <c r="CZC13" s="190"/>
      <c r="CZD13" s="190"/>
      <c r="CZE13" s="190"/>
      <c r="CZF13" s="190"/>
      <c r="CZG13" s="190"/>
      <c r="CZH13" s="190"/>
      <c r="CZI13" s="190"/>
      <c r="CZJ13" s="190"/>
      <c r="CZK13" s="190"/>
      <c r="CZL13" s="190"/>
      <c r="CZM13" s="190"/>
      <c r="CZN13" s="190"/>
      <c r="CZO13" s="190"/>
      <c r="CZP13" s="190"/>
      <c r="CZQ13" s="190"/>
      <c r="CZR13" s="190"/>
      <c r="CZS13" s="190"/>
      <c r="CZT13" s="190"/>
      <c r="CZU13" s="190"/>
      <c r="CZV13" s="190"/>
      <c r="CZW13" s="190"/>
      <c r="CZX13" s="190"/>
      <c r="CZY13" s="190"/>
      <c r="CZZ13" s="190"/>
      <c r="DAA13" s="190"/>
      <c r="DAB13" s="190"/>
      <c r="DAC13" s="190"/>
      <c r="DAD13" s="190"/>
      <c r="DAE13" s="190"/>
      <c r="DAF13" s="190"/>
      <c r="DAG13" s="190"/>
      <c r="DAH13" s="190"/>
      <c r="DAI13" s="190"/>
      <c r="DAJ13" s="190"/>
      <c r="DAK13" s="190"/>
      <c r="DAL13" s="190"/>
      <c r="DAM13" s="190"/>
      <c r="DAN13" s="190"/>
      <c r="DAO13" s="190"/>
      <c r="DAP13" s="190"/>
      <c r="DAQ13" s="190"/>
      <c r="DAR13" s="190"/>
      <c r="DAS13" s="190"/>
      <c r="DAT13" s="190"/>
      <c r="DAU13" s="190"/>
      <c r="DAV13" s="190"/>
      <c r="DAW13" s="190"/>
      <c r="DAX13" s="190"/>
      <c r="DAY13" s="190"/>
      <c r="DAZ13" s="190"/>
      <c r="DBA13" s="190"/>
      <c r="DBB13" s="190"/>
      <c r="DBC13" s="190"/>
      <c r="DBD13" s="190"/>
      <c r="DBE13" s="190"/>
      <c r="DBF13" s="190"/>
      <c r="DBG13" s="190"/>
      <c r="DBH13" s="190"/>
      <c r="DBI13" s="190"/>
      <c r="DBJ13" s="190"/>
      <c r="DBK13" s="190"/>
      <c r="DBL13" s="190"/>
      <c r="DBM13" s="190"/>
      <c r="DBN13" s="190"/>
      <c r="DBO13" s="190"/>
      <c r="DBP13" s="190"/>
      <c r="DBQ13" s="190"/>
      <c r="DBR13" s="190"/>
      <c r="DBS13" s="190"/>
      <c r="DBT13" s="190"/>
      <c r="DBU13" s="190"/>
      <c r="DBV13" s="190"/>
      <c r="DBW13" s="190"/>
      <c r="DBX13" s="190"/>
      <c r="DBY13" s="190"/>
      <c r="DBZ13" s="190"/>
      <c r="DCA13" s="190"/>
      <c r="DCB13" s="190"/>
      <c r="DCC13" s="190"/>
      <c r="DCD13" s="190"/>
      <c r="DCE13" s="190"/>
      <c r="DCF13" s="190"/>
      <c r="DCG13" s="190"/>
      <c r="DCH13" s="190"/>
      <c r="DCI13" s="190"/>
      <c r="DCJ13" s="190"/>
      <c r="DCK13" s="190"/>
      <c r="DCL13" s="190"/>
      <c r="DCM13" s="190"/>
      <c r="DCN13" s="190"/>
      <c r="DCO13" s="190"/>
      <c r="DCP13" s="190"/>
      <c r="DCQ13" s="190"/>
      <c r="DCR13" s="190"/>
      <c r="DCS13" s="190"/>
      <c r="DCT13" s="190"/>
      <c r="DCU13" s="190"/>
      <c r="DCV13" s="190"/>
      <c r="DCW13" s="190"/>
      <c r="DCX13" s="190"/>
      <c r="DCY13" s="190"/>
      <c r="DCZ13" s="190"/>
      <c r="DDA13" s="190"/>
      <c r="DDB13" s="190"/>
      <c r="DDC13" s="190"/>
      <c r="DDD13" s="190"/>
      <c r="DDE13" s="190"/>
      <c r="DDF13" s="190"/>
      <c r="DDG13" s="190"/>
      <c r="DDH13" s="190"/>
      <c r="DDI13" s="190"/>
      <c r="DDJ13" s="190"/>
      <c r="DDK13" s="190"/>
      <c r="DDL13" s="190"/>
      <c r="DDM13" s="190"/>
      <c r="DDN13" s="190"/>
      <c r="DDO13" s="190"/>
      <c r="DDP13" s="190"/>
      <c r="DDQ13" s="190"/>
      <c r="DDR13" s="190"/>
      <c r="DDS13" s="190"/>
      <c r="DDT13" s="190"/>
      <c r="DDU13" s="190"/>
      <c r="DDV13" s="190"/>
      <c r="DDW13" s="190"/>
      <c r="DDX13" s="190"/>
      <c r="DDY13" s="190"/>
      <c r="DDZ13" s="190"/>
      <c r="DEA13" s="190"/>
      <c r="DEB13" s="190"/>
      <c r="DEC13" s="190"/>
      <c r="DED13" s="190"/>
      <c r="DEE13" s="190"/>
      <c r="DEF13" s="190"/>
      <c r="DEG13" s="190"/>
      <c r="DEH13" s="190"/>
      <c r="DEI13" s="190"/>
      <c r="DEJ13" s="190"/>
      <c r="DEK13" s="190"/>
      <c r="DEL13" s="190"/>
      <c r="DEM13" s="190"/>
      <c r="DEN13" s="190"/>
      <c r="DEO13" s="190"/>
      <c r="DEP13" s="190"/>
      <c r="DEQ13" s="190"/>
      <c r="DER13" s="190"/>
      <c r="DES13" s="190"/>
      <c r="DET13" s="190"/>
      <c r="DEU13" s="190"/>
      <c r="DEV13" s="190"/>
      <c r="DEW13" s="190"/>
      <c r="DEX13" s="190"/>
      <c r="DEY13" s="190"/>
      <c r="DEZ13" s="190"/>
      <c r="DFA13" s="190"/>
      <c r="DFB13" s="190"/>
      <c r="DFC13" s="190"/>
      <c r="DFD13" s="190"/>
      <c r="DFE13" s="190"/>
      <c r="DFF13" s="190"/>
      <c r="DFG13" s="190"/>
      <c r="DFH13" s="190"/>
      <c r="DFI13" s="190"/>
      <c r="DFJ13" s="190"/>
      <c r="DFK13" s="190"/>
      <c r="DFL13" s="190"/>
      <c r="DFM13" s="190"/>
      <c r="DFN13" s="190"/>
      <c r="DFO13" s="190"/>
      <c r="DFP13" s="190"/>
      <c r="DFQ13" s="190"/>
      <c r="DFR13" s="190"/>
      <c r="DFS13" s="190"/>
      <c r="DFT13" s="190"/>
      <c r="DFU13" s="190"/>
      <c r="DFV13" s="190"/>
      <c r="DFW13" s="190"/>
      <c r="DFX13" s="190"/>
      <c r="DFY13" s="190"/>
      <c r="DFZ13" s="190"/>
      <c r="DGA13" s="190"/>
      <c r="DGB13" s="190"/>
      <c r="DGC13" s="190"/>
      <c r="DGD13" s="190"/>
      <c r="DGE13" s="190"/>
      <c r="DGF13" s="190"/>
      <c r="DGG13" s="190"/>
      <c r="DGH13" s="190"/>
      <c r="DGI13" s="190"/>
      <c r="DGJ13" s="190"/>
      <c r="DGK13" s="190"/>
      <c r="DGL13" s="190"/>
      <c r="DGM13" s="190"/>
      <c r="DGN13" s="190"/>
      <c r="DGO13" s="190"/>
      <c r="DGP13" s="190"/>
      <c r="DGQ13" s="190"/>
      <c r="DGR13" s="190"/>
      <c r="DGS13" s="190"/>
      <c r="DGT13" s="190"/>
      <c r="DGU13" s="190"/>
      <c r="DGV13" s="190"/>
      <c r="DGW13" s="190"/>
      <c r="DGX13" s="190"/>
      <c r="DGY13" s="190"/>
      <c r="DGZ13" s="190"/>
      <c r="DHA13" s="190"/>
      <c r="DHB13" s="190"/>
      <c r="DHC13" s="190"/>
      <c r="DHD13" s="190"/>
      <c r="DHE13" s="190"/>
      <c r="DHF13" s="190"/>
      <c r="DHG13" s="190"/>
      <c r="DHH13" s="190"/>
      <c r="DHI13" s="190"/>
      <c r="DHJ13" s="190"/>
      <c r="DHK13" s="190"/>
      <c r="DHL13" s="190"/>
      <c r="DHM13" s="190"/>
      <c r="DHN13" s="190"/>
      <c r="DHO13" s="190"/>
      <c r="DHP13" s="190"/>
      <c r="DHQ13" s="190"/>
      <c r="DHR13" s="190"/>
      <c r="DHS13" s="190"/>
      <c r="DHT13" s="190"/>
      <c r="DHU13" s="190"/>
      <c r="DHV13" s="190"/>
      <c r="DHW13" s="190"/>
      <c r="DHX13" s="190"/>
      <c r="DHY13" s="190"/>
      <c r="DHZ13" s="190"/>
      <c r="DIA13" s="190"/>
      <c r="DIB13" s="190"/>
      <c r="DIC13" s="190"/>
      <c r="DID13" s="190"/>
      <c r="DIE13" s="190"/>
      <c r="DIF13" s="190"/>
      <c r="DIG13" s="190"/>
      <c r="DIH13" s="190"/>
      <c r="DII13" s="190"/>
      <c r="DIJ13" s="190"/>
      <c r="DIK13" s="190"/>
      <c r="DIL13" s="190"/>
      <c r="DIM13" s="190"/>
      <c r="DIN13" s="190"/>
      <c r="DIO13" s="190"/>
      <c r="DIP13" s="190"/>
      <c r="DIQ13" s="190"/>
      <c r="DIR13" s="190"/>
      <c r="DIS13" s="190"/>
      <c r="DIT13" s="190"/>
      <c r="DIU13" s="190"/>
      <c r="DIV13" s="190"/>
      <c r="DIW13" s="190"/>
      <c r="DIX13" s="190"/>
      <c r="DIY13" s="190"/>
      <c r="DIZ13" s="190"/>
      <c r="DJA13" s="190"/>
      <c r="DJB13" s="190"/>
      <c r="DJC13" s="190"/>
      <c r="DJD13" s="190"/>
      <c r="DJE13" s="190"/>
      <c r="DJF13" s="190"/>
      <c r="DJG13" s="190"/>
      <c r="DJH13" s="190"/>
      <c r="DJI13" s="190"/>
      <c r="DJJ13" s="190"/>
      <c r="DJK13" s="190"/>
      <c r="DJL13" s="190"/>
      <c r="DJM13" s="190"/>
      <c r="DJN13" s="190"/>
      <c r="DJO13" s="190"/>
      <c r="DJP13" s="190"/>
      <c r="DJQ13" s="190"/>
      <c r="DJR13" s="190"/>
      <c r="DJS13" s="190"/>
      <c r="DJT13" s="190"/>
      <c r="DJU13" s="190"/>
      <c r="DJV13" s="190"/>
      <c r="DJW13" s="190"/>
      <c r="DJX13" s="190"/>
      <c r="DJY13" s="190"/>
      <c r="DJZ13" s="190"/>
      <c r="DKA13" s="190"/>
      <c r="DKB13" s="190"/>
      <c r="DKC13" s="190"/>
      <c r="DKD13" s="190"/>
      <c r="DKE13" s="190"/>
      <c r="DKF13" s="190"/>
      <c r="DKG13" s="190"/>
      <c r="DKH13" s="190"/>
      <c r="DKI13" s="190"/>
      <c r="DKJ13" s="190"/>
      <c r="DKK13" s="190"/>
      <c r="DKL13" s="190"/>
      <c r="DKM13" s="190"/>
      <c r="DKN13" s="190"/>
      <c r="DKO13" s="190"/>
      <c r="DKP13" s="190"/>
      <c r="DKQ13" s="190"/>
      <c r="DKR13" s="190"/>
      <c r="DKS13" s="190"/>
      <c r="DKT13" s="190"/>
      <c r="DKU13" s="190"/>
      <c r="DKV13" s="190"/>
      <c r="DKW13" s="190"/>
      <c r="DKX13" s="190"/>
      <c r="DKY13" s="190"/>
      <c r="DKZ13" s="190"/>
      <c r="DLA13" s="190"/>
      <c r="DLB13" s="190"/>
      <c r="DLC13" s="190"/>
      <c r="DLD13" s="190"/>
      <c r="DLE13" s="190"/>
      <c r="DLF13" s="190"/>
      <c r="DLG13" s="190"/>
      <c r="DLH13" s="190"/>
      <c r="DLI13" s="190"/>
      <c r="DLJ13" s="190"/>
      <c r="DLK13" s="190"/>
      <c r="DLL13" s="190"/>
      <c r="DLM13" s="190"/>
      <c r="DLN13" s="190"/>
      <c r="DLO13" s="190"/>
      <c r="DLP13" s="190"/>
      <c r="DLQ13" s="190"/>
      <c r="DLR13" s="190"/>
      <c r="DLS13" s="190"/>
      <c r="DLT13" s="190"/>
      <c r="DLU13" s="190"/>
      <c r="DLV13" s="190"/>
      <c r="DLW13" s="190"/>
      <c r="DLX13" s="190"/>
      <c r="DLY13" s="190"/>
      <c r="DLZ13" s="190"/>
      <c r="DMA13" s="190"/>
      <c r="DMB13" s="190"/>
      <c r="DMC13" s="190"/>
      <c r="DMD13" s="190"/>
      <c r="DME13" s="190"/>
      <c r="DMF13" s="190"/>
      <c r="DMG13" s="190"/>
      <c r="DMH13" s="190"/>
      <c r="DMI13" s="190"/>
      <c r="DMJ13" s="190"/>
      <c r="DMK13" s="190"/>
      <c r="DML13" s="190"/>
      <c r="DMM13" s="190"/>
      <c r="DMN13" s="190"/>
      <c r="DMO13" s="190"/>
      <c r="DMP13" s="190"/>
      <c r="DMQ13" s="190"/>
      <c r="DMR13" s="190"/>
      <c r="DMS13" s="190"/>
      <c r="DMT13" s="190"/>
      <c r="DMU13" s="190"/>
      <c r="DMV13" s="190"/>
      <c r="DMW13" s="190"/>
      <c r="DMX13" s="190"/>
      <c r="DMY13" s="190"/>
      <c r="DMZ13" s="190"/>
      <c r="DNA13" s="190"/>
      <c r="DNB13" s="190"/>
      <c r="DNC13" s="190"/>
      <c r="DND13" s="190"/>
      <c r="DNE13" s="190"/>
      <c r="DNF13" s="190"/>
      <c r="DNG13" s="190"/>
      <c r="DNH13" s="190"/>
      <c r="DNI13" s="190"/>
      <c r="DNJ13" s="190"/>
      <c r="DNK13" s="190"/>
      <c r="DNL13" s="190"/>
      <c r="DNM13" s="190"/>
      <c r="DNN13" s="190"/>
      <c r="DNO13" s="190"/>
      <c r="DNP13" s="190"/>
      <c r="DNQ13" s="190"/>
      <c r="DNR13" s="190"/>
      <c r="DNS13" s="190"/>
      <c r="DNT13" s="190"/>
      <c r="DNU13" s="190"/>
      <c r="DNV13" s="190"/>
      <c r="DNW13" s="190"/>
      <c r="DNX13" s="190"/>
      <c r="DNY13" s="190"/>
      <c r="DNZ13" s="190"/>
      <c r="DOA13" s="190"/>
      <c r="DOB13" s="190"/>
      <c r="DOC13" s="190"/>
      <c r="DOD13" s="190"/>
      <c r="DOE13" s="190"/>
      <c r="DOF13" s="190"/>
      <c r="DOG13" s="190"/>
      <c r="DOH13" s="190"/>
      <c r="DOI13" s="190"/>
      <c r="DOJ13" s="190"/>
      <c r="DOK13" s="190"/>
      <c r="DOL13" s="190"/>
      <c r="DOM13" s="190"/>
      <c r="DON13" s="190"/>
      <c r="DOO13" s="190"/>
      <c r="DOP13" s="190"/>
      <c r="DOQ13" s="190"/>
      <c r="DOR13" s="190"/>
      <c r="DOS13" s="190"/>
      <c r="DOT13" s="190"/>
      <c r="DOU13" s="190"/>
      <c r="DOV13" s="190"/>
      <c r="DOW13" s="190"/>
      <c r="DOX13" s="190"/>
      <c r="DOY13" s="190"/>
      <c r="DOZ13" s="190"/>
      <c r="DPA13" s="190"/>
      <c r="DPB13" s="190"/>
      <c r="DPC13" s="190"/>
      <c r="DPD13" s="190"/>
      <c r="DPE13" s="190"/>
      <c r="DPF13" s="190"/>
      <c r="DPG13" s="190"/>
      <c r="DPH13" s="190"/>
      <c r="DPI13" s="190"/>
      <c r="DPJ13" s="190"/>
      <c r="DPK13" s="190"/>
      <c r="DPL13" s="190"/>
      <c r="DPM13" s="190"/>
      <c r="DPN13" s="190"/>
      <c r="DPO13" s="190"/>
      <c r="DPP13" s="190"/>
      <c r="DPQ13" s="190"/>
      <c r="DPR13" s="190"/>
      <c r="DPS13" s="190"/>
      <c r="DPT13" s="190"/>
      <c r="DPU13" s="190"/>
      <c r="DPV13" s="190"/>
      <c r="DPW13" s="190"/>
      <c r="DPX13" s="190"/>
      <c r="DPY13" s="190"/>
      <c r="DPZ13" s="190"/>
      <c r="DQA13" s="190"/>
      <c r="DQB13" s="190"/>
      <c r="DQC13" s="190"/>
      <c r="DQD13" s="190"/>
      <c r="DQE13" s="190"/>
      <c r="DQF13" s="190"/>
      <c r="DQG13" s="190"/>
      <c r="DQH13" s="190"/>
      <c r="DQI13" s="190"/>
      <c r="DQJ13" s="190"/>
      <c r="DQK13" s="190"/>
      <c r="DQL13" s="190"/>
      <c r="DQM13" s="190"/>
      <c r="DQN13" s="190"/>
      <c r="DQO13" s="190"/>
      <c r="DQP13" s="190"/>
      <c r="DQQ13" s="190"/>
      <c r="DQR13" s="190"/>
      <c r="DQS13" s="190"/>
      <c r="DQT13" s="190"/>
      <c r="DQU13" s="190"/>
      <c r="DQV13" s="190"/>
      <c r="DQW13" s="190"/>
      <c r="DQX13" s="190"/>
      <c r="DQY13" s="190"/>
      <c r="DQZ13" s="190"/>
      <c r="DRA13" s="190"/>
      <c r="DRB13" s="190"/>
      <c r="DRC13" s="190"/>
      <c r="DRD13" s="190"/>
      <c r="DRE13" s="190"/>
      <c r="DRF13" s="190"/>
      <c r="DRG13" s="190"/>
      <c r="DRH13" s="190"/>
      <c r="DRI13" s="190"/>
      <c r="DRJ13" s="190"/>
      <c r="DRK13" s="190"/>
      <c r="DRL13" s="190"/>
      <c r="DRM13" s="190"/>
      <c r="DRN13" s="190"/>
      <c r="DRO13" s="190"/>
      <c r="DRP13" s="190"/>
      <c r="DRQ13" s="190"/>
      <c r="DRR13" s="190"/>
      <c r="DRS13" s="190"/>
      <c r="DRT13" s="190"/>
      <c r="DRU13" s="190"/>
      <c r="DRV13" s="190"/>
      <c r="DRW13" s="190"/>
      <c r="DRX13" s="190"/>
      <c r="DRY13" s="190"/>
      <c r="DRZ13" s="190"/>
      <c r="DSA13" s="190"/>
      <c r="DSB13" s="190"/>
      <c r="DSC13" s="190"/>
      <c r="DSD13" s="190"/>
      <c r="DSE13" s="190"/>
      <c r="DSF13" s="190"/>
      <c r="DSG13" s="190"/>
      <c r="DSH13" s="190"/>
      <c r="DSI13" s="190"/>
      <c r="DSJ13" s="190"/>
      <c r="DSK13" s="190"/>
      <c r="DSL13" s="190"/>
      <c r="DSM13" s="190"/>
      <c r="DSN13" s="190"/>
      <c r="DSO13" s="190"/>
      <c r="DSP13" s="190"/>
      <c r="DSQ13" s="190"/>
      <c r="DSR13" s="190"/>
      <c r="DSS13" s="190"/>
      <c r="DST13" s="190"/>
      <c r="DSU13" s="190"/>
      <c r="DSV13" s="190"/>
      <c r="DSW13" s="190"/>
      <c r="DSX13" s="190"/>
      <c r="DSY13" s="190"/>
      <c r="DSZ13" s="190"/>
      <c r="DTA13" s="190"/>
      <c r="DTB13" s="190"/>
      <c r="DTC13" s="190"/>
      <c r="DTD13" s="190"/>
      <c r="DTE13" s="190"/>
      <c r="DTF13" s="190"/>
      <c r="DTG13" s="190"/>
      <c r="DTH13" s="190"/>
      <c r="DTI13" s="190"/>
      <c r="DTJ13" s="190"/>
      <c r="DTK13" s="190"/>
      <c r="DTL13" s="190"/>
      <c r="DTM13" s="190"/>
      <c r="DTN13" s="190"/>
      <c r="DTO13" s="190"/>
      <c r="DTP13" s="190"/>
      <c r="DTQ13" s="190"/>
      <c r="DTR13" s="190"/>
      <c r="DTS13" s="190"/>
      <c r="DTT13" s="190"/>
      <c r="DTU13" s="190"/>
      <c r="DTV13" s="190"/>
      <c r="DTW13" s="190"/>
      <c r="DTX13" s="190"/>
      <c r="DTY13" s="190"/>
      <c r="DTZ13" s="190"/>
      <c r="DUA13" s="190"/>
      <c r="DUB13" s="190"/>
      <c r="DUC13" s="190"/>
      <c r="DUD13" s="190"/>
      <c r="DUE13" s="190"/>
      <c r="DUF13" s="190"/>
      <c r="DUG13" s="190"/>
      <c r="DUH13" s="190"/>
      <c r="DUI13" s="190"/>
      <c r="DUJ13" s="190"/>
      <c r="DUK13" s="190"/>
      <c r="DUL13" s="190"/>
      <c r="DUM13" s="190"/>
      <c r="DUN13" s="190"/>
      <c r="DUO13" s="190"/>
      <c r="DUP13" s="190"/>
      <c r="DUQ13" s="190"/>
      <c r="DUR13" s="190"/>
      <c r="DUS13" s="190"/>
      <c r="DUT13" s="190"/>
      <c r="DUU13" s="190"/>
      <c r="DUV13" s="190"/>
      <c r="DUW13" s="190"/>
      <c r="DUX13" s="190"/>
      <c r="DUY13" s="190"/>
      <c r="DUZ13" s="190"/>
      <c r="DVA13" s="190"/>
      <c r="DVB13" s="190"/>
      <c r="DVC13" s="190"/>
      <c r="DVD13" s="190"/>
      <c r="DVE13" s="190"/>
      <c r="DVF13" s="190"/>
      <c r="DVG13" s="190"/>
      <c r="DVH13" s="190"/>
      <c r="DVI13" s="190"/>
      <c r="DVJ13" s="190"/>
      <c r="DVK13" s="190"/>
      <c r="DVL13" s="190"/>
      <c r="DVM13" s="190"/>
      <c r="DVN13" s="190"/>
      <c r="DVO13" s="190"/>
      <c r="DVP13" s="190"/>
      <c r="DVQ13" s="190"/>
      <c r="DVR13" s="190"/>
      <c r="DVS13" s="190"/>
      <c r="DVT13" s="190"/>
      <c r="DVU13" s="190"/>
      <c r="DVV13" s="190"/>
      <c r="DVW13" s="190"/>
      <c r="DVX13" s="190"/>
      <c r="DVY13" s="190"/>
      <c r="DVZ13" s="190"/>
      <c r="DWA13" s="190"/>
      <c r="DWB13" s="190"/>
      <c r="DWC13" s="190"/>
      <c r="DWD13" s="190"/>
      <c r="DWE13" s="190"/>
      <c r="DWF13" s="190"/>
      <c r="DWG13" s="190"/>
      <c r="DWH13" s="190"/>
      <c r="DWI13" s="190"/>
      <c r="DWJ13" s="190"/>
      <c r="DWK13" s="190"/>
      <c r="DWL13" s="190"/>
      <c r="DWM13" s="190"/>
      <c r="DWN13" s="190"/>
      <c r="DWO13" s="190"/>
      <c r="DWP13" s="190"/>
      <c r="DWQ13" s="190"/>
      <c r="DWR13" s="190"/>
      <c r="DWS13" s="190"/>
      <c r="DWT13" s="190"/>
      <c r="DWU13" s="190"/>
      <c r="DWV13" s="190"/>
      <c r="DWW13" s="190"/>
      <c r="DWX13" s="190"/>
      <c r="DWY13" s="190"/>
      <c r="DWZ13" s="190"/>
      <c r="DXA13" s="190"/>
      <c r="DXB13" s="190"/>
      <c r="DXC13" s="190"/>
      <c r="DXD13" s="190"/>
      <c r="DXE13" s="190"/>
      <c r="DXF13" s="190"/>
      <c r="DXG13" s="190"/>
      <c r="DXH13" s="190"/>
      <c r="DXI13" s="190"/>
      <c r="DXJ13" s="190"/>
      <c r="DXK13" s="190"/>
      <c r="DXL13" s="190"/>
      <c r="DXM13" s="190"/>
      <c r="DXN13" s="190"/>
      <c r="DXO13" s="190"/>
      <c r="DXP13" s="190"/>
      <c r="DXQ13" s="190"/>
      <c r="DXR13" s="190"/>
      <c r="DXS13" s="190"/>
      <c r="DXT13" s="190"/>
      <c r="DXU13" s="190"/>
      <c r="DXV13" s="190"/>
      <c r="DXW13" s="190"/>
      <c r="DXX13" s="190"/>
      <c r="DXY13" s="190"/>
      <c r="DXZ13" s="190"/>
      <c r="DYA13" s="190"/>
      <c r="DYB13" s="190"/>
      <c r="DYC13" s="190"/>
      <c r="DYD13" s="190"/>
      <c r="DYE13" s="190"/>
      <c r="DYF13" s="190"/>
      <c r="DYG13" s="190"/>
      <c r="DYH13" s="190"/>
      <c r="DYI13" s="190"/>
      <c r="DYJ13" s="190"/>
      <c r="DYK13" s="190"/>
      <c r="DYL13" s="190"/>
      <c r="DYM13" s="190"/>
      <c r="DYN13" s="190"/>
      <c r="DYO13" s="190"/>
      <c r="DYP13" s="190"/>
      <c r="DYQ13" s="190"/>
      <c r="DYR13" s="190"/>
      <c r="DYS13" s="190"/>
      <c r="DYT13" s="190"/>
      <c r="DYU13" s="190"/>
      <c r="DYV13" s="190"/>
      <c r="DYW13" s="190"/>
      <c r="DYX13" s="190"/>
      <c r="DYY13" s="190"/>
      <c r="DYZ13" s="190"/>
      <c r="DZA13" s="190"/>
      <c r="DZB13" s="190"/>
      <c r="DZC13" s="190"/>
      <c r="DZD13" s="190"/>
      <c r="DZE13" s="190"/>
      <c r="DZF13" s="190"/>
      <c r="DZG13" s="190"/>
      <c r="DZH13" s="190"/>
      <c r="DZI13" s="190"/>
      <c r="DZJ13" s="190"/>
      <c r="DZK13" s="190"/>
      <c r="DZL13" s="190"/>
      <c r="DZM13" s="190"/>
      <c r="DZN13" s="190"/>
      <c r="DZO13" s="190"/>
      <c r="DZP13" s="190"/>
      <c r="DZQ13" s="190"/>
      <c r="DZR13" s="190"/>
      <c r="DZS13" s="190"/>
      <c r="DZT13" s="190"/>
      <c r="DZU13" s="190"/>
      <c r="DZV13" s="190"/>
      <c r="DZW13" s="190"/>
      <c r="DZX13" s="190"/>
      <c r="DZY13" s="190"/>
      <c r="DZZ13" s="190"/>
      <c r="EAA13" s="190"/>
      <c r="EAB13" s="190"/>
      <c r="EAC13" s="190"/>
      <c r="EAD13" s="190"/>
      <c r="EAE13" s="190"/>
      <c r="EAF13" s="190"/>
      <c r="EAG13" s="190"/>
      <c r="EAH13" s="190"/>
      <c r="EAI13" s="190"/>
      <c r="EAJ13" s="190"/>
      <c r="EAK13" s="190"/>
      <c r="EAL13" s="190"/>
      <c r="EAM13" s="190"/>
      <c r="EAN13" s="190"/>
      <c r="EAO13" s="190"/>
      <c r="EAP13" s="190"/>
      <c r="EAQ13" s="190"/>
      <c r="EAR13" s="190"/>
      <c r="EAS13" s="190"/>
      <c r="EAT13" s="190"/>
      <c r="EAU13" s="190"/>
      <c r="EAV13" s="190"/>
      <c r="EAW13" s="190"/>
      <c r="EAX13" s="190"/>
      <c r="EAY13" s="190"/>
      <c r="EAZ13" s="190"/>
      <c r="EBA13" s="190"/>
      <c r="EBB13" s="190"/>
      <c r="EBC13" s="190"/>
      <c r="EBD13" s="190"/>
      <c r="EBE13" s="190"/>
      <c r="EBF13" s="190"/>
      <c r="EBG13" s="190"/>
      <c r="EBH13" s="190"/>
      <c r="EBI13" s="190"/>
      <c r="EBJ13" s="190"/>
      <c r="EBK13" s="190"/>
      <c r="EBL13" s="190"/>
      <c r="EBM13" s="190"/>
      <c r="EBN13" s="190"/>
      <c r="EBO13" s="190"/>
      <c r="EBP13" s="190"/>
      <c r="EBQ13" s="190"/>
      <c r="EBR13" s="190"/>
      <c r="EBS13" s="190"/>
      <c r="EBT13" s="190"/>
      <c r="EBU13" s="190"/>
      <c r="EBV13" s="190"/>
      <c r="EBW13" s="190"/>
      <c r="EBX13" s="190"/>
      <c r="EBY13" s="190"/>
      <c r="EBZ13" s="190"/>
      <c r="ECA13" s="190"/>
      <c r="ECB13" s="190"/>
      <c r="ECC13" s="190"/>
      <c r="ECD13" s="190"/>
      <c r="ECE13" s="190"/>
      <c r="ECF13" s="190"/>
      <c r="ECG13" s="190"/>
      <c r="ECH13" s="190"/>
      <c r="ECI13" s="190"/>
      <c r="ECJ13" s="190"/>
      <c r="ECK13" s="190"/>
      <c r="ECL13" s="190"/>
      <c r="ECM13" s="190"/>
      <c r="ECN13" s="190"/>
      <c r="ECO13" s="190"/>
      <c r="ECP13" s="190"/>
      <c r="ECQ13" s="190"/>
      <c r="ECR13" s="190"/>
      <c r="ECS13" s="190"/>
      <c r="ECT13" s="190"/>
      <c r="ECU13" s="190"/>
      <c r="ECV13" s="190"/>
      <c r="ECW13" s="190"/>
      <c r="ECX13" s="190"/>
      <c r="ECY13" s="190"/>
      <c r="ECZ13" s="190"/>
      <c r="EDA13" s="190"/>
      <c r="EDB13" s="190"/>
      <c r="EDC13" s="190"/>
      <c r="EDD13" s="190"/>
      <c r="EDE13" s="190"/>
      <c r="EDF13" s="190"/>
      <c r="EDG13" s="190"/>
      <c r="EDH13" s="190"/>
      <c r="EDI13" s="190"/>
      <c r="EDJ13" s="190"/>
      <c r="EDK13" s="190"/>
      <c r="EDL13" s="190"/>
      <c r="EDM13" s="190"/>
      <c r="EDN13" s="190"/>
      <c r="EDO13" s="190"/>
      <c r="EDP13" s="190"/>
      <c r="EDQ13" s="190"/>
      <c r="EDR13" s="190"/>
    </row>
    <row r="14" spans="1:3502" ht="16.5" thickBot="1" x14ac:dyDescent="0.3">
      <c r="A14" s="91"/>
      <c r="B14" s="91"/>
      <c r="C14" s="260"/>
      <c r="D14" s="261"/>
      <c r="E14" s="295" t="s">
        <v>395</v>
      </c>
      <c r="F14" s="296">
        <f t="shared" ref="F14:O14" si="9">SUM(F8:F13)</f>
        <v>309796.59999999998</v>
      </c>
      <c r="G14" s="296">
        <f t="shared" si="9"/>
        <v>8891.1624200000006</v>
      </c>
      <c r="H14" s="296">
        <f t="shared" si="9"/>
        <v>9417.8166399999991</v>
      </c>
      <c r="I14" s="296">
        <f t="shared" si="9"/>
        <v>3430.92</v>
      </c>
      <c r="J14" s="296">
        <f t="shared" si="9"/>
        <v>21739.89906</v>
      </c>
      <c r="K14" s="296">
        <f t="shared" si="9"/>
        <v>288056.70094000001</v>
      </c>
      <c r="L14" s="296">
        <f t="shared" si="9"/>
        <v>22008.084458333331</v>
      </c>
      <c r="M14" s="296">
        <f t="shared" si="9"/>
        <v>19025.34</v>
      </c>
      <c r="N14" s="296">
        <f t="shared" si="9"/>
        <v>62773.323518333324</v>
      </c>
      <c r="O14" s="296">
        <f t="shared" si="9"/>
        <v>247023.27648166669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</row>
    <row r="15" spans="1:3502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2" ht="15.75" x14ac:dyDescent="0.25">
      <c r="D16" s="18"/>
      <c r="E16"/>
      <c r="F16" s="20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19"/>
      <c r="C17" s="135"/>
      <c r="D17" s="20"/>
      <c r="E17" s="19"/>
      <c r="F17"/>
      <c r="H17"/>
      <c r="I17"/>
      <c r="J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/>
      <c r="C18" s="136"/>
      <c r="D18" s="20"/>
      <c r="E18" s="21" t="s">
        <v>465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ht="15.75" x14ac:dyDescent="0.25">
      <c r="B19" s="21" t="s">
        <v>466</v>
      </c>
      <c r="C19" s="136"/>
      <c r="D19" s="20"/>
      <c r="E19" s="21" t="s">
        <v>467</v>
      </c>
      <c r="F19" s="20"/>
      <c r="H19" s="21"/>
      <c r="I19" s="21"/>
      <c r="J19" s="21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8" spans="2:3501" x14ac:dyDescent="0.2">
      <c r="B28" s="1" t="s">
        <v>678</v>
      </c>
    </row>
    <row r="877141" spans="13:13" x14ac:dyDescent="0.2">
      <c r="M877141" s="11" t="e">
        <f>SUM(#REF!)</f>
        <v>#REF!</v>
      </c>
    </row>
  </sheetData>
  <sortState xmlns:xlrd2="http://schemas.microsoft.com/office/spreadsheetml/2017/richdata2" ref="A8:O14">
    <sortCondition descending="1" ref="F8:F14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2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schemas.openxmlformats.org/package/2006/metadata/core-properties"/>
    <ds:schemaRef ds:uri="bb6b0d22-0a16-4c1a-9b76-95dfb845d415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d39205a1-5442-419a-b1e5-b39410ee312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F864B93-2018-4373-88D5-C4D90663D0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2024-05-20T16:12:09Z</cp:lastPrinted>
  <dcterms:created xsi:type="dcterms:W3CDTF">2019-01-11T19:06:47Z</dcterms:created>
  <dcterms:modified xsi:type="dcterms:W3CDTF">2024-05-21T13:50:59Z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