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sespinal_digepres_gob_do/Documents/Escritorio/"/>
    </mc:Choice>
  </mc:AlternateContent>
  <xr:revisionPtr revIDLastSave="0" documentId="8_{FAB57782-7ADD-4C56-80A2-1B0384446F90}" xr6:coauthVersionLast="47" xr6:coauthVersionMax="47" xr10:uidLastSave="{00000000-0000-0000-0000-000000000000}"/>
  <bookViews>
    <workbookView xWindow="-120" yWindow="-120" windowWidth="29040" windowHeight="15840" firstSheet="14" activeTab="14" xr2:uid="{71F8A56F-BB68-4B52-A557-8CA3CB7A9115}"/>
  </bookViews>
  <sheets>
    <sheet name="Cuadro 1 " sheetId="1" r:id="rId1"/>
    <sheet name="Cuadro 2 " sheetId="2" r:id="rId2"/>
    <sheet name="Cuadro 3 (AyB)" sheetId="3" r:id="rId3"/>
    <sheet name="Cuadro 4" sheetId="4" r:id="rId4"/>
    <sheet name="Cuadro 5" sheetId="5" r:id="rId5"/>
    <sheet name="Cuadro 6" sheetId="6" r:id="rId6"/>
    <sheet name="Cuadro 7" sheetId="7" r:id="rId7"/>
    <sheet name="Cuadro 8" sheetId="8" r:id="rId8"/>
    <sheet name="Cuadro 9" sheetId="9" r:id="rId9"/>
    <sheet name="Cuadro 10" sheetId="10" r:id="rId10"/>
    <sheet name="Cuadro 11" sheetId="11" r:id="rId11"/>
    <sheet name="Cuadro 12" sheetId="12" r:id="rId12"/>
    <sheet name="Cuadro 13" sheetId="13" r:id="rId13"/>
    <sheet name="Cuadro 14" sheetId="14" r:id="rId14"/>
    <sheet name="Cuadro 15 " sheetId="15" r:id="rId15"/>
  </sheets>
  <definedNames>
    <definedName name="_xlnm._FilterDatabase" localSheetId="6" hidden="1">'Cuadro 7'!$B$5:$F$6</definedName>
    <definedName name="_xlnm.Print_Area" localSheetId="0">'Cuadro 1 '!$B$4:$G$43</definedName>
    <definedName name="_xlnm.Print_Area" localSheetId="1">'Cuadro 2 '!$B$2:$G$56</definedName>
    <definedName name="_xlnm.Print_Area" localSheetId="3">'Cuadro 4'!#REF!</definedName>
    <definedName name="_xlnm.Print_Area" localSheetId="4">'Cuadro 5'!$B$4:$D$34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  <c r="E59" i="15"/>
  <c r="E58" i="15"/>
  <c r="E36" i="15"/>
  <c r="D76" i="14"/>
  <c r="E75" i="14"/>
  <c r="E74" i="14"/>
  <c r="E73" i="14"/>
  <c r="E72" i="14"/>
  <c r="E71" i="14"/>
  <c r="E70" i="14"/>
  <c r="E69" i="14"/>
  <c r="E68" i="14"/>
  <c r="E67" i="14"/>
  <c r="D67" i="14"/>
  <c r="C67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D8" i="14"/>
  <c r="C8" i="14"/>
  <c r="E280" i="13"/>
  <c r="E279" i="13"/>
  <c r="E278" i="13"/>
  <c r="D277" i="13"/>
  <c r="C277" i="13"/>
  <c r="C276" i="13"/>
  <c r="E275" i="13"/>
  <c r="E274" i="13"/>
  <c r="D274" i="13"/>
  <c r="C274" i="13"/>
  <c r="C273" i="13" s="1"/>
  <c r="D273" i="13"/>
  <c r="E272" i="13"/>
  <c r="E271" i="13"/>
  <c r="D270" i="13"/>
  <c r="C270" i="13"/>
  <c r="C269" i="13" s="1"/>
  <c r="D269" i="13"/>
  <c r="E268" i="13"/>
  <c r="E267" i="13"/>
  <c r="E266" i="13"/>
  <c r="D265" i="13"/>
  <c r="C265" i="13"/>
  <c r="C264" i="13"/>
  <c r="E263" i="13"/>
  <c r="E262" i="13"/>
  <c r="E261" i="13"/>
  <c r="E260" i="13"/>
  <c r="D260" i="13"/>
  <c r="C260" i="13"/>
  <c r="C259" i="13" s="1"/>
  <c r="D259" i="13"/>
  <c r="E258" i="13"/>
  <c r="E257" i="13"/>
  <c r="D256" i="13"/>
  <c r="C256" i="13"/>
  <c r="C255" i="13" s="1"/>
  <c r="D255" i="13"/>
  <c r="E254" i="13"/>
  <c r="E253" i="13"/>
  <c r="E252" i="13"/>
  <c r="D252" i="13"/>
  <c r="C252" i="13"/>
  <c r="C251" i="13" s="1"/>
  <c r="D251" i="13"/>
  <c r="E250" i="13"/>
  <c r="E249" i="13"/>
  <c r="E248" i="13"/>
  <c r="E247" i="13"/>
  <c r="E246" i="13"/>
  <c r="D246" i="13"/>
  <c r="C246" i="13"/>
  <c r="C245" i="13" s="1"/>
  <c r="C244" i="13" s="1"/>
  <c r="D245" i="13"/>
  <c r="E243" i="13"/>
  <c r="D242" i="13"/>
  <c r="C242" i="13"/>
  <c r="C241" i="13" s="1"/>
  <c r="D241" i="13"/>
  <c r="E241" i="13" s="1"/>
  <c r="E240" i="13"/>
  <c r="E239" i="13"/>
  <c r="E238" i="13"/>
  <c r="D238" i="13"/>
  <c r="C238" i="13"/>
  <c r="C237" i="13" s="1"/>
  <c r="D237" i="13"/>
  <c r="E237" i="13" s="1"/>
  <c r="E236" i="13"/>
  <c r="E235" i="13"/>
  <c r="E234" i="13"/>
  <c r="E233" i="13"/>
  <c r="E232" i="13"/>
  <c r="D232" i="13"/>
  <c r="C232" i="13"/>
  <c r="C231" i="13" s="1"/>
  <c r="D231" i="13"/>
  <c r="E231" i="13" s="1"/>
  <c r="E230" i="13"/>
  <c r="D229" i="13"/>
  <c r="C229" i="13"/>
  <c r="C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D216" i="13"/>
  <c r="C216" i="13"/>
  <c r="C215" i="13" s="1"/>
  <c r="D215" i="13"/>
  <c r="E215" i="13" s="1"/>
  <c r="E214" i="13"/>
  <c r="D213" i="13"/>
  <c r="C213" i="13"/>
  <c r="C212" i="13"/>
  <c r="E211" i="13"/>
  <c r="D210" i="13"/>
  <c r="C210" i="13"/>
  <c r="C209" i="13" s="1"/>
  <c r="D209" i="13"/>
  <c r="E209" i="13" s="1"/>
  <c r="E208" i="13"/>
  <c r="D207" i="13"/>
  <c r="C207" i="13"/>
  <c r="C206" i="13"/>
  <c r="E205" i="13"/>
  <c r="E204" i="13"/>
  <c r="D203" i="13"/>
  <c r="C203" i="13"/>
  <c r="C202" i="13"/>
  <c r="E201" i="13"/>
  <c r="D200" i="13"/>
  <c r="C200" i="13"/>
  <c r="C199" i="13" s="1"/>
  <c r="D199" i="13"/>
  <c r="E199" i="13" s="1"/>
  <c r="E198" i="13"/>
  <c r="D197" i="13"/>
  <c r="C197" i="13"/>
  <c r="C196" i="13"/>
  <c r="E195" i="13"/>
  <c r="E194" i="13"/>
  <c r="D193" i="13"/>
  <c r="C193" i="13"/>
  <c r="C192" i="13"/>
  <c r="E191" i="13"/>
  <c r="E190" i="13"/>
  <c r="D189" i="13"/>
  <c r="C189" i="13"/>
  <c r="C188" i="13"/>
  <c r="E187" i="13"/>
  <c r="E186" i="13"/>
  <c r="D186" i="13"/>
  <c r="C186" i="13"/>
  <c r="C185" i="13" s="1"/>
  <c r="D185" i="13"/>
  <c r="E185" i="13" s="1"/>
  <c r="E184" i="13"/>
  <c r="D183" i="13"/>
  <c r="C183" i="13"/>
  <c r="C182" i="13"/>
  <c r="E181" i="13"/>
  <c r="D180" i="13"/>
  <c r="C180" i="13"/>
  <c r="C179" i="13" s="1"/>
  <c r="D179" i="13"/>
  <c r="E179" i="13" s="1"/>
  <c r="E178" i="13"/>
  <c r="E177" i="13"/>
  <c r="E176" i="13"/>
  <c r="D176" i="13"/>
  <c r="C176" i="13"/>
  <c r="C175" i="13" s="1"/>
  <c r="D175" i="13"/>
  <c r="E175" i="13" s="1"/>
  <c r="E174" i="13"/>
  <c r="D173" i="13"/>
  <c r="C173" i="13"/>
  <c r="C172" i="13"/>
  <c r="E171" i="13"/>
  <c r="D170" i="13"/>
  <c r="C170" i="13"/>
  <c r="C169" i="13" s="1"/>
  <c r="D169" i="13"/>
  <c r="E169" i="13" s="1"/>
  <c r="E168" i="13"/>
  <c r="E167" i="13"/>
  <c r="E166" i="13"/>
  <c r="D166" i="13"/>
  <c r="C166" i="13"/>
  <c r="C165" i="13" s="1"/>
  <c r="D165" i="13"/>
  <c r="E165" i="13" s="1"/>
  <c r="E164" i="13"/>
  <c r="E163" i="13"/>
  <c r="D162" i="13"/>
  <c r="C162" i="13"/>
  <c r="C161" i="13" s="1"/>
  <c r="D161" i="13"/>
  <c r="E161" i="13" s="1"/>
  <c r="E160" i="13"/>
  <c r="D159" i="13"/>
  <c r="C159" i="13"/>
  <c r="C158" i="13"/>
  <c r="E157" i="13"/>
  <c r="E156" i="13"/>
  <c r="E155" i="13"/>
  <c r="E154" i="13"/>
  <c r="E153" i="13"/>
  <c r="E152" i="13"/>
  <c r="D151" i="13"/>
  <c r="C151" i="13"/>
  <c r="C150" i="13"/>
  <c r="E149" i="13"/>
  <c r="D148" i="13"/>
  <c r="C148" i="13"/>
  <c r="C147" i="13" s="1"/>
  <c r="D147" i="13"/>
  <c r="E147" i="13" s="1"/>
  <c r="E146" i="13"/>
  <c r="D145" i="13"/>
  <c r="C145" i="13"/>
  <c r="C144" i="13"/>
  <c r="E143" i="13"/>
  <c r="E142" i="13"/>
  <c r="E141" i="13"/>
  <c r="D140" i="13"/>
  <c r="C140" i="13"/>
  <c r="C139" i="13" s="1"/>
  <c r="D139" i="13"/>
  <c r="E139" i="13" s="1"/>
  <c r="E138" i="13"/>
  <c r="E137" i="13"/>
  <c r="E136" i="13"/>
  <c r="E135" i="13"/>
  <c r="E134" i="13"/>
  <c r="E133" i="13"/>
  <c r="E132" i="13"/>
  <c r="D132" i="13"/>
  <c r="C132" i="13"/>
  <c r="C131" i="13" s="1"/>
  <c r="D131" i="13"/>
  <c r="E131" i="13" s="1"/>
  <c r="E130" i="13"/>
  <c r="E129" i="13"/>
  <c r="D128" i="13"/>
  <c r="C128" i="13"/>
  <c r="C127" i="13" s="1"/>
  <c r="D127" i="13"/>
  <c r="E127" i="13" s="1"/>
  <c r="E126" i="13"/>
  <c r="D125" i="13"/>
  <c r="C125" i="13"/>
  <c r="C124" i="13"/>
  <c r="E123" i="13"/>
  <c r="E122" i="13"/>
  <c r="D122" i="13"/>
  <c r="C122" i="13"/>
  <c r="C121" i="13" s="1"/>
  <c r="D121" i="13"/>
  <c r="E121" i="13" s="1"/>
  <c r="E120" i="13"/>
  <c r="D119" i="13"/>
  <c r="C119" i="13"/>
  <c r="C118" i="13"/>
  <c r="E117" i="13"/>
  <c r="E116" i="13"/>
  <c r="E115" i="13"/>
  <c r="E114" i="13"/>
  <c r="D114" i="13"/>
  <c r="C114" i="13"/>
  <c r="C113" i="13" s="1"/>
  <c r="D113" i="13"/>
  <c r="E113" i="13" s="1"/>
  <c r="E112" i="13"/>
  <c r="E111" i="13"/>
  <c r="D110" i="13"/>
  <c r="C110" i="13"/>
  <c r="C109" i="13" s="1"/>
  <c r="D109" i="13"/>
  <c r="E109" i="13" s="1"/>
  <c r="E108" i="13"/>
  <c r="E107" i="13"/>
  <c r="E106" i="13"/>
  <c r="D106" i="13"/>
  <c r="C106" i="13"/>
  <c r="C105" i="13" s="1"/>
  <c r="D105" i="13"/>
  <c r="E105" i="13" s="1"/>
  <c r="E104" i="13"/>
  <c r="E103" i="13"/>
  <c r="D102" i="13"/>
  <c r="C102" i="13"/>
  <c r="C101" i="13" s="1"/>
  <c r="D101" i="13"/>
  <c r="E101" i="13" s="1"/>
  <c r="E100" i="13"/>
  <c r="D99" i="13"/>
  <c r="C99" i="13"/>
  <c r="C98" i="13"/>
  <c r="E97" i="13"/>
  <c r="E96" i="13"/>
  <c r="D95" i="13"/>
  <c r="C95" i="13"/>
  <c r="C94" i="13"/>
  <c r="E93" i="13"/>
  <c r="E92" i="13"/>
  <c r="D91" i="13"/>
  <c r="C91" i="13"/>
  <c r="C90" i="13"/>
  <c r="E89" i="13"/>
  <c r="E88" i="13"/>
  <c r="D88" i="13"/>
  <c r="C88" i="13"/>
  <c r="C87" i="13" s="1"/>
  <c r="D87" i="13"/>
  <c r="E87" i="13" s="1"/>
  <c r="E86" i="13"/>
  <c r="D85" i="13"/>
  <c r="C85" i="13"/>
  <c r="C84" i="13"/>
  <c r="E83" i="13"/>
  <c r="D82" i="13"/>
  <c r="C82" i="13"/>
  <c r="C81" i="13" s="1"/>
  <c r="D81" i="13"/>
  <c r="E81" i="13" s="1"/>
  <c r="E80" i="13"/>
  <c r="E79" i="13"/>
  <c r="E78" i="13"/>
  <c r="D78" i="13"/>
  <c r="C78" i="13"/>
  <c r="C77" i="13" s="1"/>
  <c r="D77" i="13"/>
  <c r="E77" i="13" s="1"/>
  <c r="E76" i="13"/>
  <c r="D75" i="13"/>
  <c r="C75" i="13"/>
  <c r="C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D62" i="13"/>
  <c r="C62" i="13"/>
  <c r="C61" i="13" s="1"/>
  <c r="D61" i="13"/>
  <c r="E61" i="13" s="1"/>
  <c r="E60" i="13"/>
  <c r="D59" i="13"/>
  <c r="C59" i="13"/>
  <c r="C58" i="13"/>
  <c r="E57" i="13"/>
  <c r="E56" i="13"/>
  <c r="E55" i="13"/>
  <c r="E54" i="13"/>
  <c r="D53" i="13"/>
  <c r="C53" i="13"/>
  <c r="C52" i="13"/>
  <c r="E51" i="13"/>
  <c r="E50" i="13"/>
  <c r="D49" i="13"/>
  <c r="C49" i="13"/>
  <c r="C48" i="13"/>
  <c r="E47" i="13"/>
  <c r="E46" i="13"/>
  <c r="D46" i="13"/>
  <c r="C46" i="13"/>
  <c r="C45" i="13" s="1"/>
  <c r="D45" i="13"/>
  <c r="E45" i="13" s="1"/>
  <c r="E44" i="13"/>
  <c r="E43" i="13"/>
  <c r="E42" i="13"/>
  <c r="D41" i="13"/>
  <c r="C41" i="13"/>
  <c r="C40" i="13"/>
  <c r="E39" i="13"/>
  <c r="E38" i="13"/>
  <c r="D38" i="13"/>
  <c r="C38" i="13"/>
  <c r="C37" i="13" s="1"/>
  <c r="D37" i="13"/>
  <c r="E37" i="13" s="1"/>
  <c r="E36" i="13"/>
  <c r="D35" i="13"/>
  <c r="C35" i="13"/>
  <c r="C34" i="13"/>
  <c r="E33" i="13"/>
  <c r="E32" i="13"/>
  <c r="E31" i="13"/>
  <c r="E30" i="13"/>
  <c r="D30" i="13"/>
  <c r="C30" i="13"/>
  <c r="C29" i="13" s="1"/>
  <c r="D29" i="13"/>
  <c r="E29" i="13" s="1"/>
  <c r="E28" i="13"/>
  <c r="E27" i="13"/>
  <c r="D26" i="13"/>
  <c r="C26" i="13"/>
  <c r="C25" i="13" s="1"/>
  <c r="D25" i="13"/>
  <c r="E25" i="13" s="1"/>
  <c r="E24" i="13"/>
  <c r="E23" i="13"/>
  <c r="E22" i="13"/>
  <c r="E21" i="13"/>
  <c r="D20" i="13"/>
  <c r="C20" i="13"/>
  <c r="C19" i="13" s="1"/>
  <c r="D19" i="13"/>
  <c r="E19" i="13" s="1"/>
  <c r="E18" i="13"/>
  <c r="E17" i="13"/>
  <c r="E16" i="13"/>
  <c r="D16" i="13"/>
  <c r="C16" i="13"/>
  <c r="C15" i="13" s="1"/>
  <c r="D15" i="13"/>
  <c r="E15" i="13" s="1"/>
  <c r="E14" i="13"/>
  <c r="D13" i="13"/>
  <c r="C13" i="13"/>
  <c r="C12" i="13"/>
  <c r="E11" i="13"/>
  <c r="D10" i="13"/>
  <c r="C10" i="13"/>
  <c r="C9" i="13" s="1"/>
  <c r="D9" i="13"/>
  <c r="C8" i="13"/>
  <c r="D75" i="12"/>
  <c r="E74" i="12"/>
  <c r="E73" i="12"/>
  <c r="E72" i="12"/>
  <c r="E71" i="12"/>
  <c r="E70" i="12"/>
  <c r="E69" i="12"/>
  <c r="E68" i="12"/>
  <c r="E66" i="12" s="1"/>
  <c r="E67" i="12"/>
  <c r="D66" i="12"/>
  <c r="C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D8" i="12"/>
  <c r="C8" i="12"/>
  <c r="C75" i="12" s="1"/>
  <c r="E75" i="12" s="1"/>
  <c r="L73" i="11"/>
  <c r="K73" i="11"/>
  <c r="J73" i="11"/>
  <c r="I73" i="11"/>
  <c r="F73" i="11"/>
  <c r="K72" i="11"/>
  <c r="J72" i="11"/>
  <c r="I72" i="11"/>
  <c r="F72" i="11"/>
  <c r="L71" i="11"/>
  <c r="K71" i="11"/>
  <c r="J71" i="11"/>
  <c r="I71" i="11"/>
  <c r="F71" i="11"/>
  <c r="K70" i="11"/>
  <c r="J70" i="11"/>
  <c r="L70" i="11" s="1"/>
  <c r="I70" i="11"/>
  <c r="F70" i="11"/>
  <c r="K69" i="11"/>
  <c r="J69" i="11"/>
  <c r="L69" i="11" s="1"/>
  <c r="I69" i="11"/>
  <c r="F69" i="11"/>
  <c r="K68" i="11"/>
  <c r="J68" i="11"/>
  <c r="I68" i="11"/>
  <c r="F68" i="11"/>
  <c r="K67" i="11"/>
  <c r="J67" i="11"/>
  <c r="L67" i="11" s="1"/>
  <c r="I67" i="11"/>
  <c r="F67" i="11"/>
  <c r="K66" i="11"/>
  <c r="J66" i="11"/>
  <c r="L66" i="11" s="1"/>
  <c r="I66" i="11"/>
  <c r="F66" i="11"/>
  <c r="J65" i="11"/>
  <c r="H65" i="11"/>
  <c r="G65" i="11"/>
  <c r="I65" i="11" s="1"/>
  <c r="F65" i="11"/>
  <c r="E65" i="11"/>
  <c r="K65" i="11" s="1"/>
  <c r="D65" i="11"/>
  <c r="K64" i="11"/>
  <c r="J64" i="11"/>
  <c r="I64" i="11"/>
  <c r="F64" i="11"/>
  <c r="K63" i="11"/>
  <c r="J63" i="11"/>
  <c r="L63" i="11" s="1"/>
  <c r="I63" i="11"/>
  <c r="F63" i="11"/>
  <c r="K62" i="11"/>
  <c r="J62" i="11"/>
  <c r="L62" i="11" s="1"/>
  <c r="I62" i="11"/>
  <c r="F62" i="11"/>
  <c r="L61" i="11"/>
  <c r="K61" i="11"/>
  <c r="J61" i="11"/>
  <c r="I61" i="11"/>
  <c r="F61" i="11"/>
  <c r="K60" i="11"/>
  <c r="J60" i="11"/>
  <c r="I60" i="11"/>
  <c r="F60" i="11"/>
  <c r="L59" i="11"/>
  <c r="K59" i="11"/>
  <c r="J59" i="11"/>
  <c r="I59" i="11"/>
  <c r="F59" i="11"/>
  <c r="K58" i="11"/>
  <c r="J58" i="11"/>
  <c r="L58" i="11" s="1"/>
  <c r="I58" i="11"/>
  <c r="F58" i="11"/>
  <c r="K57" i="11"/>
  <c r="J57" i="11"/>
  <c r="L57" i="11" s="1"/>
  <c r="I57" i="11"/>
  <c r="F57" i="11"/>
  <c r="K56" i="11"/>
  <c r="J56" i="11"/>
  <c r="I56" i="11"/>
  <c r="F56" i="11"/>
  <c r="K55" i="11"/>
  <c r="J55" i="11"/>
  <c r="L55" i="11" s="1"/>
  <c r="I55" i="11"/>
  <c r="F55" i="11"/>
  <c r="K54" i="11"/>
  <c r="J54" i="11"/>
  <c r="L54" i="11" s="1"/>
  <c r="I54" i="11"/>
  <c r="F54" i="11"/>
  <c r="L53" i="11"/>
  <c r="K53" i="11"/>
  <c r="J53" i="11"/>
  <c r="I53" i="11"/>
  <c r="F53" i="11"/>
  <c r="K52" i="11"/>
  <c r="J52" i="11"/>
  <c r="I52" i="11"/>
  <c r="F52" i="11"/>
  <c r="L51" i="11"/>
  <c r="K51" i="11"/>
  <c r="J51" i="11"/>
  <c r="I51" i="11"/>
  <c r="F51" i="11"/>
  <c r="K50" i="11"/>
  <c r="J50" i="11"/>
  <c r="L50" i="11" s="1"/>
  <c r="I50" i="11"/>
  <c r="F50" i="11"/>
  <c r="K49" i="11"/>
  <c r="J49" i="11"/>
  <c r="L49" i="11" s="1"/>
  <c r="I49" i="11"/>
  <c r="F49" i="11"/>
  <c r="K48" i="11"/>
  <c r="J48" i="11"/>
  <c r="I48" i="11"/>
  <c r="F48" i="11"/>
  <c r="K47" i="11"/>
  <c r="J47" i="11"/>
  <c r="L47" i="11" s="1"/>
  <c r="I47" i="11"/>
  <c r="F47" i="11"/>
  <c r="K46" i="11"/>
  <c r="J46" i="11"/>
  <c r="L46" i="11" s="1"/>
  <c r="I46" i="11"/>
  <c r="F46" i="11"/>
  <c r="L45" i="11"/>
  <c r="K45" i="11"/>
  <c r="J45" i="11"/>
  <c r="I45" i="11"/>
  <c r="F45" i="11"/>
  <c r="K44" i="11"/>
  <c r="L44" i="11" s="1"/>
  <c r="J44" i="11"/>
  <c r="I44" i="11"/>
  <c r="F44" i="11"/>
  <c r="L43" i="11"/>
  <c r="K43" i="11"/>
  <c r="J43" i="11"/>
  <c r="I43" i="11"/>
  <c r="F43" i="11"/>
  <c r="K42" i="11"/>
  <c r="J42" i="11"/>
  <c r="L42" i="11" s="1"/>
  <c r="I42" i="11"/>
  <c r="F42" i="11"/>
  <c r="K41" i="11"/>
  <c r="J41" i="11"/>
  <c r="L41" i="11" s="1"/>
  <c r="I41" i="11"/>
  <c r="F41" i="11"/>
  <c r="K40" i="11"/>
  <c r="J40" i="11"/>
  <c r="I40" i="11"/>
  <c r="F40" i="11"/>
  <c r="K39" i="11"/>
  <c r="J39" i="11"/>
  <c r="L39" i="11" s="1"/>
  <c r="I39" i="11"/>
  <c r="F39" i="11"/>
  <c r="K38" i="11"/>
  <c r="J38" i="11"/>
  <c r="L38" i="11" s="1"/>
  <c r="I38" i="11"/>
  <c r="F38" i="11"/>
  <c r="L37" i="11"/>
  <c r="K37" i="11"/>
  <c r="J37" i="11"/>
  <c r="I37" i="11"/>
  <c r="F37" i="11"/>
  <c r="K36" i="11"/>
  <c r="J36" i="11"/>
  <c r="I36" i="11"/>
  <c r="F36" i="11"/>
  <c r="L35" i="11"/>
  <c r="K35" i="11"/>
  <c r="J35" i="11"/>
  <c r="I35" i="11"/>
  <c r="F35" i="11"/>
  <c r="K34" i="11"/>
  <c r="J34" i="11"/>
  <c r="L34" i="11" s="1"/>
  <c r="I34" i="11"/>
  <c r="F34" i="11"/>
  <c r="K33" i="11"/>
  <c r="J33" i="11"/>
  <c r="L33" i="11" s="1"/>
  <c r="I33" i="11"/>
  <c r="F33" i="11"/>
  <c r="K32" i="11"/>
  <c r="J32" i="11"/>
  <c r="I32" i="11"/>
  <c r="F32" i="11"/>
  <c r="K31" i="11"/>
  <c r="J31" i="11"/>
  <c r="L31" i="11" s="1"/>
  <c r="I31" i="11"/>
  <c r="F31" i="11"/>
  <c r="K30" i="11"/>
  <c r="J30" i="11"/>
  <c r="L30" i="11" s="1"/>
  <c r="I30" i="11"/>
  <c r="F30" i="11"/>
  <c r="L29" i="11"/>
  <c r="K29" i="11"/>
  <c r="J29" i="11"/>
  <c r="I29" i="11"/>
  <c r="F29" i="11"/>
  <c r="L28" i="11"/>
  <c r="K28" i="11"/>
  <c r="J28" i="11"/>
  <c r="I28" i="11"/>
  <c r="F28" i="11"/>
  <c r="K27" i="11"/>
  <c r="J27" i="11"/>
  <c r="L27" i="11" s="1"/>
  <c r="I27" i="11"/>
  <c r="F27" i="11"/>
  <c r="K26" i="11"/>
  <c r="J26" i="11"/>
  <c r="L26" i="11" s="1"/>
  <c r="I26" i="11"/>
  <c r="F26" i="11"/>
  <c r="K25" i="11"/>
  <c r="L25" i="11" s="1"/>
  <c r="J25" i="11"/>
  <c r="I25" i="11"/>
  <c r="F25" i="11"/>
  <c r="L24" i="11"/>
  <c r="K24" i="11"/>
  <c r="J24" i="11"/>
  <c r="I24" i="11"/>
  <c r="F24" i="11"/>
  <c r="K23" i="11"/>
  <c r="J23" i="11"/>
  <c r="L23" i="11" s="1"/>
  <c r="I23" i="11"/>
  <c r="F23" i="11"/>
  <c r="K22" i="11"/>
  <c r="J22" i="11"/>
  <c r="L22" i="11" s="1"/>
  <c r="I22" i="11"/>
  <c r="F22" i="11"/>
  <c r="K21" i="11"/>
  <c r="L21" i="11" s="1"/>
  <c r="J21" i="11"/>
  <c r="I21" i="11"/>
  <c r="F21" i="11"/>
  <c r="L20" i="11"/>
  <c r="K20" i="11"/>
  <c r="J20" i="11"/>
  <c r="I20" i="11"/>
  <c r="F20" i="11"/>
  <c r="K19" i="11"/>
  <c r="J19" i="11"/>
  <c r="L19" i="11" s="1"/>
  <c r="I19" i="11"/>
  <c r="F19" i="11"/>
  <c r="K18" i="11"/>
  <c r="J18" i="11"/>
  <c r="L18" i="11" s="1"/>
  <c r="I18" i="11"/>
  <c r="F18" i="11"/>
  <c r="K17" i="11"/>
  <c r="L17" i="11" s="1"/>
  <c r="J17" i="11"/>
  <c r="I17" i="11"/>
  <c r="F17" i="11"/>
  <c r="L16" i="11"/>
  <c r="K16" i="11"/>
  <c r="J16" i="11"/>
  <c r="I16" i="11"/>
  <c r="F16" i="11"/>
  <c r="K15" i="11"/>
  <c r="J15" i="11"/>
  <c r="L15" i="11" s="1"/>
  <c r="I15" i="11"/>
  <c r="F15" i="11"/>
  <c r="K14" i="11"/>
  <c r="J14" i="11"/>
  <c r="L14" i="11" s="1"/>
  <c r="I14" i="11"/>
  <c r="F14" i="11"/>
  <c r="K13" i="11"/>
  <c r="L13" i="11" s="1"/>
  <c r="J13" i="11"/>
  <c r="I13" i="11"/>
  <c r="F13" i="11"/>
  <c r="L12" i="11"/>
  <c r="K12" i="11"/>
  <c r="J12" i="11"/>
  <c r="I12" i="11"/>
  <c r="F12" i="11"/>
  <c r="K11" i="11"/>
  <c r="J11" i="11"/>
  <c r="L11" i="11" s="1"/>
  <c r="I11" i="11"/>
  <c r="F11" i="11"/>
  <c r="K10" i="11"/>
  <c r="J10" i="11"/>
  <c r="L10" i="11" s="1"/>
  <c r="I10" i="11"/>
  <c r="F10" i="11"/>
  <c r="K9" i="11"/>
  <c r="L9" i="11" s="1"/>
  <c r="J9" i="11"/>
  <c r="I9" i="11"/>
  <c r="F9" i="11"/>
  <c r="L8" i="11"/>
  <c r="K8" i="11"/>
  <c r="J8" i="11"/>
  <c r="I8" i="11"/>
  <c r="F8" i="11"/>
  <c r="I7" i="11"/>
  <c r="H7" i="11"/>
  <c r="H74" i="11" s="1"/>
  <c r="G7" i="11"/>
  <c r="J7" i="11" s="1"/>
  <c r="E7" i="11"/>
  <c r="D7" i="11"/>
  <c r="D74" i="11" s="1"/>
  <c r="E55" i="10"/>
  <c r="E53" i="10"/>
  <c r="E50" i="10"/>
  <c r="E48" i="10"/>
  <c r="E46" i="10"/>
  <c r="E43" i="10"/>
  <c r="E39" i="10"/>
  <c r="E35" i="10"/>
  <c r="E33" i="10"/>
  <c r="E30" i="10"/>
  <c r="E27" i="10"/>
  <c r="E24" i="10"/>
  <c r="E19" i="10"/>
  <c r="E17" i="10"/>
  <c r="E14" i="10"/>
  <c r="E10" i="10"/>
  <c r="E8" i="10"/>
  <c r="E314" i="9"/>
  <c r="E313" i="9"/>
  <c r="E312" i="9"/>
  <c r="E311" i="9"/>
  <c r="D310" i="9"/>
  <c r="C310" i="9"/>
  <c r="C309" i="9"/>
  <c r="E308" i="9"/>
  <c r="D307" i="9"/>
  <c r="C307" i="9"/>
  <c r="D306" i="9"/>
  <c r="E305" i="9"/>
  <c r="E304" i="9"/>
  <c r="D303" i="9"/>
  <c r="C303" i="9"/>
  <c r="D302" i="9"/>
  <c r="E301" i="9"/>
  <c r="E300" i="9"/>
  <c r="D299" i="9"/>
  <c r="C299" i="9"/>
  <c r="D298" i="9"/>
  <c r="E297" i="9"/>
  <c r="E295" i="9" s="1"/>
  <c r="E294" i="9" s="1"/>
  <c r="E296" i="9"/>
  <c r="D295" i="9"/>
  <c r="C295" i="9"/>
  <c r="C294" i="9" s="1"/>
  <c r="D294" i="9"/>
  <c r="E293" i="9"/>
  <c r="E292" i="9"/>
  <c r="D291" i="9"/>
  <c r="C291" i="9"/>
  <c r="D290" i="9"/>
  <c r="E289" i="9"/>
  <c r="E288" i="9"/>
  <c r="E287" i="9"/>
  <c r="E286" i="9"/>
  <c r="E285" i="9"/>
  <c r="D284" i="9"/>
  <c r="D283" i="9" s="1"/>
  <c r="E283" i="9" s="1"/>
  <c r="C284" i="9"/>
  <c r="E284" i="9" s="1"/>
  <c r="C283" i="9"/>
  <c r="E282" i="9"/>
  <c r="E281" i="9"/>
  <c r="E280" i="9"/>
  <c r="D279" i="9"/>
  <c r="C279" i="9"/>
  <c r="D278" i="9"/>
  <c r="E277" i="9"/>
  <c r="E276" i="9"/>
  <c r="E275" i="9"/>
  <c r="E274" i="9"/>
  <c r="E273" i="9"/>
  <c r="E272" i="9" s="1"/>
  <c r="D273" i="9"/>
  <c r="C273" i="9"/>
  <c r="C272" i="9" s="1"/>
  <c r="D272" i="9"/>
  <c r="E271" i="9"/>
  <c r="E270" i="9"/>
  <c r="E269" i="9"/>
  <c r="E268" i="9"/>
  <c r="E267" i="9"/>
  <c r="E266" i="9"/>
  <c r="E265" i="9"/>
  <c r="D265" i="9"/>
  <c r="C265" i="9"/>
  <c r="C264" i="9" s="1"/>
  <c r="D264" i="9"/>
  <c r="E263" i="9"/>
  <c r="E262" i="9"/>
  <c r="E261" i="9"/>
  <c r="E260" i="9"/>
  <c r="E259" i="9"/>
  <c r="D258" i="9"/>
  <c r="C258" i="9"/>
  <c r="C257" i="9"/>
  <c r="E256" i="9"/>
  <c r="E255" i="9"/>
  <c r="E254" i="9"/>
  <c r="E253" i="9"/>
  <c r="E252" i="9"/>
  <c r="E251" i="9"/>
  <c r="E250" i="9"/>
  <c r="E249" i="9"/>
  <c r="D249" i="9"/>
  <c r="C249" i="9"/>
  <c r="C248" i="9" s="1"/>
  <c r="D248" i="9"/>
  <c r="E247" i="9"/>
  <c r="E246" i="9"/>
  <c r="E245" i="9"/>
  <c r="E244" i="9"/>
  <c r="E243" i="9"/>
  <c r="D242" i="9"/>
  <c r="C242" i="9"/>
  <c r="C241" i="9"/>
  <c r="E240" i="9"/>
  <c r="E239" i="9"/>
  <c r="E238" i="9"/>
  <c r="E237" i="9"/>
  <c r="E236" i="9"/>
  <c r="E235" i="9"/>
  <c r="E234" i="9"/>
  <c r="E233" i="9"/>
  <c r="E232" i="9"/>
  <c r="E231" i="9"/>
  <c r="D230" i="9"/>
  <c r="C230" i="9"/>
  <c r="C229" i="9"/>
  <c r="E228" i="9"/>
  <c r="E227" i="9"/>
  <c r="D226" i="9"/>
  <c r="C226" i="9"/>
  <c r="C225" i="9"/>
  <c r="E224" i="9"/>
  <c r="E223" i="9"/>
  <c r="E222" i="9"/>
  <c r="E221" i="9"/>
  <c r="E220" i="9"/>
  <c r="E219" i="9"/>
  <c r="D218" i="9"/>
  <c r="C218" i="9"/>
  <c r="C217" i="9"/>
  <c r="E216" i="9"/>
  <c r="E215" i="9"/>
  <c r="E214" i="9"/>
  <c r="E213" i="9"/>
  <c r="E212" i="9"/>
  <c r="E211" i="9"/>
  <c r="E210" i="9"/>
  <c r="E209" i="9"/>
  <c r="D209" i="9"/>
  <c r="C209" i="9"/>
  <c r="C208" i="9" s="1"/>
  <c r="E208" i="9" s="1"/>
  <c r="D208" i="9"/>
  <c r="E207" i="9"/>
  <c r="E206" i="9"/>
  <c r="E205" i="9"/>
  <c r="E204" i="9"/>
  <c r="D203" i="9"/>
  <c r="C203" i="9"/>
  <c r="D202" i="9"/>
  <c r="E201" i="9"/>
  <c r="E200" i="9"/>
  <c r="E199" i="9"/>
  <c r="E198" i="9"/>
  <c r="E197" i="9"/>
  <c r="D196" i="9"/>
  <c r="D195" i="9" s="1"/>
  <c r="C196" i="9"/>
  <c r="E196" i="9" s="1"/>
  <c r="E195" i="9"/>
  <c r="C195" i="9"/>
  <c r="E194" i="9"/>
  <c r="E193" i="9"/>
  <c r="E192" i="9"/>
  <c r="E191" i="9"/>
  <c r="E190" i="9"/>
  <c r="E189" i="9"/>
  <c r="E188" i="9"/>
  <c r="E187" i="9"/>
  <c r="D186" i="9"/>
  <c r="C186" i="9"/>
  <c r="C185" i="9"/>
  <c r="E184" i="9"/>
  <c r="E183" i="9"/>
  <c r="E182" i="9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E168" i="9"/>
  <c r="D167" i="9"/>
  <c r="C167" i="9"/>
  <c r="D166" i="9"/>
  <c r="E165" i="9"/>
  <c r="E164" i="9"/>
  <c r="E163" i="9"/>
  <c r="E162" i="9"/>
  <c r="E161" i="9"/>
  <c r="E160" i="9"/>
  <c r="E159" i="9"/>
  <c r="E158" i="9"/>
  <c r="E157" i="9"/>
  <c r="E156" i="9"/>
  <c r="D155" i="9"/>
  <c r="C155" i="9"/>
  <c r="D154" i="9"/>
  <c r="E153" i="9"/>
  <c r="E152" i="9"/>
  <c r="E151" i="9"/>
  <c r="E150" i="9"/>
  <c r="E149" i="9"/>
  <c r="E148" i="9"/>
  <c r="D147" i="9"/>
  <c r="C147" i="9"/>
  <c r="D146" i="9"/>
  <c r="E145" i="9"/>
  <c r="E144" i="9"/>
  <c r="E143" i="9"/>
  <c r="E142" i="9"/>
  <c r="E141" i="9"/>
  <c r="E140" i="9"/>
  <c r="E139" i="9"/>
  <c r="D138" i="9"/>
  <c r="C138" i="9"/>
  <c r="C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D124" i="9"/>
  <c r="D123" i="9" s="1"/>
  <c r="E123" i="9" s="1"/>
  <c r="C124" i="9"/>
  <c r="E124" i="9" s="1"/>
  <c r="C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D108" i="9"/>
  <c r="D107" i="9" s="1"/>
  <c r="C108" i="9"/>
  <c r="E108" i="9" s="1"/>
  <c r="E107" i="9"/>
  <c r="C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D92" i="9"/>
  <c r="D91" i="9" s="1"/>
  <c r="E91" i="9" s="1"/>
  <c r="C92" i="9"/>
  <c r="E92" i="9" s="1"/>
  <c r="C91" i="9"/>
  <c r="E90" i="9"/>
  <c r="E89" i="9"/>
  <c r="E88" i="9"/>
  <c r="E87" i="9"/>
  <c r="E86" i="9"/>
  <c r="E85" i="9"/>
  <c r="D84" i="9"/>
  <c r="D83" i="9" s="1"/>
  <c r="C84" i="9"/>
  <c r="E84" i="9" s="1"/>
  <c r="E83" i="9"/>
  <c r="C83" i="9"/>
  <c r="E82" i="9"/>
  <c r="E81" i="9"/>
  <c r="E80" i="9"/>
  <c r="D79" i="9"/>
  <c r="C79" i="9"/>
  <c r="E78" i="9"/>
  <c r="E77" i="9"/>
  <c r="E76" i="9"/>
  <c r="E75" i="9"/>
  <c r="D75" i="9"/>
  <c r="C75" i="9"/>
  <c r="E74" i="9"/>
  <c r="E73" i="9"/>
  <c r="D72" i="9"/>
  <c r="C72" i="9"/>
  <c r="E72" i="9" s="1"/>
  <c r="E71" i="9"/>
  <c r="E70" i="9"/>
  <c r="E69" i="9"/>
  <c r="E68" i="9"/>
  <c r="E67" i="9"/>
  <c r="D66" i="9"/>
  <c r="D65" i="9" s="1"/>
  <c r="C66" i="9"/>
  <c r="E66" i="9" s="1"/>
  <c r="E64" i="9"/>
  <c r="E63" i="9"/>
  <c r="E62" i="9"/>
  <c r="E61" i="9"/>
  <c r="E60" i="9"/>
  <c r="E59" i="9"/>
  <c r="D59" i="9"/>
  <c r="C59" i="9"/>
  <c r="E58" i="9"/>
  <c r="E57" i="9"/>
  <c r="E56" i="9"/>
  <c r="E55" i="9"/>
  <c r="E54" i="9"/>
  <c r="E53" i="9"/>
  <c r="E52" i="9"/>
  <c r="E51" i="9"/>
  <c r="D50" i="9"/>
  <c r="C50" i="9"/>
  <c r="C49" i="9"/>
  <c r="E48" i="9"/>
  <c r="E47" i="9"/>
  <c r="E46" i="9"/>
  <c r="E45" i="9"/>
  <c r="E44" i="9"/>
  <c r="E43" i="9"/>
  <c r="E42" i="9"/>
  <c r="E41" i="9"/>
  <c r="D40" i="9"/>
  <c r="C40" i="9"/>
  <c r="E40" i="9" s="1"/>
  <c r="E39" i="9"/>
  <c r="E38" i="9"/>
  <c r="D37" i="9"/>
  <c r="C37" i="9"/>
  <c r="E37" i="9" s="1"/>
  <c r="E36" i="9"/>
  <c r="E35" i="9"/>
  <c r="E34" i="9"/>
  <c r="E33" i="9"/>
  <c r="E32" i="9"/>
  <c r="E31" i="9"/>
  <c r="E30" i="9"/>
  <c r="E29" i="9"/>
  <c r="D28" i="9"/>
  <c r="C28" i="9"/>
  <c r="E28" i="9" s="1"/>
  <c r="E27" i="9"/>
  <c r="E26" i="9"/>
  <c r="E25" i="9"/>
  <c r="E24" i="9"/>
  <c r="E23" i="9"/>
  <c r="E22" i="9"/>
  <c r="E21" i="9"/>
  <c r="E20" i="9"/>
  <c r="E19" i="9"/>
  <c r="E17" i="9" s="1"/>
  <c r="E18" i="9"/>
  <c r="D17" i="9"/>
  <c r="C17" i="9"/>
  <c r="C16" i="9" s="1"/>
  <c r="D16" i="9"/>
  <c r="E15" i="9"/>
  <c r="E13" i="9" s="1"/>
  <c r="E12" i="9" s="1"/>
  <c r="E14" i="9"/>
  <c r="D13" i="9"/>
  <c r="C13" i="9"/>
  <c r="C12" i="9" s="1"/>
  <c r="D12" i="9"/>
  <c r="E11" i="9"/>
  <c r="E9" i="9" s="1"/>
  <c r="E8" i="9" s="1"/>
  <c r="E10" i="9"/>
  <c r="D9" i="9"/>
  <c r="C9" i="9"/>
  <c r="C8" i="9" s="1"/>
  <c r="D8" i="9"/>
  <c r="E45" i="8"/>
  <c r="E44" i="8"/>
  <c r="E43" i="8"/>
  <c r="E42" i="8"/>
  <c r="E41" i="8"/>
  <c r="E40" i="8"/>
  <c r="D40" i="8"/>
  <c r="C40" i="8"/>
  <c r="E39" i="8"/>
  <c r="E38" i="8"/>
  <c r="D38" i="8"/>
  <c r="C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D12" i="8"/>
  <c r="C12" i="8"/>
  <c r="C46" i="8" s="1"/>
  <c r="E11" i="8"/>
  <c r="E10" i="8"/>
  <c r="D9" i="8"/>
  <c r="D46" i="8" s="1"/>
  <c r="C9" i="8"/>
  <c r="E9" i="8" s="1"/>
  <c r="E46" i="8" s="1"/>
  <c r="L21" i="7"/>
  <c r="F18" i="7"/>
  <c r="E18" i="7"/>
  <c r="D18" i="7"/>
  <c r="F15" i="6"/>
  <c r="D15" i="6"/>
  <c r="F14" i="6"/>
  <c r="F13" i="6"/>
  <c r="F12" i="6"/>
  <c r="F11" i="6"/>
  <c r="F10" i="6"/>
  <c r="F9" i="6"/>
  <c r="F8" i="6"/>
  <c r="F7" i="6"/>
  <c r="F6" i="6"/>
  <c r="D35" i="5"/>
  <c r="D34" i="5"/>
  <c r="C34" i="5"/>
  <c r="D33" i="5"/>
  <c r="C32" i="5"/>
  <c r="D32" i="5" s="1"/>
  <c r="D29" i="5"/>
  <c r="D28" i="5"/>
  <c r="D27" i="5"/>
  <c r="D26" i="5"/>
  <c r="D25" i="5"/>
  <c r="D24" i="5"/>
  <c r="C24" i="5"/>
  <c r="D23" i="5"/>
  <c r="D22" i="5"/>
  <c r="D21" i="5"/>
  <c r="D20" i="5"/>
  <c r="D19" i="5"/>
  <c r="D18" i="5"/>
  <c r="D17" i="5"/>
  <c r="D16" i="5"/>
  <c r="D15" i="5"/>
  <c r="D14" i="5"/>
  <c r="D13" i="5"/>
  <c r="C12" i="5"/>
  <c r="D12" i="5" s="1"/>
  <c r="C11" i="5"/>
  <c r="D11" i="5" s="1"/>
  <c r="C10" i="5"/>
  <c r="D10" i="5" s="1"/>
  <c r="G16" i="4"/>
  <c r="F15" i="4"/>
  <c r="H12" i="4"/>
  <c r="F11" i="4"/>
  <c r="F16" i="4" s="1"/>
  <c r="H16" i="4" s="1"/>
  <c r="H8" i="4"/>
  <c r="F34" i="3"/>
  <c r="E34" i="3"/>
  <c r="G34" i="3" s="1"/>
  <c r="D34" i="3"/>
  <c r="G31" i="3"/>
  <c r="G30" i="3"/>
  <c r="G29" i="3"/>
  <c r="G28" i="3"/>
  <c r="F16" i="3"/>
  <c r="E16" i="3"/>
  <c r="G16" i="3" s="1"/>
  <c r="D16" i="3"/>
  <c r="G13" i="3"/>
  <c r="G12" i="3"/>
  <c r="G11" i="3"/>
  <c r="G10" i="3"/>
  <c r="G55" i="2"/>
  <c r="F55" i="2"/>
  <c r="G54" i="2"/>
  <c r="F54" i="2"/>
  <c r="E53" i="2"/>
  <c r="D53" i="2"/>
  <c r="C53" i="2"/>
  <c r="F53" i="2" s="1"/>
  <c r="G53" i="2" s="1"/>
  <c r="F52" i="2"/>
  <c r="G52" i="2" s="1"/>
  <c r="F51" i="2"/>
  <c r="G51" i="2" s="1"/>
  <c r="F50" i="2"/>
  <c r="G50" i="2" s="1"/>
  <c r="F49" i="2"/>
  <c r="G49" i="2" s="1"/>
  <c r="F48" i="2"/>
  <c r="G48" i="2" s="1"/>
  <c r="E48" i="2"/>
  <c r="D48" i="2"/>
  <c r="F47" i="2"/>
  <c r="G47" i="2" s="1"/>
  <c r="F46" i="2"/>
  <c r="G45" i="2"/>
  <c r="F45" i="2"/>
  <c r="G44" i="2"/>
  <c r="F44" i="2"/>
  <c r="E43" i="2"/>
  <c r="D43" i="2"/>
  <c r="C43" i="2"/>
  <c r="F43" i="2" s="1"/>
  <c r="G43" i="2" s="1"/>
  <c r="F42" i="2"/>
  <c r="G42" i="2" s="1"/>
  <c r="F41" i="2"/>
  <c r="G41" i="2" s="1"/>
  <c r="F40" i="2"/>
  <c r="G40" i="2" s="1"/>
  <c r="E40" i="2"/>
  <c r="D40" i="2"/>
  <c r="C40" i="2"/>
  <c r="G39" i="2"/>
  <c r="F39" i="2"/>
  <c r="G38" i="2"/>
  <c r="F38" i="2"/>
  <c r="G37" i="2"/>
  <c r="F37" i="2"/>
  <c r="E36" i="2"/>
  <c r="D36" i="2"/>
  <c r="C36" i="2"/>
  <c r="F36" i="2" s="1"/>
  <c r="G36" i="2" s="1"/>
  <c r="F35" i="2"/>
  <c r="G35" i="2" s="1"/>
  <c r="F34" i="2"/>
  <c r="G34" i="2" s="1"/>
  <c r="F33" i="2"/>
  <c r="G33" i="2" s="1"/>
  <c r="F32" i="2"/>
  <c r="G32" i="2" s="1"/>
  <c r="F31" i="2"/>
  <c r="G31" i="2" s="1"/>
  <c r="E30" i="2"/>
  <c r="D30" i="2"/>
  <c r="F30" i="2" s="1"/>
  <c r="G30" i="2" s="1"/>
  <c r="C30" i="2"/>
  <c r="G29" i="2"/>
  <c r="F29" i="2"/>
  <c r="G28" i="2"/>
  <c r="F28" i="2"/>
  <c r="E27" i="2"/>
  <c r="E26" i="2" s="1"/>
  <c r="D27" i="2"/>
  <c r="C27" i="2"/>
  <c r="D26" i="2"/>
  <c r="D56" i="2" s="1"/>
  <c r="G25" i="2"/>
  <c r="F25" i="2"/>
  <c r="G24" i="2"/>
  <c r="F24" i="2"/>
  <c r="G23" i="2"/>
  <c r="F23" i="2"/>
  <c r="G22" i="2"/>
  <c r="F22" i="2"/>
  <c r="G21" i="2"/>
  <c r="F21" i="2"/>
  <c r="E20" i="2"/>
  <c r="E8" i="2" s="1"/>
  <c r="E56" i="2" s="1"/>
  <c r="D20" i="2"/>
  <c r="F19" i="2"/>
  <c r="G19" i="2" s="1"/>
  <c r="F18" i="2"/>
  <c r="G18" i="2" s="1"/>
  <c r="E18" i="2"/>
  <c r="G17" i="2"/>
  <c r="F17" i="2"/>
  <c r="G16" i="2"/>
  <c r="C16" i="2"/>
  <c r="F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E9" i="2"/>
  <c r="D9" i="2"/>
  <c r="D8" i="2" s="1"/>
  <c r="C9" i="2"/>
  <c r="F41" i="1"/>
  <c r="E40" i="1"/>
  <c r="D40" i="1"/>
  <c r="C40" i="1"/>
  <c r="F39" i="1"/>
  <c r="F38" i="1"/>
  <c r="F37" i="1"/>
  <c r="E37" i="1"/>
  <c r="D37" i="1"/>
  <c r="D33" i="1" s="1"/>
  <c r="C37" i="1"/>
  <c r="F36" i="1"/>
  <c r="F35" i="1"/>
  <c r="E34" i="1"/>
  <c r="D34" i="1"/>
  <c r="C34" i="1"/>
  <c r="F32" i="1"/>
  <c r="F31" i="1"/>
  <c r="F30" i="1"/>
  <c r="F29" i="1"/>
  <c r="F28" i="1"/>
  <c r="E27" i="1"/>
  <c r="D27" i="1"/>
  <c r="C27" i="1"/>
  <c r="F27" i="1" s="1"/>
  <c r="G27" i="1" s="1"/>
  <c r="F26" i="1"/>
  <c r="F25" i="1"/>
  <c r="E24" i="1"/>
  <c r="D24" i="1"/>
  <c r="F24" i="1" s="1"/>
  <c r="G24" i="1" s="1"/>
  <c r="C24" i="1"/>
  <c r="F23" i="1"/>
  <c r="F22" i="1"/>
  <c r="E21" i="1"/>
  <c r="D21" i="1"/>
  <c r="C21" i="1"/>
  <c r="F20" i="1"/>
  <c r="F19" i="1"/>
  <c r="F18" i="1"/>
  <c r="G18" i="1" s="1"/>
  <c r="E17" i="1"/>
  <c r="D17" i="1"/>
  <c r="F17" i="1" s="1"/>
  <c r="G17" i="1" s="1"/>
  <c r="C17" i="1"/>
  <c r="F16" i="1"/>
  <c r="F15" i="1"/>
  <c r="F14" i="1"/>
  <c r="F13" i="1"/>
  <c r="F12" i="1"/>
  <c r="F11" i="1"/>
  <c r="E10" i="1"/>
  <c r="D10" i="1"/>
  <c r="C10" i="1"/>
  <c r="C1" i="1"/>
  <c r="G15" i="1" s="1"/>
  <c r="G13" i="1" l="1"/>
  <c r="F34" i="1"/>
  <c r="G34" i="1" s="1"/>
  <c r="C33" i="1"/>
  <c r="D9" i="1"/>
  <c r="D42" i="1" s="1"/>
  <c r="E9" i="1"/>
  <c r="G20" i="1"/>
  <c r="G23" i="1"/>
  <c r="G28" i="1"/>
  <c r="G30" i="1"/>
  <c r="G32" i="1"/>
  <c r="G35" i="1"/>
  <c r="G12" i="1"/>
  <c r="G14" i="1"/>
  <c r="G16" i="1"/>
  <c r="F21" i="1"/>
  <c r="G21" i="1" s="1"/>
  <c r="G25" i="1"/>
  <c r="E33" i="1"/>
  <c r="F40" i="1"/>
  <c r="G40" i="1" s="1"/>
  <c r="C8" i="2"/>
  <c r="F20" i="2"/>
  <c r="G20" i="2" s="1"/>
  <c r="F27" i="2"/>
  <c r="G27" i="2" s="1"/>
  <c r="C26" i="2"/>
  <c r="F26" i="2" s="1"/>
  <c r="G26" i="2" s="1"/>
  <c r="C31" i="5"/>
  <c r="E50" i="9"/>
  <c r="D49" i="9"/>
  <c r="E138" i="9"/>
  <c r="D137" i="9"/>
  <c r="E186" i="9"/>
  <c r="D185" i="9"/>
  <c r="E230" i="9"/>
  <c r="D229" i="9"/>
  <c r="E229" i="9" s="1"/>
  <c r="E248" i="9"/>
  <c r="E258" i="9"/>
  <c r="D257" i="9"/>
  <c r="E291" i="9"/>
  <c r="C290" i="9"/>
  <c r="E290" i="9" s="1"/>
  <c r="E307" i="9"/>
  <c r="C306" i="9"/>
  <c r="E306" i="9" s="1"/>
  <c r="G22" i="1"/>
  <c r="G26" i="1"/>
  <c r="G29" i="1"/>
  <c r="G31" i="1"/>
  <c r="G36" i="1"/>
  <c r="G37" i="1"/>
  <c r="G41" i="1"/>
  <c r="E16" i="9"/>
  <c r="E147" i="9"/>
  <c r="C146" i="9"/>
  <c r="E146" i="9" s="1"/>
  <c r="E242" i="9"/>
  <c r="D241" i="9"/>
  <c r="E241" i="9" s="1"/>
  <c r="E279" i="9"/>
  <c r="C278" i="9"/>
  <c r="E278" i="9" s="1"/>
  <c r="E310" i="9"/>
  <c r="D309" i="9"/>
  <c r="E309" i="9" s="1"/>
  <c r="E74" i="11"/>
  <c r="K7" i="11"/>
  <c r="F7" i="11"/>
  <c r="L65" i="11"/>
  <c r="G11" i="1"/>
  <c r="E49" i="9"/>
  <c r="E137" i="9"/>
  <c r="E155" i="9"/>
  <c r="C154" i="9"/>
  <c r="E154" i="9" s="1"/>
  <c r="E185" i="9"/>
  <c r="E218" i="9"/>
  <c r="D217" i="9"/>
  <c r="E217" i="9" s="1"/>
  <c r="E257" i="9"/>
  <c r="E299" i="9"/>
  <c r="C298" i="9"/>
  <c r="E298" i="9" s="1"/>
  <c r="E57" i="10"/>
  <c r="L7" i="11"/>
  <c r="F10" i="1"/>
  <c r="G10" i="1" s="1"/>
  <c r="C9" i="1"/>
  <c r="G19" i="1"/>
  <c r="G38" i="1"/>
  <c r="G39" i="1"/>
  <c r="E79" i="9"/>
  <c r="C65" i="9"/>
  <c r="E65" i="9" s="1"/>
  <c r="E167" i="9"/>
  <c r="C166" i="9"/>
  <c r="E166" i="9" s="1"/>
  <c r="E203" i="9"/>
  <c r="C202" i="9"/>
  <c r="E202" i="9" s="1"/>
  <c r="E226" i="9"/>
  <c r="D225" i="9"/>
  <c r="D315" i="9" s="1"/>
  <c r="E264" i="9"/>
  <c r="E303" i="9"/>
  <c r="C302" i="9"/>
  <c r="E302" i="9" s="1"/>
  <c r="L36" i="11"/>
  <c r="L52" i="11"/>
  <c r="L60" i="11"/>
  <c r="L72" i="11"/>
  <c r="G74" i="11"/>
  <c r="I74" i="11" s="1"/>
  <c r="E10" i="13"/>
  <c r="E20" i="13"/>
  <c r="E26" i="13"/>
  <c r="E82" i="13"/>
  <c r="E102" i="13"/>
  <c r="E110" i="13"/>
  <c r="E128" i="13"/>
  <c r="E140" i="13"/>
  <c r="E148" i="13"/>
  <c r="E162" i="13"/>
  <c r="E170" i="13"/>
  <c r="E180" i="13"/>
  <c r="E200" i="13"/>
  <c r="E210" i="13"/>
  <c r="E242" i="13"/>
  <c r="E245" i="13"/>
  <c r="D244" i="13"/>
  <c r="E244" i="13" s="1"/>
  <c r="E251" i="13"/>
  <c r="E259" i="13"/>
  <c r="E273" i="13"/>
  <c r="E277" i="13"/>
  <c r="D276" i="13"/>
  <c r="E276" i="13" s="1"/>
  <c r="E9" i="13"/>
  <c r="E13" i="13"/>
  <c r="D12" i="13"/>
  <c r="E12" i="13" s="1"/>
  <c r="E35" i="13"/>
  <c r="D34" i="13"/>
  <c r="E34" i="13" s="1"/>
  <c r="E53" i="13"/>
  <c r="D52" i="13"/>
  <c r="E52" i="13" s="1"/>
  <c r="E59" i="13"/>
  <c r="D58" i="13"/>
  <c r="E58" i="13" s="1"/>
  <c r="E75" i="13"/>
  <c r="D74" i="13"/>
  <c r="E74" i="13" s="1"/>
  <c r="E85" i="13"/>
  <c r="D84" i="13"/>
  <c r="E84" i="13" s="1"/>
  <c r="E95" i="13"/>
  <c r="D94" i="13"/>
  <c r="E94" i="13" s="1"/>
  <c r="E119" i="13"/>
  <c r="D118" i="13"/>
  <c r="E118" i="13" s="1"/>
  <c r="E151" i="13"/>
  <c r="D150" i="13"/>
  <c r="E150" i="13" s="1"/>
  <c r="E173" i="13"/>
  <c r="D172" i="13"/>
  <c r="E172" i="13" s="1"/>
  <c r="E183" i="13"/>
  <c r="D182" i="13"/>
  <c r="E182" i="13" s="1"/>
  <c r="E193" i="13"/>
  <c r="D192" i="13"/>
  <c r="E192" i="13" s="1"/>
  <c r="E203" i="13"/>
  <c r="D202" i="13"/>
  <c r="E202" i="13" s="1"/>
  <c r="E213" i="13"/>
  <c r="D212" i="13"/>
  <c r="E212" i="13" s="1"/>
  <c r="E229" i="13"/>
  <c r="D228" i="13"/>
  <c r="E228" i="13" s="1"/>
  <c r="E256" i="13"/>
  <c r="E270" i="13"/>
  <c r="C76" i="14"/>
  <c r="E76" i="14" s="1"/>
  <c r="L32" i="11"/>
  <c r="L40" i="11"/>
  <c r="L48" i="11"/>
  <c r="L56" i="11"/>
  <c r="L64" i="11"/>
  <c r="L68" i="11"/>
  <c r="E255" i="13"/>
  <c r="E265" i="13"/>
  <c r="D264" i="13"/>
  <c r="E264" i="13" s="1"/>
  <c r="E269" i="13"/>
  <c r="C281" i="13"/>
  <c r="E41" i="13"/>
  <c r="D40" i="13"/>
  <c r="E40" i="13" s="1"/>
  <c r="E49" i="13"/>
  <c r="D48" i="13"/>
  <c r="E48" i="13" s="1"/>
  <c r="E91" i="13"/>
  <c r="D90" i="13"/>
  <c r="E90" i="13" s="1"/>
  <c r="E99" i="13"/>
  <c r="D98" i="13"/>
  <c r="E98" i="13" s="1"/>
  <c r="E125" i="13"/>
  <c r="D124" i="13"/>
  <c r="E124" i="13" s="1"/>
  <c r="E145" i="13"/>
  <c r="D144" i="13"/>
  <c r="E144" i="13" s="1"/>
  <c r="E159" i="13"/>
  <c r="D158" i="13"/>
  <c r="E158" i="13" s="1"/>
  <c r="E189" i="13"/>
  <c r="D188" i="13"/>
  <c r="E188" i="13" s="1"/>
  <c r="E197" i="13"/>
  <c r="D196" i="13"/>
  <c r="E196" i="13" s="1"/>
  <c r="E207" i="13"/>
  <c r="D206" i="13"/>
  <c r="E206" i="13" s="1"/>
  <c r="E225" i="9" l="1"/>
  <c r="E315" i="9" s="1"/>
  <c r="D31" i="5"/>
  <c r="C30" i="5"/>
  <c r="C56" i="2"/>
  <c r="F56" i="2" s="1"/>
  <c r="F8" i="2"/>
  <c r="G8" i="2" s="1"/>
  <c r="F33" i="1"/>
  <c r="G33" i="1" s="1"/>
  <c r="C42" i="1"/>
  <c r="F9" i="1"/>
  <c r="G9" i="1" s="1"/>
  <c r="F74" i="11"/>
  <c r="K74" i="11"/>
  <c r="D8" i="13"/>
  <c r="D281" i="13" s="1"/>
  <c r="E42" i="1"/>
  <c r="E8" i="13"/>
  <c r="E281" i="13" s="1"/>
  <c r="J74" i="11"/>
  <c r="L74" i="11" s="1"/>
  <c r="C315" i="9"/>
  <c r="F42" i="1" l="1"/>
  <c r="G42" i="1" s="1"/>
  <c r="D30" i="5"/>
  <c r="C36" i="5"/>
  <c r="D36" i="5" s="1"/>
  <c r="G56" i="2"/>
  <c r="F60" i="2"/>
</calcChain>
</file>

<file path=xl/sharedStrings.xml><?xml version="1.0" encoding="utf-8"?>
<sst xmlns="http://schemas.openxmlformats.org/spreadsheetml/2006/main" count="1382" uniqueCount="960">
  <si>
    <t>PIB2022</t>
  </si>
  <si>
    <t>CUADRO NO. 1</t>
  </si>
  <si>
    <t>Ingresos consolidados del Presupuesto General del Estado 2022</t>
  </si>
  <si>
    <t>Clasificación Económica de Ingresos</t>
  </si>
  <si>
    <t>(En RD$ y %PIB)</t>
  </si>
  <si>
    <t>Gobierno Central</t>
  </si>
  <si>
    <t>Organismos Autónomos y  Descentralizados no Financieros</t>
  </si>
  <si>
    <t xml:space="preserve">Instituciones Públicas de la Seguridad Social </t>
  </si>
  <si>
    <t>Total Ingresos Consolidados</t>
  </si>
  <si>
    <t>%PIB</t>
  </si>
  <si>
    <t>1.1 - Ingresos Corrientes</t>
  </si>
  <si>
    <t>1.1.1 - Impuestos</t>
  </si>
  <si>
    <t>1.1.1.1 - Impuestos sobre el ingreso, las utilidades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</si>
  <si>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</si>
  <si>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</si>
  <si>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</si>
  <si>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</si>
  <si>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</si>
  <si>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</si>
  <si>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</si>
  <si>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</si>
  <si>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1.1.2.4 - Contribuciones no clasificables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</si>
  <si>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</si>
  <si>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</si>
  <si>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</si>
  <si>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</si>
  <si>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</si>
  <si>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</si>
  <si>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1.1.6 - Transferencias y donaciones corrientes recibidas</t>
  </si>
  <si>
    <t>1.1.6.1 - Transferencias del sector privado</t>
  </si>
  <si>
    <t>1.1.6.2 - Transferencias del sector público</t>
  </si>
  <si>
    <t>1.1.6.5 - Donaciones corrientes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</si>
  <si>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</si>
  <si>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</si>
  <si>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</si>
  <si>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</si>
  <si>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1.2.1.1 - Venta de activos fijos</t>
  </si>
  <si>
    <t>1.2.1.3 - Venta de activos no producidos</t>
  </si>
  <si>
    <t>1.2.4 - Transferencias de capital recibidas</t>
  </si>
  <si>
    <t>1.2.4.2 - Transferencias del sector público</t>
  </si>
  <si>
    <t>1.2.4.4 - Donaciones de capital</t>
  </si>
  <si>
    <t>1.2.5 - Recuperación de inversiones financieras realizadas con fines de política</t>
  </si>
  <si>
    <t>1.2.5.4 - Recuperación de préstamos realizados con fines de política</t>
  </si>
  <si>
    <t>TOTAL GENERAL</t>
  </si>
  <si>
    <t>CUADRO NO. 2</t>
  </si>
  <si>
    <t>Gastos consolidados del Presupuesto General del Estado 2022</t>
  </si>
  <si>
    <t>Clasificación Económica del Gasto</t>
  </si>
  <si>
    <t>DETALLE</t>
  </si>
  <si>
    <t>Total Gastos Consolidados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</si>
  <si>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</si>
  <si>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</si>
  <si>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</si>
  <si>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</si>
  <si>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</si>
  <si>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</si>
  <si>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pública</t>
  </si>
  <si>
    <t>2.1.3 - Prestaciones de la seguridad social (sistema propio de la empresa)</t>
  </si>
  <si>
    <t>2.1.4 - Gastos de la propiedad</t>
  </si>
  <si>
    <t>2.1.4.1 - Intereses</t>
  </si>
  <si>
    <t>2.1.5 - Subvenciones otorgadas a empresas</t>
  </si>
  <si>
    <t>2.1.5.1 - Subvenciones a empresas privadas</t>
  </si>
  <si>
    <t>2.1.6 - Transferencias corrientes otorgadas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</si>
  <si>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</si>
  <si>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</si>
  <si>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</si>
  <si>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</si>
  <si>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</si>
  <si>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</si>
  <si>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</si>
  <si>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2.2.1.1 - Construcciones por contrato</t>
  </si>
  <si>
    <t>2.2.1.2 - Construcciones por administración</t>
  </si>
  <si>
    <t>2.2.2 - Activos fijos (formación bruta de capital fijo)</t>
  </si>
  <si>
    <t>2.2.2.1 - Viviendas, edificios y estructuras</t>
  </si>
  <si>
    <t>2.2.2.2 - Maquinaria y equipo</t>
  </si>
  <si>
    <t>2.2.2.3 - Equipo de defensa y seguridad</t>
  </si>
  <si>
    <t>2.2.2.4 - Activos biológicos cultivados</t>
  </si>
  <si>
    <t>2.2.2.5 - Activos fijos intangibles</t>
  </si>
  <si>
    <t>2.2.4 - Objetos de valor</t>
  </si>
  <si>
    <t>2.2.4.1 - Piedras y metales preciosos</t>
  </si>
  <si>
    <t>2.2.4.2 - Antigüedades y otros objetos de arte</t>
  </si>
  <si>
    <t>2.2.4.3 - Otros objetos de valor</t>
  </si>
  <si>
    <t>2.2.5 - Activos no producidos</t>
  </si>
  <si>
    <t>2.2.5.1 - Activos tangibles no producidos de origen natural</t>
  </si>
  <si>
    <t>2.2.5.2 - Activos intangibles no producidos</t>
  </si>
  <si>
    <t>2.2.6 - Transferencias de capital otorgadas</t>
  </si>
  <si>
    <t>2.2.6.1 - Transferencias de capital al sector privado</t>
  </si>
  <si>
    <t>2.2.6.2 - Transferencias de capital al sector público</t>
  </si>
  <si>
    <t>2.2.6.3 - Transferencia de capital al sector externo</t>
  </si>
  <si>
    <t>2.2.6.7 - Otras transferencias de capital</t>
  </si>
  <si>
    <t>2.2.7 - Inversiones financieras realizadas con fines de política</t>
  </si>
  <si>
    <t>2.2.7.1 - Adquisición de acciones y participaciones adquiridos con fines de política</t>
  </si>
  <si>
    <t>2.2.7.3 - Adquisición de obligaciones negociables con fines de política</t>
  </si>
  <si>
    <t>2.2.7.4 - Concesión de préstamos realizados con fines de política</t>
  </si>
  <si>
    <t>2.2.7.5 - Aportes de capital al sector público</t>
  </si>
  <si>
    <t>2.2.8 - Gastos de capital, reserva presupuestaria</t>
  </si>
  <si>
    <t>2.2.8.1 - 5 %  que se asigna durante el ejercicio para inversión</t>
  </si>
  <si>
    <t>2.2.8.2 - 1%  que se asigna durante el ejercicio para inversión por calamidad pública</t>
  </si>
  <si>
    <t>TOTAL GASTO</t>
  </si>
  <si>
    <t>PIB 2022</t>
  </si>
  <si>
    <t>CUADRO NO. 3-A</t>
  </si>
  <si>
    <t>Transferencias Inter-Ámbitos del Gobierno Central, Organismos Autónomos y Descentralizados no Financieros y de las Instituciones Públicas de la Seguridad Social</t>
  </si>
  <si>
    <t>Presupuesto 2022</t>
  </si>
  <si>
    <t>(En RD$)</t>
  </si>
  <si>
    <t xml:space="preserve">Tipo de transferencia </t>
  </si>
  <si>
    <t>Ámbito que transfiere</t>
  </si>
  <si>
    <t xml:space="preserve"> Ámbito que recibe</t>
  </si>
  <si>
    <t>Total transferencias otorgadas</t>
  </si>
  <si>
    <t>Transferencias Corrientes</t>
  </si>
  <si>
    <t>Organismos  Autónomos y Descentralizados  no Financieros</t>
  </si>
  <si>
    <t>Transferencias de Capital</t>
  </si>
  <si>
    <t>Total transferencias recibidas</t>
  </si>
  <si>
    <t>CUADRO NO. 3-B</t>
  </si>
  <si>
    <t>Transferencias Intra-Ámbitos del Gobierno Central, Organismos Autónomos y Descentralizados no Financieros y de las Instituciones Públicas de la Seguridad Social</t>
  </si>
  <si>
    <t>Ámbito que recibe</t>
  </si>
  <si>
    <t>Organismos Autónomos y  Descentralizados no Financieras</t>
  </si>
  <si>
    <t>CUADRO NO. 4</t>
  </si>
  <si>
    <t>Financiamiento Neto Inter-Ámbitos del Gobierno Central, Organismos Autónomos y Descentralizados no Financieros y de las Instituciones Públicas de la Seguridad Social</t>
  </si>
  <si>
    <t>Fuentes Financieras</t>
  </si>
  <si>
    <t>Total Fuentes Financieras</t>
  </si>
  <si>
    <t>Aplicaciones Financieras</t>
  </si>
  <si>
    <t>Total Aplicaciones Financieras</t>
  </si>
  <si>
    <t>Total Transferencias Recibidas</t>
  </si>
  <si>
    <t>CUADRO NO. 5</t>
  </si>
  <si>
    <t>Estimación de ingresos fiscales del Gobierno Central 2022</t>
  </si>
  <si>
    <t>Clasificación Económica</t>
  </si>
  <si>
    <t>PRESUPUESTO 2022</t>
  </si>
  <si>
    <t>1.1 - INGRESOS CORRIENTES</t>
  </si>
  <si>
    <t>1.1.1.1 - Impuestos sobre el ingreso, las utilidades  y las ganancias de capital</t>
  </si>
  <si>
    <t>1.1.1.1.1 - De personas físicas</t>
  </si>
  <si>
    <t>1.1.1.1.2 - De empresas y otras corporaciones</t>
  </si>
  <si>
    <t>1.1.1.1.3 - Otros impuestos sobre los ingresos</t>
  </si>
  <si>
    <r>
      <t xml:space="preserve"> </t>
    </r>
    <r>
      <rPr>
        <sz val="12"/>
        <color theme="1"/>
        <rFont val="Times New Roman"/>
        <family val="1"/>
      </rPr>
      <t xml:space="preserve">1.1.6.1 Transferencias del sector privado </t>
    </r>
  </si>
  <si>
    <r>
      <t xml:space="preserve"> </t>
    </r>
    <r>
      <rPr>
        <sz val="12"/>
        <color theme="1"/>
        <rFont val="Times New Roman"/>
        <family val="1"/>
      </rPr>
      <t>1.1.6.2 Transferencias del sector público</t>
    </r>
  </si>
  <si>
    <r>
      <rPr>
        <sz val="12"/>
        <color theme="1"/>
        <rFont val="Times New Roman"/>
        <family val="1"/>
      </rPr>
      <t xml:space="preserve"> 1.1.6.5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Donaciones corrientes </t>
    </r>
  </si>
  <si>
    <t>1.2 - INGRESOS DE CAPITAL</t>
  </si>
  <si>
    <t xml:space="preserve">1.2.4- Transferencias de capital recibidas </t>
  </si>
  <si>
    <r>
      <t xml:space="preserve">  </t>
    </r>
    <r>
      <rPr>
        <sz val="12"/>
        <color theme="1"/>
        <rFont val="Times New Roman"/>
        <family val="1"/>
      </rPr>
      <t>1.2.4.2 Transferencias del sector público</t>
    </r>
  </si>
  <si>
    <t xml:space="preserve">    1.2.4.2.2- Transferencias de empresas públicas no financieras </t>
  </si>
  <si>
    <t>1.2.4.4- Donaciones de capital</t>
  </si>
  <si>
    <t>1.2.4.4.2- Donaciones de capital de organismos internacionales</t>
  </si>
  <si>
    <t xml:space="preserve">TOTAL DE INGRESOS </t>
  </si>
  <si>
    <t>CUADRO NO. 6</t>
  </si>
  <si>
    <t>Valores de Fuentes Específicas incorporadas y registradas en la Fuente General del Tesoro Nacional 2022</t>
  </si>
  <si>
    <t>NO. DE FUENTE</t>
  </si>
  <si>
    <t>MONTO FONDO GENERAL</t>
  </si>
  <si>
    <t>Ley No. 166-03, del 6 de octubre de 2003, que dispone que la participación de los ayuntamientos en los montos totales de los ingresos del Estado dominicano pautados en la Ley de Presupuesto de Ingresos y Gastos Públicos de la Nación, será de 10%, incluyendo los ingresos adicionales y los recargos.</t>
  </si>
  <si>
    <t>Ley No. 140-02, del 04 de septiembre de 2002, sobre bancas de apuestas deportivas.</t>
  </si>
  <si>
    <t>Decreto No. 99-01, del 18 de enero de 2001, que dispone que el 50% que se generan por concepto de tasas y derechos aeronáuticos y tarjetas de turismo por pasajeros transportados en vuelos regulares y no regulares, serán destinados a engrosar el Fondo Mixto para la Promoción de la Imagen de la República Dominicana en el exterior, administrado por el Estado a través del Ministerio de Turismo.</t>
  </si>
  <si>
    <t>Ley No. 165-01, del 18 de octubre de 2001, que otorga personalidad jurídica al Instituto del Tabaco de la República Dominicana (INTABACO) y establece un 8% de los Impuestos Selectivos al Tabaco y a los Cigarrillos.</t>
  </si>
  <si>
    <t>Ley No. 112-00, del 1 de noviembre de 2000, que establece un impuesto al consumo de combustibles fósiles y derivados del petróleo, destinando un 5% de lo recaudado por el impuesto selectivo a los hidrocarburos para el fomento de la energía alternativa y ahorro de energía.</t>
  </si>
  <si>
    <t>Ley No. 227-06, del 19 de junio de 2006, que otorga personalidad jurídica y autonomía funcional, presupuestaria, administrativa, técnica y patrimonio propio a la Dirección General de Impuestos Internos (DGII) y crea fuente específica especial para reembolsos tributarios 0.5% recaudación de la DGII.</t>
  </si>
  <si>
    <t>Ley No. 29-06, del 16 de febrero de 2006, que modifica varios artículos de la Ley No. 351 del 1964, que autoriza la expedición de licencias para el establecimiento de juegos de azar y destina al deporte dominicano el treinta por ciento (30%) de los ingresos provenientes de las recaudaciones por concepto de las operaciones de las máquinas tragamonedas.</t>
  </si>
  <si>
    <t>Decreto No. 152-06, del 27 de abril de 2006, que instruye a la Secretaría de Estado de Deportes, Educación Física y Recreación, para que del 30% producto de la Ley No. 29-06, se destine un 20% a favor del Consejo Nacional para la Niñez y la Adolescencia (CONANI).</t>
  </si>
  <si>
    <t>Ley No. 253-12, del 9 de noviembre de 2012, sobre el fortalecimiento de la capacidad recaudatoria del Estado para la sostenibilidad fiscal y el desarrollo sostenible y establece que el 75% de lo recaudado por cada dos pesos (RD$2.00) del consumo de combustible se destine al Desarrollo Vial.</t>
  </si>
  <si>
    <t xml:space="preserve">Total General </t>
  </si>
  <si>
    <t xml:space="preserve"> </t>
  </si>
  <si>
    <t>CUADRO No. 3</t>
  </si>
  <si>
    <t>CUADRO NO. 7</t>
  </si>
  <si>
    <t>Fuentes Específicas incorporadas y registradas en la Fuente General</t>
  </si>
  <si>
    <t>Valores de Fuentes Específicas no incorporadas en la Fuente General del Tesoro Nacional 2022</t>
  </si>
  <si>
    <t>(Valores en RD$)</t>
  </si>
  <si>
    <t>No DE FUENTE</t>
  </si>
  <si>
    <t>MONTO CORRESPONDIENTE SEGÚN LEY</t>
  </si>
  <si>
    <t>PRESUP. APROBADO</t>
  </si>
  <si>
    <t>MONTO</t>
  </si>
  <si>
    <t>Ley 112-00, del 29 de noviembre de 2000, que dispone los ingresos provenientes del impuesto al consumo de combustibles fósiles y derivados del petróleo para el pago de la deuda externa.</t>
  </si>
  <si>
    <t>Ley 166-03 de Fecha 6 de Octubre del 2003, sobre los Recursos Destinados a los Ayuntamientos del País.</t>
  </si>
  <si>
    <t>Ley No. 166-03, del 6 de octubre de 2003, que dispone que la participación de los ayuntamientos en los montos totales de los ingresos del Estado dominicano pautados en la Ley de Presupuesto de Ingresos y Gastos Públicos de la Nación será de 10%, incluyendo los ingresos adicionales y los recargos.</t>
  </si>
  <si>
    <t>Fondo del 40% Recaudaciones Bancas de Apuestas</t>
  </si>
  <si>
    <t>Ley 158-01 del 9 de Octubre del 2001, para la Promoción de la República Dominicana en el Exterior, 50% de las Recaudaciones a las Tarjetas de Turismo.</t>
  </si>
  <si>
    <t>Ley 165-01, del 18 de octubre de 2001, establece un ocho (8%) por ciento de los Impuestos Selectivos al Tabaco y a los Cigarrillos.</t>
  </si>
  <si>
    <t>Ley 180-01, del 10 de noviembre de 2001, para el Fomento de la Industria Lechera.</t>
  </si>
  <si>
    <t>Ley No. 112-00, del 1 de noviembre de 2000, que establece un impuesto al consumo de combustibles fósiles y derivados del petróleo.</t>
  </si>
  <si>
    <t>30% Recaudación de las Operaciones Máquinas Tragamonedas</t>
  </si>
  <si>
    <t>Ley No. 227-06,  del 19 de junio de 2006, que otorga personalidad jurídica y autonomía funcional, presupuestaria, administrativa, técnica y patrimonio propio a la Dirección General de Impuestos Internos (DGII) y crea fuente específica especial para reembolsos tributarios 0.5% recaudación de la DGII.</t>
  </si>
  <si>
    <t>no se encuentra</t>
  </si>
  <si>
    <t>20 del 30% Recaudación de las Operaciones Máquinas Tragamonedas</t>
  </si>
  <si>
    <t>Ley 253-12 . Programa de Renovación de Vehículos de Transporte Público ,25% de RD$2.00 al consumo de combustible.</t>
  </si>
  <si>
    <t>Decreto No. 152-06,  del 27 de abril de 2006, que instruye a la Secretaría de Estado de Deportes, Educación Física y Recreación para que del 30% producto de la Ley No. 29-06, se destine un veinte (20%) por ciento en favor del Consejo Nacional para la Niñez y la Adolescencia (CONANI).</t>
  </si>
  <si>
    <t>Ley 88-03, del 1 de mayo de 2003, destina a favor de las Casas de Acogidas o Refugios, el uno (1%) por ciento de las recaudaciones por concepto del porte y tenencia de armas de fuego.</t>
  </si>
  <si>
    <t>T O T A L</t>
  </si>
  <si>
    <t>Ley No. 253-12, del 9 de noviembre de 2012, sobre el fortalecimiento de la capacidad recaudatoria del Estado para la sostenibilidad fiscal y el desarrollo sostenible y establece que el veinticinco (25%) por ciento de lo recaudado por cada dos pesos (RD$2.00) del consumo de combustible se destine al Programa de Renovación de Vehículos de Transporte Público.</t>
  </si>
  <si>
    <t>Ley No. 253-12, del 9 de noviembre de 2012, sobre el fortalecimiento de la capacidad recaudatoria del Estado para la sostenibilidad fiscal y el desarrollo sostenible y establece que el setenta y cinco (75%) por ciento de lo recaudado por cada dos pesos (RD$2.00) del consumo de combustible se destine al Desarrollo Vial.</t>
  </si>
  <si>
    <t>La Ley No. 184, del 20 de julio de 2017, crea la tasa para el Desarrollo y Sostenibilidad del Sistema Nacional de Atención a Emergencias y Seguridad 9-1-1, que según el artículo 26 será pagada por las prestadoras de servicios de las telecomunicaciones con licencia en la República Dominicana al Instituto Dominicano de Telecomunicaciones (INDOTEL).</t>
  </si>
  <si>
    <t>CUADRO NO. 8</t>
  </si>
  <si>
    <t>Apropiaciones presupuestarias de gasto del Gobierno Central</t>
  </si>
  <si>
    <t>Clasificación Institucional y Económica del Gasto 2022</t>
  </si>
  <si>
    <t>CAPÍTULO</t>
  </si>
  <si>
    <t>GASTO CORRIENTE</t>
  </si>
  <si>
    <t>GASTO DE CAPITAL</t>
  </si>
  <si>
    <t>TOTAL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</si>
  <si>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</si>
  <si>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</si>
  <si>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</si>
  <si>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</si>
  <si>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</si>
  <si>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</si>
  <si>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</si>
  <si>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</si>
  <si>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</si>
  <si>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</si>
  <si>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</si>
  <si>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</si>
  <si>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</si>
  <si>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</si>
  <si>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</si>
  <si>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</si>
  <si>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</si>
  <si>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</si>
  <si>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</si>
  <si>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</si>
  <si>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</si>
  <si>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</si>
  <si>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</si>
  <si>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</si>
  <si>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</si>
  <si>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ENERGÍA Y MINAS</t>
  </si>
  <si>
    <t>0223 - MINISTERIO DE LA VIVIENDA, HÁBITAT Y EDIFICACIONES (MIVHED)</t>
  </si>
  <si>
    <t>0998 - ADMINISTRACIÓN DE DEUDA PÚBLICA Y ACTIVOS FINANCIEROS</t>
  </si>
  <si>
    <t>0999 - ADMINISTRACIÓN DE OBLIGACIONES DEL TESORO NACIONAL</t>
  </si>
  <si>
    <t>PODER JUDICIAL</t>
  </si>
  <si>
    <t>0301 - PODER JUDICIAL</t>
  </si>
  <si>
    <t>ÓRGANOS DE RANGO CONSTITUCIONAL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</si>
  <si>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</si>
  <si>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</si>
  <si>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</si>
  <si>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</si>
  <si>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(TSE)</t>
  </si>
  <si>
    <t>CUADRO NO. 9</t>
  </si>
  <si>
    <t>Clasificación Programática del Gasto 2022</t>
  </si>
  <si>
    <t xml:space="preserve">DETALLE </t>
  </si>
  <si>
    <t xml:space="preserve">GASTOS CORRIENTES </t>
  </si>
  <si>
    <t xml:space="preserve">GASTOS DE CAPITAL </t>
  </si>
  <si>
    <t xml:space="preserve">TOTAL </t>
  </si>
  <si>
    <t>01 - CÁMARA DE SENADORES</t>
  </si>
  <si>
    <t>11 - Representación, fiscalización y gestión legislativa</t>
  </si>
  <si>
    <t>98 - Administración de contribuciones especiales</t>
  </si>
  <si>
    <t>01 - CÁMARA DE DIPUTADOS</t>
  </si>
  <si>
    <t>98 - Administración de Contribuciones Especiales</t>
  </si>
  <si>
    <t>01 - MINISTERIO ADMINISTRATIVO DE LA PRESIDENCIA</t>
  </si>
  <si>
    <t>01 - Actividades centrales</t>
  </si>
  <si>
    <t>11 - Fondo a cargo del Poder Ejecutivo</t>
  </si>
  <si>
    <t>15 - Gestión integrada del control y reducción de la demanda de drogas y administración de bienes incautados</t>
  </si>
  <si>
    <t>18 - Coordinación y fomento de las actividades culturales</t>
  </si>
  <si>
    <t>22 - Apoyo al desarrollo provincial</t>
  </si>
  <si>
    <t>23 - Promoción del desarrollo y fortalecimiento del sector marítimo y marino nacional</t>
  </si>
  <si>
    <t>24 - Formulación de políticas para la mitigación y adaptación al cambio climático</t>
  </si>
  <si>
    <t>25 - Estrategia, comunicación , publicidad y prensa Gubernamental</t>
  </si>
  <si>
    <t>99 - Administración de activos, pasivos y transferencias</t>
  </si>
  <si>
    <t>02 - GABINETE DE LA POLÍTICA SOCIAL</t>
  </si>
  <si>
    <t>12 - Protección social</t>
  </si>
  <si>
    <t>13 - Desarrollo social comunitario</t>
  </si>
  <si>
    <t>14 - Asistencia social integral</t>
  </si>
  <si>
    <t>15 - Desarrollo integral y protección al adulto mayor</t>
  </si>
  <si>
    <t>41 - Prevención y Atención de la Tuberculosis</t>
  </si>
  <si>
    <t>45 - Programa Multisectorial de Reducción de Embarazo en Adolescentes</t>
  </si>
  <si>
    <t>04 - CONTRALORÍA GENERAL DE LA REPÚBLICA</t>
  </si>
  <si>
    <t>11 - Control fiscal</t>
  </si>
  <si>
    <t>06 - MINISTERIO DE LA PRESIDENCIA</t>
  </si>
  <si>
    <t>12 - Servicio integral de emergencias</t>
  </si>
  <si>
    <t>13 - Atención, prevención de desastres</t>
  </si>
  <si>
    <t>14 - Fomento del sector inmobiliario del Estado</t>
  </si>
  <si>
    <t>16 - Promoción y fomento de la ética en el sector público</t>
  </si>
  <si>
    <t>18 - Desarrollo territorial y de comunidades</t>
  </si>
  <si>
    <t>19 - Coordinación e Implementación  de Intervenciones Estratégica</t>
  </si>
  <si>
    <t>01 - MINISTERIO DE INTERIOR Y POLICÍA</t>
  </si>
  <si>
    <t>11 - Asistencia y prevención para seguridad ciudadana</t>
  </si>
  <si>
    <t>12 - Servicios de control y regulación migratoria</t>
  </si>
  <si>
    <t>13 - Atención de emergencia a ciudadanos</t>
  </si>
  <si>
    <t>14 - Investigación, formación y capacitación</t>
  </si>
  <si>
    <t>50 - Reducción de Crímenes y Delitos que afectan a la Seguridad Ciudadana</t>
  </si>
  <si>
    <t>02 - POLICÍA NACIONAL</t>
  </si>
  <si>
    <t>11 - Servicios de seguridad ciudadana y orden público</t>
  </si>
  <si>
    <t>12 - Servicios de ordenamiento y asistencia del transporte terrestre</t>
  </si>
  <si>
    <t>13 - Formación y cultura de la P.N</t>
  </si>
  <si>
    <t>14 - Servicios de salud, seguridad y bienestar social de la P.N</t>
  </si>
  <si>
    <t>50 - Reducción de crímenes y delitos que afectan a la seguridad ciudadana</t>
  </si>
  <si>
    <t>01 - MINISTERIO DE DEFENSA</t>
  </si>
  <si>
    <t>11 - Defensa nacional</t>
  </si>
  <si>
    <t>12 - Servicios de salud y asistencia social</t>
  </si>
  <si>
    <t>13 - Educación y capacitación militar</t>
  </si>
  <si>
    <t>02 - EJÉRCITO DE LA  REPÚBLICA DOMINICANA</t>
  </si>
  <si>
    <t>11 - Defensa terrestre</t>
  </si>
  <si>
    <t>12 - Educación y capacitación militar</t>
  </si>
  <si>
    <t>03 - ARMADA DE LA REPÚBLICA DOMINICANA</t>
  </si>
  <si>
    <t>11 - Defensa naval</t>
  </si>
  <si>
    <t>12 - Educación y capacitación naval</t>
  </si>
  <si>
    <t>13 - Servicios de salud</t>
  </si>
  <si>
    <t>04 - FUERZA AÉREA DE LA  REPÚBLICA DOMINICANA</t>
  </si>
  <si>
    <t>11 - Defensa aérea</t>
  </si>
  <si>
    <t>13 - Servicio de Salud</t>
  </si>
  <si>
    <t>01 - MINISTERIO DE RELACIONES EXTERIORES</t>
  </si>
  <si>
    <t>11 - Aplicación de política exterior y fomento de las relaciones comerciales</t>
  </si>
  <si>
    <t>12 - Expedición, renovación y control de pasaportes</t>
  </si>
  <si>
    <t>13 - Desarrollo y Fortalecimiento de las Capacidades en el Ámbito Diplomático Consular y Comercial</t>
  </si>
  <si>
    <t>14 - Promoción del desarrollo social y económico de los pueblos fronterizos</t>
  </si>
  <si>
    <t>01 - MINISTERIO DE HACIENDA</t>
  </si>
  <si>
    <t>01 - Actividades Centrales</t>
  </si>
  <si>
    <t>11 - Administración de las operaciones del Tesoro</t>
  </si>
  <si>
    <t>12 - Catastro de bienes inmuebles a nivel nacional</t>
  </si>
  <si>
    <t>13 - Administración general de Bienes Nacionales</t>
  </si>
  <si>
    <t>14 - Regulación, supervisión y fomento de las Compras Públicas</t>
  </si>
  <si>
    <t>15 - Formulación de políticas tributaria y gestión de las exoneraciones</t>
  </si>
  <si>
    <t>16 - Desarrollo y fortalecimiento de las capacidades en finanzas públicas</t>
  </si>
  <si>
    <t>17 - Servicios de Contabilidad Gubernamental</t>
  </si>
  <si>
    <t>18 - Administración de Crédito Público</t>
  </si>
  <si>
    <t>19 - Modernización de la Administración Financiera</t>
  </si>
  <si>
    <t>20 - Gestión del sistema presupuestario dominicano</t>
  </si>
  <si>
    <t>21 - Administración de Pensiones y Jubilaciones</t>
  </si>
  <si>
    <t>01 - MINISTERIO DE EDUCACIÓN</t>
  </si>
  <si>
    <t>11 - Servicios técnicos pedagógicos</t>
  </si>
  <si>
    <t>13 - Servicios de educación primaria para niños y niñas de 6-11 años</t>
  </si>
  <si>
    <t>14 - Servicios de educación secundaria para niños (as) y adolescentes de 12-17 años</t>
  </si>
  <si>
    <t>15 - Servicios de educación para adolescentes, jóvenes y adultos 14 años o más</t>
  </si>
  <si>
    <t>16 - Servicios de bienestar estudiantil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</si>
  <si>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</si>
  <si>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</si>
  <si>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</si>
  <si>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20 - Gestión y coordinación de los servicios de bienestar magisterial</t>
  </si>
  <si>
    <t>21 - Gestión y coordinación de la cooperación internacional educativa</t>
  </si>
  <si>
    <t>22 - Desarrollo infantil para niños y niñas de 0 a 4 años y 11 meses</t>
  </si>
  <si>
    <t>23 - Servicio educativo del grado preprimario nivel inicial</t>
  </si>
  <si>
    <t>01 - MINISTERIO DE SALUD PÚBLICA Y ASISTENCIA SOCIAL</t>
  </si>
  <si>
    <t>18 - Provisión de medicamentos, insumos sanitarios y reactivos de laboratorio</t>
  </si>
  <si>
    <t>22 - Calidad de vida e inclusión social de niños con discapacidad intelectual (CAID)</t>
  </si>
  <si>
    <t>23 - Dirección y Coordinación del Sistema Nacional de Salud</t>
  </si>
  <si>
    <t>24 - Regulación Sanitaria</t>
  </si>
  <si>
    <t>25 - Gestión y Provisión de Salud Colectiva</t>
  </si>
  <si>
    <t>41 - Prevención y atención de la tuberculosis</t>
  </si>
  <si>
    <t>42 - Prevención, diagnóstico y tratamiento VIH/SIDA</t>
  </si>
  <si>
    <t>43 - Detección Oportuna y Atención al Cáncer</t>
  </si>
  <si>
    <t>45 - Multisectorial de Reducción de Embarazo en Adolescentes</t>
  </si>
  <si>
    <t>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</si>
  <si>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</si>
  <si>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</si>
  <si>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</si>
  <si>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</si>
  <si>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</si>
  <si>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01 - MINISTERIO DE TRABAJO</t>
  </si>
  <si>
    <t>12 - Regulación de las relaciones laborales</t>
  </si>
  <si>
    <t>13 - Igualdad de oportunidades  y no discriminación</t>
  </si>
  <si>
    <t>21 - Aumento del empleo</t>
  </si>
  <si>
    <t>01 - MINISTERIO DE AGRICULTURA</t>
  </si>
  <si>
    <t>03 - Actividades comunes a los programas 11 y 14</t>
  </si>
  <si>
    <t>11 - Fomento de la producción agrícola</t>
  </si>
  <si>
    <t>12 - Transferencia de tecnologías agropecuarias</t>
  </si>
  <si>
    <t>13 - Sanidad animal, asistencia técnica y fomento pecuario</t>
  </si>
  <si>
    <t>14 - Inocuidad agroalimentaria y sanidad vegetal</t>
  </si>
  <si>
    <t>18 - Prevención y control de enfermedades bovinas</t>
  </si>
  <si>
    <t>19 - Fomento y desarrollo de la productividad de los sistemas de producción de leche bovina</t>
  </si>
  <si>
    <t>01 - MINISTERIO DE OBRAS PÚBLICAS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</si>
  <si>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</si>
  <si>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</si>
  <si>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</si>
  <si>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14 - Desarrollo en la infraestructura física de caminos vecinales</t>
  </si>
  <si>
    <t>15 - Desarrollo en la infraestructura física de puentes</t>
  </si>
  <si>
    <t>16 - Reconstrucción y rehabilitación de obras hidráulicas y de drenaje</t>
  </si>
  <si>
    <t>17 - Desarrollo en la infraestructura física de edificaciones para los servicios sociales</t>
  </si>
  <si>
    <t>18 - Desarrollo en la infraestructura física de muelles y puertos</t>
  </si>
  <si>
    <t>19 - Gestión del sistema de peajes</t>
  </si>
  <si>
    <t>20 - Reducción de vulnerabilidades en infraestructura ante la ocurrencia de desastres naturales</t>
  </si>
  <si>
    <t>22 - Embellecimiento de avenidas y carreteras</t>
  </si>
  <si>
    <t>23 - Acceso y uso adecuado del servicio de transporte</t>
  </si>
  <si>
    <t>24 - Investigación e información meteorológica</t>
  </si>
  <si>
    <t>25 - Promoción para la modernización y seguridad portuaria</t>
  </si>
  <si>
    <t>0212 - MINISTERIO DE INDUSTRIA, COMERCIO Y MIPYMES (MICM)</t>
  </si>
  <si>
    <t>01 - MINISTERIO DE INDUSTRIA, COMERCIO Y MIPYMES (MICM)</t>
  </si>
  <si>
    <t>11 - Fomento y desarrollo de la productividad y competitividad del sector industrial</t>
  </si>
  <si>
    <t>16 - Fomento y desarrollo de la industria de la confección textil</t>
  </si>
  <si>
    <t>17 - Supervisión, regulación y fomento del comercio</t>
  </si>
  <si>
    <t>18 - Fomento y desarrollo de la micro, pequeña y mediana empresa</t>
  </si>
  <si>
    <t>19 - Fortalecimiento del sistema dominicano de la calidad.</t>
  </si>
  <si>
    <t>01 - MINISTERIO DE TURISMO</t>
  </si>
  <si>
    <t>11 - Fomento y Promoción Turística</t>
  </si>
  <si>
    <t>12 - Supervisión y regulación de los servicios turísticos</t>
  </si>
  <si>
    <t>13 - Fomento y desarrollo de infraestructuras turísticas</t>
  </si>
  <si>
    <t>01 - PROCURADURÍA GENERAL DE LA REPÚBLICA</t>
  </si>
  <si>
    <t>11 - Representación y defensa del interés público social</t>
  </si>
  <si>
    <t>12 - Coordinación y funcionamiento del Sistema Penitenciario Dominicano</t>
  </si>
  <si>
    <t>13 - Gestión de los Servicios Periciales e Investigación Forense</t>
  </si>
  <si>
    <t>01 - MINISTERIO DE LA  MUJER</t>
  </si>
  <si>
    <t>11 - Coordinación intersectorial</t>
  </si>
  <si>
    <t>12 - Fomento y promoción de la perspectiva de género en la educación y capacitación</t>
  </si>
  <si>
    <t>13 - Prevención y atención a la violencia contra la mujer e intrafamiliar</t>
  </si>
  <si>
    <t>15 - Promoción de los derechos integrales de la mujer</t>
  </si>
  <si>
    <t>01 - MINISTERIO DE CULTURA</t>
  </si>
  <si>
    <t>11 - Conservación, restauración, salvaguarda patrimonio cultura material e inmaterial</t>
  </si>
  <si>
    <t>12 - Difusión Patrimonio Cultural  [material e inmaterial]</t>
  </si>
  <si>
    <t>13 - Fomento y Desarrollo de la Cultura</t>
  </si>
  <si>
    <t>01 - MINISTERIO DE LA JUVENTUD</t>
  </si>
  <si>
    <t>11 - Desarrollo integral de la juventud</t>
  </si>
  <si>
    <t>01 - MINISTERIO DE MEDIO AMBIENTE Y RECURSOS NATURALES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</si>
  <si>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</si>
  <si>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</si>
  <si>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</si>
  <si>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</si>
  <si>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</si>
  <si>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</si>
  <si>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creación de competencias en gestión del medio ambiente y recursos naturales</t>
  </si>
  <si>
    <t>0219 - MINISTERIO DE EDUCACIÓN SUPERIOR, CIENCIA Y TECNOLOGÍA</t>
  </si>
  <si>
    <t>01 - MINISTERIO DE EDUCACIÓN SUPERIOR, CIENCIA Y TECNOLOGÍA</t>
  </si>
  <si>
    <t>11 - Fomento y desarrollo de la educación superior</t>
  </si>
  <si>
    <t>12 - Fomento y desarrollo de la ciencia y la tecnología</t>
  </si>
  <si>
    <t>01 - MINISTERIO DE ECONOMÍA, PLANIFICACIÓN Y DESARROLLO</t>
  </si>
  <si>
    <t>12 - Generación de estadísticas nacionales</t>
  </si>
  <si>
    <t>13 - Análisis de estudios económicos y sociales</t>
  </si>
  <si>
    <t>14 - Planificación económica y social</t>
  </si>
  <si>
    <t>16 - Coordinación de la cooperación internacional</t>
  </si>
  <si>
    <t>01 - MINISTERIO DE ADMINISTRACIÓN PÚBLICA</t>
  </si>
  <si>
    <t>11 - Profesionalización de la Función Pública</t>
  </si>
  <si>
    <t>17 - Formación y Capacitación de Servidores de la Administración Pública</t>
  </si>
  <si>
    <t>18 - Programación e Implementación del Gobierno electrónico y Atención Ciudadana</t>
  </si>
  <si>
    <t>01 - MINISTERIO DE ENERGÍA Y MINAS</t>
  </si>
  <si>
    <t>11 - Regulación, fiscalización y desarrollo de la minería metálica, no metálica y mape</t>
  </si>
  <si>
    <t>12 - Regulación y desarrollo energético</t>
  </si>
  <si>
    <t>13 - Regulación y desarrollo de hidrocarburos</t>
  </si>
  <si>
    <t>01 - MINISTERIO DE LA VIVIENDA, HÁBITAT Y EDIFICACIONES (MIVHED)</t>
  </si>
  <si>
    <t>11 - Desarrollo de la vivienda y el hábitat</t>
  </si>
  <si>
    <t>12 - Construcción, reconstrucción y mejoramiento de edificiaciones</t>
  </si>
  <si>
    <t>01 - PODER JUDICIAL</t>
  </si>
  <si>
    <t>11 - Administración de Justicia</t>
  </si>
  <si>
    <t>99 - Administración de Activos, Pasivos y Transferencias</t>
  </si>
  <si>
    <t>01 - JUNTA CENTRAL ELECTORAL</t>
  </si>
  <si>
    <t>11 - Gestión De Los Procesos Preelectorales</t>
  </si>
  <si>
    <t>12 - Gestión del Registro del Estado Civil</t>
  </si>
  <si>
    <t>13 - Administración de Juntas Electorales y Expedición de CIE</t>
  </si>
  <si>
    <t>01 - CÁMARA DE CUENTAS</t>
  </si>
  <si>
    <t>11 - Control externo, fiscalización y análisis de los recursos públicos</t>
  </si>
  <si>
    <t>01 - TRIBUNAL CONSTITUCIONAL</t>
  </si>
  <si>
    <t>11 - Administración Constitucional</t>
  </si>
  <si>
    <t>01 - DEFENSOR DEL PUEBLO</t>
  </si>
  <si>
    <t>11 - Defensor del Pueblo</t>
  </si>
  <si>
    <t>0405 - TRIBUNAL SUPERIOR  ELECTORAL ( TSE)</t>
  </si>
  <si>
    <t>01 - TRIBUNAL SUPERIOR  ELECTORAL ( TSE)</t>
  </si>
  <si>
    <t>11 - Administración de Justicia Electoral</t>
  </si>
  <si>
    <t>01 - DEUDA PÚBLICA Y OTRAS OPERACIONES FINANCIERAS</t>
  </si>
  <si>
    <t>96 - Deuda pública y otras operaciones financieras</t>
  </si>
  <si>
    <t>01 - ADMINISTRACIÓN DE OBLIGACIONES DEL TESORO</t>
  </si>
  <si>
    <t>11 - Pago Energía No Cortable</t>
  </si>
  <si>
    <t>97 - Subsidios del Estado</t>
  </si>
  <si>
    <t>Total general</t>
  </si>
  <si>
    <t>CUADRO NO. 10</t>
  </si>
  <si>
    <t xml:space="preserve">Fuentes específicas de ingresos y gastos de captación directa de los Ministerios y sus dependencias 2022 </t>
  </si>
  <si>
    <t>CÓDIGO FUENTE</t>
  </si>
  <si>
    <t>FUENTES ESPECÍFICAS</t>
  </si>
  <si>
    <t>PRESIDENCIA DE LA REPÚBLICA</t>
  </si>
  <si>
    <t>2079</t>
  </si>
  <si>
    <t>DIRECTA DE LOS COMEDORES ECONÓMICOS LEY 856</t>
  </si>
  <si>
    <t>MINISTERIO DE INTERIOR Y POLICÍA</t>
  </si>
  <si>
    <t>2078</t>
  </si>
  <si>
    <t>MINISTERIO DE INTERIOR Y POLICÍA LEY 80-99 RESOLUCIÓN 02-06</t>
  </si>
  <si>
    <t>2080</t>
  </si>
  <si>
    <t>DIRECCIÓN GENERAL DE MIGRACIÓN LEY 285-04</t>
  </si>
  <si>
    <t>2081</t>
  </si>
  <si>
    <t>DIRECTA DE LA POLICÍA NACIONAL LEY 96-04</t>
  </si>
  <si>
    <t>MINISTERIO DE DEFENSA</t>
  </si>
  <si>
    <t>2093</t>
  </si>
  <si>
    <t>FUERZA ÁEREA DOMINICANA LEY 873-78 DECRETO 655-08</t>
  </si>
  <si>
    <t>2104</t>
  </si>
  <si>
    <t>CUERPO ESPECIALIZADO EN SEGURIDAD AEROPORTUARIA (CESA)</t>
  </si>
  <si>
    <t>MINISTERIO DE RELACIONES EXTERIORES</t>
  </si>
  <si>
    <t>2087</t>
  </si>
  <si>
    <t>DIRECCIÓN GENERAL DE PASAPORTES LEY 144-99</t>
  </si>
  <si>
    <t>MINISTERIO DE HACIENDA</t>
  </si>
  <si>
    <t>2084</t>
  </si>
  <si>
    <t>2085</t>
  </si>
  <si>
    <t>DIRECCIÓN GENERAL DE BIENES NACIONALES LEY 1832-1948</t>
  </si>
  <si>
    <t>2086</t>
  </si>
  <si>
    <t>CATASTRO NACIONAL LEY 317-68</t>
  </si>
  <si>
    <t>2100</t>
  </si>
  <si>
    <t>CENTRO DE CAPACITACIÓN EN POLÍTICA Y GESTIÓN FISCAL (CAPGEFI) DECRETO 1846-80</t>
  </si>
  <si>
    <t>MINISTERIO DE EDUCACIÓN</t>
  </si>
  <si>
    <t>RECURSOS DE CAPTACIÓN DIRECTA DEL MINISTERIO DE EDUCACIÓN</t>
  </si>
  <si>
    <t>2106</t>
  </si>
  <si>
    <t>INSTITUTO SALOMÉ UREÑA</t>
  </si>
  <si>
    <t>MINISTERIO DE SALUD PÚBLICA Y ASISTENCIA SOCIAL</t>
  </si>
  <si>
    <t>2089</t>
  </si>
  <si>
    <t>MINISTERIO DE SALUD PÚBLICA (DIRECCIÓN FINANCIERA)</t>
  </si>
  <si>
    <t>RECURSOS DE CAPTACIÓN DIRECTA DEL PROGRAMA ESCENCIALES (PROMESE CAL) DECRECTO 308-97</t>
  </si>
  <si>
    <t>MINISTERIO DE DEPORTES Y RECREACIÓN</t>
  </si>
  <si>
    <t>2096</t>
  </si>
  <si>
    <t>MINISTERIO DE DEPORTES DECRETO 250-99</t>
  </si>
  <si>
    <t>RECURSOS DE CAPTACIÓN DIRECTA POR COBROS DE DERECHOS COMISIÓN HÍPICA (DECRETO NO.352-99)</t>
  </si>
  <si>
    <t>MINISTERIO DE TRABAJO</t>
  </si>
  <si>
    <t>2097</t>
  </si>
  <si>
    <t>MINISTERIO DE OBRAS PÚBLICAS Y COMUNICACIONES</t>
  </si>
  <si>
    <t>2098</t>
  </si>
  <si>
    <t>OFICINA METROPOLITANA DE SERVICIOS DE AUTOBUSES DECRETO 448-97</t>
  </si>
  <si>
    <t>2102</t>
  </si>
  <si>
    <t>OFICINA PARA EL REORDENAMIENTO DEL TRANSPORTE DECRETO 477-05</t>
  </si>
  <si>
    <t>2108</t>
  </si>
  <si>
    <t>MINISTERIO DE INDUSTRIA, COMERCIO Y MIPYMES</t>
  </si>
  <si>
    <t>2082</t>
  </si>
  <si>
    <t>MINISTERIO DE INDUSTRIA Y COMERCIO LEY 290-66</t>
  </si>
  <si>
    <t>2111</t>
  </si>
  <si>
    <t>INSTITUTO NACIONAL DE LA AGUJA (INAGUJA)</t>
  </si>
  <si>
    <t>FOMENTO Y DESARROLLO DEL GAS NATURAL EN EL PARQUE VEHICULAR</t>
  </si>
  <si>
    <t>MINISTERIO DE TURISMO</t>
  </si>
  <si>
    <t>2090</t>
  </si>
  <si>
    <t>MINISTERIO DE TURISMO LEY 541-84</t>
  </si>
  <si>
    <t>2091</t>
  </si>
  <si>
    <t>COMISIÓN EJECUTIVA DE INFRAESTRUCTURA DE ZONAS TURÍSTICAS (CEIZTUR) DECRETO 655-08</t>
  </si>
  <si>
    <t>PROCURADURÍA GENERAL DE LA REPÚBLICA</t>
  </si>
  <si>
    <t>2099</t>
  </si>
  <si>
    <t>PROCURADURÍA GENERAL DE REPÚBLICA</t>
  </si>
  <si>
    <t>MINISTERIO DE MEDIO AMBIENTE Y RECURSOS NATURALES</t>
  </si>
  <si>
    <t>2076</t>
  </si>
  <si>
    <t>MINISTERIO DE MEDIO AMBIENTE DECRETO 222-06</t>
  </si>
  <si>
    <t>MINISTERIO DE EDUCACIÓN SUPERIOR, CIENCIA Y TECNOLOGÍA</t>
  </si>
  <si>
    <t>2077</t>
  </si>
  <si>
    <t>MINISTERIO DE EDUCACIÓN SUPERIOR LEY 139-01</t>
  </si>
  <si>
    <t>2107</t>
  </si>
  <si>
    <t>INSTITUTO TECNOLÓGICO DE LAS AMÉRICAS (ITLA)</t>
  </si>
  <si>
    <t>MINISTERIO DE ENERGÍA Y MINAS</t>
  </si>
  <si>
    <t>2083</t>
  </si>
  <si>
    <t>DIRECCIÓN GENERAL DE MINERÍA LEY 146-71</t>
  </si>
  <si>
    <t>MINISTERIO DE LA VIVIENDA, HÁBITAT Y EDIFICACIONES (MIVHED)</t>
  </si>
  <si>
    <t>RECURSOS DE CAPTACIÓN DIRECTA POR PRESTACIÓN DE SERVICIOS (MIVHED) LEY-160-21</t>
  </si>
  <si>
    <t>CUADRO NO. 11</t>
  </si>
  <si>
    <t>Estimación de ingresos de los Organismos Autónomos y Descentralizados no Financieros y de las Instituciones Públicas de la Seguridad Social 2022</t>
  </si>
  <si>
    <t>INSTITUCIÓN</t>
  </si>
  <si>
    <t>INGRESOS CORRIENTES</t>
  </si>
  <si>
    <t>SUBTOTAL</t>
  </si>
  <si>
    <t>INGRESOS DE CAPITAL</t>
  </si>
  <si>
    <t>TRANSFERENCIAS</t>
  </si>
  <si>
    <t>FONDOS PROPIOS</t>
  </si>
  <si>
    <t>CORRIENTES</t>
  </si>
  <si>
    <t>CAPITAL</t>
  </si>
  <si>
    <t>GENERAL</t>
  </si>
  <si>
    <t>I) ORGANISMOS AUTÓNOMOS Y DESCENTRALIZADOS NO FINANCIEROS</t>
  </si>
  <si>
    <t>5102</t>
  </si>
  <si>
    <t>CENTRO DE EXPORTACIONES E INVERSIONES DE LA REPÚBLICA DOMINICANA</t>
  </si>
  <si>
    <t>5103</t>
  </si>
  <si>
    <t>CONSEJO NACIONAL DE POBLACIÓN Y FAMILIA</t>
  </si>
  <si>
    <t>5104</t>
  </si>
  <si>
    <t>COMISIÓN ADMINISTRATIVA AEROPORTUARIA</t>
  </si>
  <si>
    <t>5108</t>
  </si>
  <si>
    <t>CRUZ ROJA DOMINICANA</t>
  </si>
  <si>
    <t>5109</t>
  </si>
  <si>
    <t>DEFENSA CIVIL</t>
  </si>
  <si>
    <t>5111</t>
  </si>
  <si>
    <t>INSTITUTO AGRARIO DOMINICANO</t>
  </si>
  <si>
    <t>5112</t>
  </si>
  <si>
    <t>INSTITUTO AZUCARERO DOMINICANO</t>
  </si>
  <si>
    <t>5114</t>
  </si>
  <si>
    <t>INSTITUTO PARA EL DESARROLLO DEL NOROESTE</t>
  </si>
  <si>
    <t>5118</t>
  </si>
  <si>
    <t>INSTITUTO NACIONAL DE RECURSOS HIDRAÚLICOS</t>
  </si>
  <si>
    <t>5119</t>
  </si>
  <si>
    <t>INSTITUTO PARA EL DESARROLLO DEL SUROESTE</t>
  </si>
  <si>
    <t>5120</t>
  </si>
  <si>
    <t>JARDÍN BOTÁNICO NACIONAL</t>
  </si>
  <si>
    <t>5121</t>
  </si>
  <si>
    <t>LIGA MUNICIPAL DOMINICANA</t>
  </si>
  <si>
    <t>5127</t>
  </si>
  <si>
    <t>SUPERINTENDENCIA DE SEGUROS</t>
  </si>
  <si>
    <t>5128</t>
  </si>
  <si>
    <t>UNIVERSIDAD AUTÓNOMA DE SANTO DOMINGO</t>
  </si>
  <si>
    <t>5130</t>
  </si>
  <si>
    <t>PARQUE ZOOLÓGICO NACIONAL</t>
  </si>
  <si>
    <t>5131</t>
  </si>
  <si>
    <t>INSTITUTO DOMINICANO DE LAS TELECOMUNICACIONES</t>
  </si>
  <si>
    <t>5132</t>
  </si>
  <si>
    <t>INSTITUTO DOMINICANO DE INVESTIGACIONES AGROPECUARIAS Y FORESTALES</t>
  </si>
  <si>
    <t>5133</t>
  </si>
  <si>
    <t>MUSEO DE HISTORIA NATURAL</t>
  </si>
  <si>
    <t>5134</t>
  </si>
  <si>
    <t>ACUARIO NACIONAL</t>
  </si>
  <si>
    <t>5135</t>
  </si>
  <si>
    <t>OFICINA NACIONAL DE PROPIEDAD INDUSTRIAL</t>
  </si>
  <si>
    <t>5136</t>
  </si>
  <si>
    <t>CONSEJO DOMINICANO DEL CAFÉ</t>
  </si>
  <si>
    <t>5137</t>
  </si>
  <si>
    <t>INSTITUTO DUARTIANO</t>
  </si>
  <si>
    <t>5138</t>
  </si>
  <si>
    <t>COMISIÓN NACIONAL DE ENERGÍA</t>
  </si>
  <si>
    <t>5139</t>
  </si>
  <si>
    <t>SUPERINTENDENCIA DE ELECTRICIDAD</t>
  </si>
  <si>
    <t>5140</t>
  </si>
  <si>
    <t>INSTITUTO NACIONAL DEL TABACO</t>
  </si>
  <si>
    <t>5142</t>
  </si>
  <si>
    <t>FONDO PATRIMONIAL DE LAS EMPRESAS REFORMADAS</t>
  </si>
  <si>
    <t>5143</t>
  </si>
  <si>
    <t>INSTITUTO DE DESARROLLO Y CRÉDITO COOPERATIVO</t>
  </si>
  <si>
    <t>5144</t>
  </si>
  <si>
    <t>FONDO ESPECIAL PARA EL DESARROLLO AGROPECUARIO</t>
  </si>
  <si>
    <t>5147</t>
  </si>
  <si>
    <t>INSTITUTO NACIONAL DE LA UVA</t>
  </si>
  <si>
    <t>5150</t>
  </si>
  <si>
    <t>CONSEJO NACIONAL DE ZONAS FRANCAS</t>
  </si>
  <si>
    <t>5151</t>
  </si>
  <si>
    <t>CONSEJO NACIONAL PARA LA NIÑEZ Y LA ADOLESCENCIA</t>
  </si>
  <si>
    <t>5154</t>
  </si>
  <si>
    <t>INSTITUTO DE INNOVACIÓN EN BIOTECNOLOGÍA E INDUSTRIAL</t>
  </si>
  <si>
    <t>5155</t>
  </si>
  <si>
    <t>INSTITUTO DE FORMACIÓN TÉCNICO PROFESIONAL</t>
  </si>
  <si>
    <t>5157</t>
  </si>
  <si>
    <t>CORPORACIÓN DOMINICANA DE EMPRESAS ESTATALES</t>
  </si>
  <si>
    <t>5158</t>
  </si>
  <si>
    <t>DIRECCIÓN GENERAL DE ADUANAS</t>
  </si>
  <si>
    <t>5159</t>
  </si>
  <si>
    <t>DIRECCIÓN GENERAL DE IMPUESTOS INTERNOS</t>
  </si>
  <si>
    <t>5161</t>
  </si>
  <si>
    <t>INSTITUTO DE PROTECCIÓN DE LOS DERECHOS AL CONSUMIDOR</t>
  </si>
  <si>
    <t>5162</t>
  </si>
  <si>
    <t>INSTITUTO DOMINICANO DE AVIACIÓN CIVIL</t>
  </si>
  <si>
    <t>5163</t>
  </si>
  <si>
    <t>CONSEJO DOMINICANO DE PESCA Y ACUICULTURA</t>
  </si>
  <si>
    <t>5165</t>
  </si>
  <si>
    <t>COMISIÓN REGULADORA DE PRÁCTICAS DESLEALES</t>
  </si>
  <si>
    <t>5166</t>
  </si>
  <si>
    <t>COMISIÓN NACIONAL DE DEFENSA DE LA COMPETENCIA</t>
  </si>
  <si>
    <t>5167</t>
  </si>
  <si>
    <t>OFICINA NACIONAL DE DEFENSA PÚBLICA</t>
  </si>
  <si>
    <t>5168</t>
  </si>
  <si>
    <t>ARCHIVO GENERAL DE LA NACIÓN</t>
  </si>
  <si>
    <t>5169</t>
  </si>
  <si>
    <t>DIRECCIÓN GENERAL DE CINE</t>
  </si>
  <si>
    <t>5171</t>
  </si>
  <si>
    <t>INSTITUTO DOMINICANO PARA LA CALIDAD</t>
  </si>
  <si>
    <t>5172</t>
  </si>
  <si>
    <t>ORGANISMO DOMINICANO DE ACREDITACIÓN</t>
  </si>
  <si>
    <t>5174</t>
  </si>
  <si>
    <t>MERCADOS DOMINICANOS DE ABASTO AGROPECUARIO</t>
  </si>
  <si>
    <t>5175</t>
  </si>
  <si>
    <t>CONSEJO NACIONAL DE COMPETITIVIDAD</t>
  </si>
  <si>
    <t>5176</t>
  </si>
  <si>
    <t>CONSEJO NACIONAL DE DISCAPACIDAD</t>
  </si>
  <si>
    <t>5177</t>
  </si>
  <si>
    <t>CONSEJO NACIONAL DE INVESTIGACIONES AGROPECUARIAS Y FORESTALES</t>
  </si>
  <si>
    <t>5178</t>
  </si>
  <si>
    <t>FONDO NACIONAL PARA EL MEDIO AMBIENTE Y RECURSOS NATURALES</t>
  </si>
  <si>
    <t>5179</t>
  </si>
  <si>
    <t>SERVICIO GEOLÓGICO NACIONAL</t>
  </si>
  <si>
    <t>5180</t>
  </si>
  <si>
    <t>DIRECCIÓN CENTRAL DEL SERVICIO NACIONAL DE SALUD</t>
  </si>
  <si>
    <t>5181</t>
  </si>
  <si>
    <t>INSTITUTO GEOGRÁFICO NACIONAL JOSÉ JOAQUÍN HUNGRÍA MORELL</t>
  </si>
  <si>
    <t>5182</t>
  </si>
  <si>
    <t>INSTITUTO NACIONAL DE TRÁNSITO Y TRANSPORTE TERRESTRE</t>
  </si>
  <si>
    <t>5183</t>
  </si>
  <si>
    <t>UNIDAD DE ANÁLISIS FINANCIERO</t>
  </si>
  <si>
    <t>DIRECCIÓN GENERAL DE ALIANZAS PÚBLICO-PRIVADAS</t>
  </si>
  <si>
    <t>II) INSTITUCIONES PÚBLICAS DE LA SEGURIDAD SOCIAL</t>
  </si>
  <si>
    <t>5202</t>
  </si>
  <si>
    <t>INSTITUTO DE AUXILIOS</t>
  </si>
  <si>
    <t>5205</t>
  </si>
  <si>
    <t>SUPERINTENDENCIA DE PENSIONES</t>
  </si>
  <si>
    <t>5206</t>
  </si>
  <si>
    <t>SUPERINTENDENCIA DE SALUD Y RIESGO LABORAL</t>
  </si>
  <si>
    <t>5207</t>
  </si>
  <si>
    <t>CONSEJO NACIONAL DE SEGURIDAD SOCIAL</t>
  </si>
  <si>
    <t>5208</t>
  </si>
  <si>
    <t>SEGURO NACIONAL DE SALUD</t>
  </si>
  <si>
    <t>DIRECCIÓN GENERAL DE INFORMACIÓN Y DEFENSA DE LOS AFILIADOS</t>
  </si>
  <si>
    <t>INSTITUTO DOMINICANO DE PREVENCIÓN Y PROTECCIÓN DE RIESGOS LABORALES</t>
  </si>
  <si>
    <t>TESORERÍA DE LA SEGURIDAD SOCIAL</t>
  </si>
  <si>
    <t>III) TOTAL INGRESOS (I+II)</t>
  </si>
  <si>
    <t>CUADRO NO. 12</t>
  </si>
  <si>
    <t>Clasificación institucional por económica del gasto de los Organismos Autónomos y Descentralizados no Financieros y de las Instituciones Públicas de la Seguridad Social 2022</t>
  </si>
  <si>
    <t>GASTOS CORRIENTES</t>
  </si>
  <si>
    <t>GASTOS CAPITAL</t>
  </si>
  <si>
    <t>TOTAL GASTOS</t>
  </si>
  <si>
    <t>5102 - CENTRO DE EXPORTACIONES E INVERSIONES DE LA REPÚBLICA DOMINICANA</t>
  </si>
  <si>
    <t>5103 - CONSEJO NACIONAL DE POBLACIÓN Y FAMILIA</t>
  </si>
  <si>
    <t>5104 - COMISIÓN ADMINISTRATIVA AEROPORTUARIA</t>
  </si>
  <si>
    <t>5108 - CRUZ ROJA DOMINICANA</t>
  </si>
  <si>
    <t>5109 - DEFENSA CIVIL</t>
  </si>
  <si>
    <t>5111 - INSTITUTO AGRARIO DOMINICANO</t>
  </si>
  <si>
    <t>5112 - INSTITUTO AZUCARERO DOMINICANO</t>
  </si>
  <si>
    <t>5114 - INSTITUTO PARA EL DESARROLLO DEL NOROESTE</t>
  </si>
  <si>
    <t>5118 - INSTITUTO NACIONAL DE RECURSOS HIDRAÚLICOS</t>
  </si>
  <si>
    <t>5119 - INSTITUTO PARA EL DESARROLLO DEL SUROESTE</t>
  </si>
  <si>
    <t>5120 - JARDÍN BOTÁNICO NACIONAL</t>
  </si>
  <si>
    <t>5121 - LIGA MUNICIPAL DOMINICANA</t>
  </si>
  <si>
    <t>5127 - SUPERINTENDENCIA DE SEGUROS</t>
  </si>
  <si>
    <t>5128 - UNIVERSIDAD AUTÓNOMA DE SANTO DOMINGO</t>
  </si>
  <si>
    <t>5130 - PARQUE ZOOLÓGICO NACIONAL</t>
  </si>
  <si>
    <t>5131 - INSTITUTO DOMINICANO DE LAS TELECOMUNICACIONES</t>
  </si>
  <si>
    <t>5132 - INSTITUTO DOMINICANO DE INVESTIGACIONES AGROPECUARIAS Y FORESTALES</t>
  </si>
  <si>
    <t>5133 - MUSEO DE HISTORIA NATURAL</t>
  </si>
  <si>
    <t>5134 - ACUARIO NACIONAL</t>
  </si>
  <si>
    <t>5135 - OFICINA NACIONAL DE PROPIEDAD INDUSTRIAL</t>
  </si>
  <si>
    <t>5136 - CONSEJO DOMINICANO DEL CAFÉ</t>
  </si>
  <si>
    <t>5137 - INSTITUTO DUARTIANO</t>
  </si>
  <si>
    <t>5138 - COMISIÓN NACIONAL DE ENERGÍA</t>
  </si>
  <si>
    <t>5139 - SUPERINTENDENCIA DE ELECTRICIDAD</t>
  </si>
  <si>
    <t>5140 - INSTITUTO NACIONAL DEL TABACO</t>
  </si>
  <si>
    <t>5142 - FONDO PATRIMONIAL DE LAS EMPRESAS REFORMADAS</t>
  </si>
  <si>
    <t>5143 - INSTITUTO DE DESARROLLO Y CRÉDITO COOPERATIVO</t>
  </si>
  <si>
    <t>5144 - FONDO ESPECIAL PARA EL DESARROLLO AGROPECUARIO</t>
  </si>
  <si>
    <t>5147 - INSTITUTO NACIONAL DE LA UVA</t>
  </si>
  <si>
    <t>5150 - CONSEJO NACIONAL DE ZONAS FRANCAS</t>
  </si>
  <si>
    <t>5151 - CONSEJO NACIONAL PARA LA NIÑEZ Y LA ADOLESCENCIA</t>
  </si>
  <si>
    <t>5154 - INSTITUTO DE INNOVACIÓN EN BIOTECNOLOGÍA E INDUSTRIAL</t>
  </si>
  <si>
    <t>5155 - INSTITUTO DE FORMACIÓN TÉCNICO PROFESIONAL</t>
  </si>
  <si>
    <t>5157 - CORPORACION DOMINICANA DE EMPRESAS ESTATALES</t>
  </si>
  <si>
    <t>5158 - DIRECCIÓN GENERAL DE ADUANAS</t>
  </si>
  <si>
    <t>5159 - DIRECCIÓN GENERAL DE IMPUESTOS INTERNOS</t>
  </si>
  <si>
    <t>5161 - INSTITUTO DE PROTECCIÓN DE LOS DERECHOS AL CONSUMIDOR</t>
  </si>
  <si>
    <t>5162 - INSTITUTO DOMINICANO DE AVIACIÓN CIVIL</t>
  </si>
  <si>
    <t>5163 - CONSEJO DOMINICANO DE PESCA Y ACUICULTURA</t>
  </si>
  <si>
    <t>5165 - COMISIÓN REGULADORA DE PRÁCTICAS DESLEALES</t>
  </si>
  <si>
    <t>5166 - COMISIÓN NACIONAL DE DEFENSA DE LA COMPETENCIA</t>
  </si>
  <si>
    <t>5167 - OFICINA NACIONAL DE DEFENSA PÚBLICA</t>
  </si>
  <si>
    <t>5168 - ARCHIVO GENERAL DE LA NACIÓN</t>
  </si>
  <si>
    <t>5169 - DIRECCIÓN GENERAL DE CINE</t>
  </si>
  <si>
    <t>5171 - INSTITUTO DOMINICANO PARA LA CALIDAD</t>
  </si>
  <si>
    <t>5172 - ORGANISMO DOMINICANO DE ACREDITACIÓN</t>
  </si>
  <si>
    <t>5174 - MERCADOS DOMINICANOS DE ABASTO AGROPECUARIO</t>
  </si>
  <si>
    <t>5175 - CONSEJO NACIONAL DE COMPETITIVIDAD</t>
  </si>
  <si>
    <t>5176 - CONSEJO NACIONAL DE DISCAPACIDAD</t>
  </si>
  <si>
    <t>5177 - CONSEJO NACIONAL DE INVESTIGACIONES AGROPECUARIAS Y FORESTALES</t>
  </si>
  <si>
    <t>5178 - FONDO NACIONAL PARA EL MEDIO AMBIENTE Y RECURSOS NATURALES</t>
  </si>
  <si>
    <t>5179 - SERVICIO GEOLÓGICO NACIONAL</t>
  </si>
  <si>
    <t>5180 - DIRECCIÓN CENTRAL DEL SERVICIO NACIONAL DE SALUD</t>
  </si>
  <si>
    <t>5181 - INSTITUTO GEOGRÁFICO NACIONAL JOSÉ JOAQUÍN HUNGRÍA MORELL</t>
  </si>
  <si>
    <t>5182 - INSTITUTO NACIONAL DE TRÁNSITO Y TRANSPORTE TERRESTRE</t>
  </si>
  <si>
    <t>5183 - UNIDAD DE ANÁLISIS FINANCIERO</t>
  </si>
  <si>
    <t>5184 - DIRECCIÓN GENERAL DE ALIANZAS PÚBLICO-PRIVADAS</t>
  </si>
  <si>
    <t>5202 - INSTITUTO DE AUXILIOS</t>
  </si>
  <si>
    <t>5205 - SUPERINTENDENCIA DE PENSIONES</t>
  </si>
  <si>
    <t>5206 - SUPERINTENDENCIA DE SALUD Y RIESGO LABORAL</t>
  </si>
  <si>
    <t>5207- CONSEJO NACIONAL DE SEGURIDAD SOCIAL</t>
  </si>
  <si>
    <t>5208 - SEGURO NACIONAL DE SALUD</t>
  </si>
  <si>
    <t>5209 - DIRECCIÓN GENERAL DE INFORMACIÓN Y DEFENSA DE LOS AFILIADOS</t>
  </si>
  <si>
    <t>5210 - INSTITUTO DOMINICANO DE PREVENCIÓN Y PROTECCIÓN DE RIESGOS LABORALES</t>
  </si>
  <si>
    <t>5211 - TESORERÍA DE LA SEGURIDAD SOCIAL</t>
  </si>
  <si>
    <t>III) TOTAL GASTOS (I+II)</t>
  </si>
  <si>
    <t>CUADRO NO. 13</t>
  </si>
  <si>
    <t>Clasificación Programática del Gasto de los Organismos Autónomos y Descentralizados no Financieros y de las Instituciones Públicas de la Seguridad Social 2022</t>
  </si>
  <si>
    <t>01 - CENTRO DE EXPORTACIÓN E INVERSIÓN DE LA REPÚBLICA DOMINICANA</t>
  </si>
  <si>
    <t>11 - Fomento a las exportaciones y la atracción a la inversión extranjera</t>
  </si>
  <si>
    <t>01 - CONSEJO NACIONAL DE POBLACIÓN Y FAMILIA</t>
  </si>
  <si>
    <t>11 - Investigación, planificación y asesoría de la población y familia</t>
  </si>
  <si>
    <t>5104 - DEPARTAMENTO AEROPORTUARIO</t>
  </si>
  <si>
    <t>01 - DEPARTAMENTO AEROPORTUARIO</t>
  </si>
  <si>
    <t>11 - Regulación y control de los aeropuertos en el país</t>
  </si>
  <si>
    <t>01 - CRUZ ROJA DOMINICANA</t>
  </si>
  <si>
    <t>11 - Operación de red nacional de banco de sangre</t>
  </si>
  <si>
    <t>12 - Gestión de riesgos y salud comunitaria</t>
  </si>
  <si>
    <t>13 - Acciones formativas en gestión de riesgos y repuesta a emergencias</t>
  </si>
  <si>
    <t>01 - DEFENSA CIVIL</t>
  </si>
  <si>
    <t>11 - Coordinación y prevención de vidas y bienes en emergencias y desastres</t>
  </si>
  <si>
    <t>01 - INSTITUTO AGRARIO DOMINICANO</t>
  </si>
  <si>
    <t>11 - Captación, distribución y titulación de tierras para la transformación de la estructura y producción agraria</t>
  </si>
  <si>
    <t>12 - Apoyo y Fomento a la producción agropecuaria.</t>
  </si>
  <si>
    <t xml:space="preserve">5112 - INSTITUTO AZUCARERO DOMINICANO </t>
  </si>
  <si>
    <t>01 - INSTITUTO AZUCARERO DOMINICANO</t>
  </si>
  <si>
    <t>11 - Formulación de políticas, coordinación y normas de la producción</t>
  </si>
  <si>
    <t xml:space="preserve">5114 - INSTITUTO PARA EL DESARROLLO DEL NOROESTE </t>
  </si>
  <si>
    <t xml:space="preserve">01 - INSTITUTO PARA EL DESARROLLO DEL NOROESTE </t>
  </si>
  <si>
    <t>11 - Fomento al desarrollo de la región Cibao noroeste</t>
  </si>
  <si>
    <t xml:space="preserve">5118 - INSTITUTO NACIONAL DE RECURSOS HIDRAÚLICOS </t>
  </si>
  <si>
    <t xml:space="preserve">01 - INSTITUTO NACIONAL DE RECURSOS HIDRAÚLICOS </t>
  </si>
  <si>
    <t>11 - Construcción y rehabilitación de presas</t>
  </si>
  <si>
    <t>12 - Construcción y rehabilitación de sistemas de riego y obras hidráulicas</t>
  </si>
  <si>
    <t>01 - INSTITUTO PARA EL DESARROLLO DEL SUROESTE</t>
  </si>
  <si>
    <t>11 - Desarrollo de la región Suroeste</t>
  </si>
  <si>
    <t>01 - JARDIN BOTÁNICO NACIONAL</t>
  </si>
  <si>
    <t>11 - Preservación y exhibición de la flora del país</t>
  </si>
  <si>
    <t>01 - LIGA MUNICIPAL DOMINICANA</t>
  </si>
  <si>
    <t>11 - Planificación, Fomento y Asesoría Municipal</t>
  </si>
  <si>
    <t>01 - SUPERINTENDENCIA DE SEGUROS</t>
  </si>
  <si>
    <t>11 - Control y fiscalización compañía de seguros</t>
  </si>
  <si>
    <t>01 - UNIVERSIDAD AUTÓNOMA DE SANTO DOMINGO</t>
  </si>
  <si>
    <t>11 - Docencia</t>
  </si>
  <si>
    <t>12 - Investigación</t>
  </si>
  <si>
    <t>13 - Extensión</t>
  </si>
  <si>
    <t>14 - Bienestar estudiantil</t>
  </si>
  <si>
    <t>15 - Perfeccionamiento del perfil educativo</t>
  </si>
  <si>
    <t>16 - Servicios bibliográficos y de internet</t>
  </si>
  <si>
    <t>17 - Producción de bienes y servicios</t>
  </si>
  <si>
    <t>99 - Administración de transferencias y activos financieros</t>
  </si>
  <si>
    <t>01 - PARQUE ZOOLÓGICO NACIONAL</t>
  </si>
  <si>
    <t>11 - Conservación y exhibición de la fauna</t>
  </si>
  <si>
    <t>01 - INSTITUTO DOMINICANO DE LA TELECOMUNICACIONES</t>
  </si>
  <si>
    <t>11 - Regulación y supervisión para el desarrollo de las comunicaciones</t>
  </si>
  <si>
    <t>01 - INSTITUTO DOMINICANO DE INVESTIGACIONES AGROPECUARIAS Y FORESTALES</t>
  </si>
  <si>
    <t>11 - Investigación para el desarrollo agropecuario y forestal</t>
  </si>
  <si>
    <t>01 - MUSEO DE HISTORIA NATURAL</t>
  </si>
  <si>
    <t>11 - Estudio y conservación de la biodiversidad</t>
  </si>
  <si>
    <t>01 - ACUARIO NACIONAL</t>
  </si>
  <si>
    <t>11 - Conservación y exhibición de la flora y fauna acuáticas</t>
  </si>
  <si>
    <t>01 - OFICINA NACIONAL DE LA PROPIEDAD INDUSTRIAL</t>
  </si>
  <si>
    <t>11 - Administración, concesión y registro de signos distintivos</t>
  </si>
  <si>
    <t>5136 - INSTITUTO DOMINICANO DEL CAFÉ</t>
  </si>
  <si>
    <t>01 - INSTITUTO DOMINICANO DEL CAFÉ</t>
  </si>
  <si>
    <t>11 - Regulación y desarrollo de la caficultura</t>
  </si>
  <si>
    <t>01 - INSTITUTO DUARTIANO</t>
  </si>
  <si>
    <t>11 - Concientización y educación sobre la vida y obra del Patricio Juan Pablo Duarte y Díez</t>
  </si>
  <si>
    <t>01 - COMISIÓN NACIONAL DE ENERGÍA</t>
  </si>
  <si>
    <t>11 - Desarrollo sostenible del sector energético nacional</t>
  </si>
  <si>
    <t>01 - SUPERINTENDENCIA DE ELECTRICIDAD</t>
  </si>
  <si>
    <t>11 - Protección al consumidor, regulación y fiscalización del subsector eléctrico</t>
  </si>
  <si>
    <t>5140 - INSTITUTO DEL TABACO DE LA REPÚBLICA DOMINICANA</t>
  </si>
  <si>
    <t>01 - INSTITUTO DEL TABACO DE LA REPÚBLICA DOMINICANA</t>
  </si>
  <si>
    <t>11 - Control y mejoramiento de la producción de tabaco</t>
  </si>
  <si>
    <t>01 - FONDO PATRIMONIAL DE EMPRESAS REFORMADAS</t>
  </si>
  <si>
    <t>11 - Supervisión y administración del patrimonio de las empresas</t>
  </si>
  <si>
    <t>01 - INSTITUTO DE DESARROLLO Y CRÉDITO COOPERATIVO</t>
  </si>
  <si>
    <t>11 - Fomento y desarrollo cooperativo</t>
  </si>
  <si>
    <t>01 - FONDO ESPECIAL PARA EL DESARROLLO AGROPECUARIO</t>
  </si>
  <si>
    <t>11 - Fomento, apoyo al desarrollo rural, adquisición y distribución especial</t>
  </si>
  <si>
    <t>01 - INSTITUTO NACIONAL DE LA UVA</t>
  </si>
  <si>
    <t>12 - Fomento y desarrollo del cultivo, industrialización y comercialización de la VID a nivel nacional</t>
  </si>
  <si>
    <t>01 - CONSEJO NACIONAL DE ZONAS FRANCAS</t>
  </si>
  <si>
    <t>11 - Promoción y desarrollo de las zonas francas</t>
  </si>
  <si>
    <t>01 - CONSEJO NACIONAL PARA LA NIÑEZ Y LA ADOLESCENCIA</t>
  </si>
  <si>
    <t>12 - Servicios de adopciones</t>
  </si>
  <si>
    <t>14 - Protección de los derechos de niños, niñas y adolescentes</t>
  </si>
  <si>
    <t>15 - Atención integral de niños, niñas y adolescentes</t>
  </si>
  <si>
    <t>01 - INSTITUTO NACIONAL DE INNOVACIÓN EN BIOTECNOLOGÍA E INDUSTRIA</t>
  </si>
  <si>
    <t>11 - Investigación y desarrollo en biotecnología e industria</t>
  </si>
  <si>
    <t>12 - Servicios de análisis y transferencias en biotecnología</t>
  </si>
  <si>
    <t>01 - INSTITUTO NACIONAL DE FORMACIÓN TÉCNICO PROFESIONAL</t>
  </si>
  <si>
    <t>11 - Formación Técnico profesional a los trabajadores del sector productivo</t>
  </si>
  <si>
    <t xml:space="preserve">5157 - CORPORACIÓN DOMICANA DE EMPRESAS ESTATALES </t>
  </si>
  <si>
    <t>01 - CORPORACIÓN DOMICANA DE EMPRESAS ESTATALES</t>
  </si>
  <si>
    <t>11 - Dirección y Coordinación</t>
  </si>
  <si>
    <t>01 - DIRECCIÓN GENERAL DE ADUANAS</t>
  </si>
  <si>
    <t>11 - Servicios de administración aduanera</t>
  </si>
  <si>
    <t>12 - Inspección y supervisión en las zonas francas</t>
  </si>
  <si>
    <t>13 - Servicios y operaciones técnicas</t>
  </si>
  <si>
    <t>01 - DIRECCIÓN GENERAL DE IMPUESTOS INTERNOS</t>
  </si>
  <si>
    <t>11 - Recaudaciones de Impuestos</t>
  </si>
  <si>
    <t>01 - INSTITUTO NACIONAL DE PROTECCIÓN DE LOS DERECHOS DEL CONSUMIDOR</t>
  </si>
  <si>
    <t>11 - Defensa y protección a los derechos del consumidor</t>
  </si>
  <si>
    <t>01 - INSTITUTO DOMINICANO DE AVIACIÓN CIVIL</t>
  </si>
  <si>
    <t>11 - Regulación y desarrollo de la aviación civil</t>
  </si>
  <si>
    <t>01 - CONSEJO DOMINICANO DE PESCA Y ACUICULTURA</t>
  </si>
  <si>
    <t>11 - Fomento y regulación de las actividades pesqueras y acuícolas</t>
  </si>
  <si>
    <t>01 - COMISIÓN REGULADORA DE PRÁCTICAS DESLEALES</t>
  </si>
  <si>
    <t>11 - Defensa de las prácticas desleales del comercio internacional</t>
  </si>
  <si>
    <t>01 - COMISIÓN NACIONAL DE DEFENSA DE LA COMPETENCIA</t>
  </si>
  <si>
    <t>11 - Defensa, promoción y abogacía de la competencia de los mercados</t>
  </si>
  <si>
    <t>01 - OFICINA NACIONAL DE DEFENSA PÚBLICA</t>
  </si>
  <si>
    <t>11 - Servicio nacional de defensa pública</t>
  </si>
  <si>
    <t>01 - ARCHIVO GENERAL DE LA NACIÓN</t>
  </si>
  <si>
    <t>11 - Servicios generales de archivo</t>
  </si>
  <si>
    <t>5169 - DIRECCIÓN GENERAL DE CINE (DGCINE)</t>
  </si>
  <si>
    <t>01 - DIRECCIÓN GENERAL DE CINE (DGCINE)</t>
  </si>
  <si>
    <t>11 - Fomento y promoción cinematográficas</t>
  </si>
  <si>
    <t>01 - INSTITUTO DOMINICANO PARA LA CALIDAD</t>
  </si>
  <si>
    <t>11 - Servicios de normalización, evaluación de la conformidad y metrología legal e industrial</t>
  </si>
  <si>
    <t>01 - ORGANISMO DOMINICANO DE ACREDITACIÓN</t>
  </si>
  <si>
    <t>11 - Acreditación de los organismos evaluadores de la conformidad</t>
  </si>
  <si>
    <t>01 - MERCADOS DOMINICANOS DE ABASTO AGROPECUARIO</t>
  </si>
  <si>
    <t>11 - Gestión y regularización de mercados agropecuarios</t>
  </si>
  <si>
    <t>01 - CONSEJO NACIONAL DE COMPETITIVIDAD</t>
  </si>
  <si>
    <t>11 - Fomento de la productividad y la competitividad empresarial</t>
  </si>
  <si>
    <t>5176 - CONSEJO NACIONAL DE DISCAPACIDAD (CONADIS)</t>
  </si>
  <si>
    <t>01 - CONSEJO NACIONAL DE DISCAPACIDAD (CONADIS)</t>
  </si>
  <si>
    <t>11 - Inclusión social de personas con discapacidad para mejorar la calidad de vida</t>
  </si>
  <si>
    <t>01 - CONSEJO NACIONAL DE INVESTIGACIONES AGROPECUARIAS Y FORESTALES</t>
  </si>
  <si>
    <t>11 - Desarrollo de políticas para el fomento de las investigaciones tecnológicas agropecuarias y forestales</t>
  </si>
  <si>
    <t>01 - FONDO NACIONAL PARA EL MEDIO AMBIENTE Y RECURSOS NATURALES</t>
  </si>
  <si>
    <t>11 - Desarrollo y financiamiento de proyectos medioambientales y de conservación de los recursos naturales</t>
  </si>
  <si>
    <t>01 - SERVICIO GEOLÓGICO NACIONAL</t>
  </si>
  <si>
    <t>11 - Investigación y estudios geocientíficos</t>
  </si>
  <si>
    <t>01 - DIRECCIÓN CENTRAL DEL SERVICIO NACIONAL DE SALUD</t>
  </si>
  <si>
    <t>03 - Actividades comunes (a los programas 11 y 12)</t>
  </si>
  <si>
    <t>11 - Provisión de servicios de salud en establecimientos de primer nivel</t>
  </si>
  <si>
    <t>12 - Provisión de servicios de salud en establecimientos no auto gestionado</t>
  </si>
  <si>
    <t>13 - Provisión de servicios de salud en establecimientos auto gestionados</t>
  </si>
  <si>
    <t>14 - Atención de emergencias médicas</t>
  </si>
  <si>
    <t>15 - Provisión de servicios de salud especializados Ciudad Sanitaria Luis E. Aybar</t>
  </si>
  <si>
    <t>40 - Salud materno neonatal</t>
  </si>
  <si>
    <t>42 - Prevención, diagnóstico y tratamiento  VIH/SIDA</t>
  </si>
  <si>
    <t>01 - INSTITUTO GEOGRÁFICO NACIONAL JOSÉ JOAQUÍN HUNGRÍA MORELL</t>
  </si>
  <si>
    <t>11 - Regulación, producción y coordinación de la geografía, cartografía y geodesia a nivel nacional</t>
  </si>
  <si>
    <t>01 - INSTITUTO NACIONAL DE TRÁNSITO Y TRANSPORTE TERRESTRE</t>
  </si>
  <si>
    <t>01 - Actividad central</t>
  </si>
  <si>
    <t>11 - Transporte y tránsito terrestre</t>
  </si>
  <si>
    <t>12 - Seguridad vial integral</t>
  </si>
  <si>
    <t>13 - Reducción de los accidentes de tránsito</t>
  </si>
  <si>
    <t>5183 - UNIDAD DE ANÁLISIS FINANCIERO (UAF)</t>
  </si>
  <si>
    <t>01 - UNIDAD DE ANÁLISIS FINANCIERO (UAF)</t>
  </si>
  <si>
    <t>11 - Coordinación nacional e internacional y prevención del sistema contra el lavado de activos y financiamiento del terrorismo.</t>
  </si>
  <si>
    <t>01 - DIRECCIÓN GENERAL DE ALIANZAS PÚBLICO-PRIVADAS</t>
  </si>
  <si>
    <t>11 - Promoción Estructuración y Regulación de Alianzas Público-Privadas</t>
  </si>
  <si>
    <t>5202 - INSTITUTO NACIONAL DE AUXILIOS</t>
  </si>
  <si>
    <t>01 - INSTITUTO NACIONAL DE AUXILIOS</t>
  </si>
  <si>
    <t>11 - Acceso a bajo costo de los servicios sociales para el público en general</t>
  </si>
  <si>
    <t>13 - Mejora en la calidad de vida de personas de escasos recursos</t>
  </si>
  <si>
    <t>01 - SUPERINTENDENCIA DE PENSIONES</t>
  </si>
  <si>
    <t>11 - Supervisión y fiscalización  del sistema dominicano  de pensiones</t>
  </si>
  <si>
    <t>01 - SUPERINTENDENCIA DE SALUD Y RIESGO LABORAL</t>
  </si>
  <si>
    <t>11 - Supervisión y regulación de los servicios de salud</t>
  </si>
  <si>
    <t>5207 - CONSEJO NACIONAL DE SEGURIDAD SOCIAL</t>
  </si>
  <si>
    <t>01 - CONSEJO NACIONAL DE LA SEGURIDAD SOCIAL</t>
  </si>
  <si>
    <t>13 - Regulación del sistema dominicano de seguridad social</t>
  </si>
  <si>
    <t>01 - SEGURO NACIONAL DE SALUD</t>
  </si>
  <si>
    <t>11 - Gestión de atención al usuario de afiliación y salud</t>
  </si>
  <si>
    <t>01 - DIRECCIÓN GENERAL DE INFORMACIÓN Y DEFENSA DE LOS AFILIADOS</t>
  </si>
  <si>
    <t>11 - Promoción del SDSS y defensa de los afiliados</t>
  </si>
  <si>
    <t>01 - INSTITUTO DOMINICANO DE PREVENCIÓN Y PROTECCIÓN DE RIESGOS LABORALES</t>
  </si>
  <si>
    <t>11 - Administración de riesgos laborales del Sistema Dominicano de Seguridad Social</t>
  </si>
  <si>
    <t>01 - TESORERÍA DE LA SEGURIDAD SOCIAL</t>
  </si>
  <si>
    <t>11 - Gestión de la tesorería del sistema dominicano de seguridad social</t>
  </si>
  <si>
    <t>CUADRO NO. 14</t>
  </si>
  <si>
    <t>Financiamiento neto de los Organismos Autónomos y Descentralizados no Financieros y de las Instituciones Públicas de la Seguridad Social 2022</t>
  </si>
  <si>
    <t>FUENTES FINANCIERAS</t>
  </si>
  <si>
    <t>APLICACIONES FINANCIERAS</t>
  </si>
  <si>
    <t>FINANCIAMIENTO NETO</t>
  </si>
  <si>
    <t>3 = 1-2</t>
  </si>
  <si>
    <t xml:space="preserve">5154 - INSTITUTO DE INNOVACIÓN EN BIOTECNOLOGÍA E INDUSTRIAL </t>
  </si>
  <si>
    <t xml:space="preserve">5155 - INSTITUTO DE FORMACIÓN TÉCNICO PROFESIONAL </t>
  </si>
  <si>
    <t xml:space="preserve">5157 - CORPORACION DOMINICANA DE EMPRESAS ESTATALES </t>
  </si>
  <si>
    <t>5164 - CONSEJO NACIONAL PARA LAS COMUNIDADES DOMINICANAS EN EL EXTERIOR</t>
  </si>
  <si>
    <t xml:space="preserve">5172 - ORGANISMO DOMINICANO DE ACREDITACIÓN </t>
  </si>
  <si>
    <t>III) TOTAL GENERAL (I+II)</t>
  </si>
  <si>
    <t>CUADRO NO. 15</t>
  </si>
  <si>
    <t>Programas prioritarios y programas presupuestarios orientados a resultados con financiamiento protegido 2022</t>
  </si>
  <si>
    <t>I) PROGRAMAS PRIORITARIOS</t>
  </si>
  <si>
    <t xml:space="preserve">No. </t>
  </si>
  <si>
    <t>CAPÍTULO EJECUTOR</t>
  </si>
  <si>
    <t>Capacitación de policía de proximidad</t>
  </si>
  <si>
    <t>Mesas locales de seguridad, ciudadanía y género</t>
  </si>
  <si>
    <t>Burocracia cero</t>
  </si>
  <si>
    <t>Reducción integral de violencia de género e intrafamiliar</t>
  </si>
  <si>
    <t>Oportunidad 14-24</t>
  </si>
  <si>
    <t>Programa de Desarrollo Rural y Agropecuario Sostenible</t>
  </si>
  <si>
    <t>Fomento de la Agricultura Orgánica</t>
  </si>
  <si>
    <t>Actividad Acceso a Predios Rurales</t>
  </si>
  <si>
    <t>Actividad Abastecimiento de agua</t>
  </si>
  <si>
    <t>Salud materno infantil</t>
  </si>
  <si>
    <t>Prevención y control de enfermedades crónicas</t>
  </si>
  <si>
    <t>Promoción y Educación para la Salud</t>
  </si>
  <si>
    <t>Fortalecimiento de la gestión territorial de la salud</t>
  </si>
  <si>
    <t>Política de Cuidados</t>
  </si>
  <si>
    <t>Programa de formación docente</t>
  </si>
  <si>
    <t>Programa de certificación de docentes</t>
  </si>
  <si>
    <t>Transformación digital en educación</t>
  </si>
  <si>
    <t>Estudiantes bachilleres de excelencia con becas para estudiar educación</t>
  </si>
  <si>
    <t>Mejora de infraestructura física a hogares en pobreza extrema y vulnerabilidad</t>
  </si>
  <si>
    <t>Sistema Nacional de Monitoreo y Evaluación</t>
  </si>
  <si>
    <t>Sistema único de beneficiarios</t>
  </si>
  <si>
    <t>Seguro Familiar de Salud Universal</t>
  </si>
  <si>
    <t>Reducción de muertes y discapacidad por accidentes de tránsito</t>
  </si>
  <si>
    <t>Servicio Familiar de Salud</t>
  </si>
  <si>
    <t>5209 - DIRECCIÓN GENERAL DE INFORMACIÓN Y DEFENSA DE LOS AFILIADOS A LA SEGURIDAD SOCIAL</t>
  </si>
  <si>
    <t>Inocuidad Agroalimentaria y Sanidad Vegetal</t>
  </si>
  <si>
    <t xml:space="preserve">SUBTOTAL </t>
  </si>
  <si>
    <t>II) PROGRAMAS PRESUPUESTARIOS ORIENTADOS A RESULTADOS</t>
  </si>
  <si>
    <t>Reducción de los accidentes de tránsito</t>
  </si>
  <si>
    <t>Desarrollo integral y protección al adulto mayor</t>
  </si>
  <si>
    <t>Prevención y control de enfermedades bovinas</t>
  </si>
  <si>
    <t>Fomento y desarrollo de la productividad de los sistemas de producción de leche bovina</t>
  </si>
  <si>
    <t>Aumento del empleo</t>
  </si>
  <si>
    <t>Desarrollo infantil para niños y niñas de 0 a 4 años y 11 meses</t>
  </si>
  <si>
    <t>Salud materno neonatal</t>
  </si>
  <si>
    <t>Prevención y Atención de la Tuberculosis</t>
  </si>
  <si>
    <t>Prevención, Diagnóstico y Tratamiento VIH/SIDA</t>
  </si>
  <si>
    <t>Detección Oportuna y Atención al Cáncer</t>
  </si>
  <si>
    <t>Programa Multisectorial de Reducción de Embarazo en Adolescentes</t>
  </si>
  <si>
    <t>Reducción de Crímenes y Delitos que afectan a la Seguridad Ciudadana</t>
  </si>
  <si>
    <t>0202 - MINISTERIO DE INTERIOR Y POLICÍA</t>
  </si>
  <si>
    <t>SUBTOTAL II)</t>
  </si>
  <si>
    <t>TOTAL I+II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</si>
</sst>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_(* #,##0.0_);_(* \(#,##0.0\);_(* &quot;-&quot;?_);_(@_)"/>
    <numFmt numFmtId="168" formatCode="0.00_);\(0.00\)"/>
    <numFmt numFmtId="169" formatCode="_-* #,##0.00_-;\-* #,##0.00_-;_-* &quot;-&quot;??_-;_-@_-"/>
    <numFmt numFmtId="170" formatCode="_-* #,##0.0_-;\-* #,##0.0_-;_-* &quot;-&quot;??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Courier New"/>
      <family val="3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2"/>
      <color theme="0"/>
      <name val="Times New Roman"/>
      <family val="1"/>
    </font>
    <font>
      <b/>
      <sz val="12"/>
      <color rgb="FF262626"/>
      <name val="Times New Roman"/>
      <family val="1"/>
    </font>
    <font>
      <sz val="12"/>
      <color rgb="FF262626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rgb="FF262626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9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thin">
        <color theme="0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 tint="-0.34998626667073579"/>
      </right>
      <top/>
      <bottom style="medium">
        <color auto="1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 tint="-0.34998626667073579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46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43" fontId="5" fillId="0" borderId="0" xfId="1" applyFont="1"/>
    <xf numFmtId="43" fontId="4" fillId="0" borderId="0" xfId="1" applyFont="1"/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5" fillId="2" borderId="4" xfId="0" applyFont="1" applyFill="1" applyBorder="1"/>
    <xf numFmtId="164" fontId="5" fillId="2" borderId="3" xfId="0" applyNumberFormat="1" applyFont="1" applyFill="1" applyBorder="1"/>
    <xf numFmtId="164" fontId="5" fillId="2" borderId="4" xfId="0" applyNumberFormat="1" applyFont="1" applyFill="1" applyBorder="1"/>
    <xf numFmtId="165" fontId="5" fillId="2" borderId="4" xfId="2" applyNumberFormat="1" applyFont="1" applyFill="1" applyBorder="1" applyAlignment="1"/>
    <xf numFmtId="0" fontId="4" fillId="0" borderId="5" xfId="0" applyFont="1" applyBorder="1"/>
    <xf numFmtId="0" fontId="4" fillId="0" borderId="6" xfId="0" applyFont="1" applyBorder="1"/>
    <xf numFmtId="0" fontId="5" fillId="0" borderId="7" xfId="0" applyFont="1" applyBorder="1" applyAlignment="1">
      <alignment horizontal="left"/>
    </xf>
    <xf numFmtId="164" fontId="5" fillId="0" borderId="8" xfId="0" applyNumberFormat="1" applyFont="1" applyBorder="1"/>
    <xf numFmtId="165" fontId="5" fillId="0" borderId="9" xfId="2" applyNumberFormat="1" applyFont="1" applyBorder="1"/>
    <xf numFmtId="165" fontId="4" fillId="0" borderId="0" xfId="2" applyNumberFormat="1" applyFont="1"/>
    <xf numFmtId="0" fontId="4" fillId="0" borderId="10" xfId="0" applyFont="1" applyBorder="1" applyAlignment="1">
      <alignment horizontal="left"/>
    </xf>
    <xf numFmtId="164" fontId="4" fillId="0" borderId="11" xfId="0" applyNumberFormat="1" applyFont="1" applyBorder="1"/>
    <xf numFmtId="165" fontId="4" fillId="0" borderId="12" xfId="2" applyNumberFormat="1" applyFont="1" applyBorder="1"/>
    <xf numFmtId="164" fontId="4" fillId="0" borderId="0" xfId="0" applyNumberFormat="1" applyFont="1"/>
    <xf numFmtId="166" fontId="4" fillId="0" borderId="6" xfId="0" applyNumberFormat="1" applyFont="1" applyBorder="1"/>
    <xf numFmtId="0" fontId="5" fillId="0" borderId="10" xfId="0" applyFont="1" applyBorder="1" applyAlignment="1">
      <alignment horizontal="left"/>
    </xf>
    <xf numFmtId="164" fontId="5" fillId="0" borderId="11" xfId="0" applyNumberFormat="1" applyFont="1" applyBorder="1"/>
    <xf numFmtId="165" fontId="5" fillId="0" borderId="12" xfId="2" applyNumberFormat="1" applyFont="1" applyBorder="1"/>
    <xf numFmtId="167" fontId="4" fillId="0" borderId="6" xfId="0" applyNumberFormat="1" applyFont="1" applyBorder="1"/>
    <xf numFmtId="0" fontId="5" fillId="0" borderId="13" xfId="0" applyFont="1" applyBorder="1" applyAlignment="1">
      <alignment horizontal="left"/>
    </xf>
    <xf numFmtId="164" fontId="5" fillId="0" borderId="14" xfId="0" applyNumberFormat="1" applyFont="1" applyBorder="1"/>
    <xf numFmtId="0" fontId="5" fillId="2" borderId="15" xfId="0" applyFont="1" applyFill="1" applyBorder="1"/>
    <xf numFmtId="165" fontId="5" fillId="0" borderId="16" xfId="2" applyNumberFormat="1" applyFont="1" applyBorder="1"/>
    <xf numFmtId="164" fontId="4" fillId="0" borderId="8" xfId="0" applyNumberFormat="1" applyFont="1" applyBorder="1"/>
    <xf numFmtId="0" fontId="5" fillId="0" borderId="6" xfId="0" applyFont="1" applyBorder="1"/>
    <xf numFmtId="0" fontId="5" fillId="0" borderId="0" xfId="0" applyFont="1"/>
    <xf numFmtId="0" fontId="4" fillId="0" borderId="17" xfId="0" applyFont="1" applyBorder="1" applyAlignment="1">
      <alignment horizontal="left"/>
    </xf>
    <xf numFmtId="164" fontId="4" fillId="0" borderId="14" xfId="0" applyNumberFormat="1" applyFont="1" applyBorder="1"/>
    <xf numFmtId="165" fontId="4" fillId="0" borderId="18" xfId="2" applyNumberFormat="1" applyFont="1" applyBorder="1"/>
    <xf numFmtId="0" fontId="5" fillId="2" borderId="0" xfId="0" applyFont="1" applyFill="1"/>
    <xf numFmtId="164" fontId="5" fillId="2" borderId="0" xfId="0" applyNumberFormat="1" applyFont="1" applyFill="1"/>
    <xf numFmtId="165" fontId="5" fillId="2" borderId="6" xfId="2" applyNumberFormat="1" applyFont="1" applyFill="1" applyBorder="1" applyAlignment="1"/>
    <xf numFmtId="0" fontId="4" fillId="0" borderId="19" xfId="0" applyFont="1" applyBorder="1"/>
    <xf numFmtId="167" fontId="4" fillId="0" borderId="0" xfId="0" applyNumberFormat="1" applyFont="1"/>
    <xf numFmtId="0" fontId="4" fillId="0" borderId="3" xfId="0" applyFont="1" applyBorder="1"/>
    <xf numFmtId="43" fontId="4" fillId="0" borderId="0" xfId="1" applyFont="1" applyBorder="1"/>
    <xf numFmtId="43" fontId="4" fillId="0" borderId="3" xfId="1" applyFont="1" applyBorder="1"/>
    <xf numFmtId="0" fontId="4" fillId="0" borderId="15" xfId="0" applyFont="1" applyBorder="1"/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5" fillId="2" borderId="3" xfId="2" applyNumberFormat="1" applyFont="1" applyFill="1" applyBorder="1" applyAlignment="1"/>
    <xf numFmtId="164" fontId="5" fillId="0" borderId="8" xfId="1" applyNumberFormat="1" applyFont="1" applyBorder="1" applyAlignment="1"/>
    <xf numFmtId="164" fontId="5" fillId="0" borderId="11" xfId="1" applyNumberFormat="1" applyFont="1" applyBorder="1" applyAlignment="1"/>
    <xf numFmtId="0" fontId="4" fillId="0" borderId="7" xfId="0" applyFont="1" applyBorder="1" applyAlignment="1">
      <alignment horizontal="left" indent="2"/>
    </xf>
    <xf numFmtId="164" fontId="4" fillId="0" borderId="11" xfId="1" applyNumberFormat="1" applyFont="1" applyBorder="1" applyAlignment="1"/>
    <xf numFmtId="0" fontId="4" fillId="0" borderId="10" xfId="0" applyFont="1" applyBorder="1" applyAlignment="1">
      <alignment horizontal="left" indent="2"/>
    </xf>
    <xf numFmtId="0" fontId="5" fillId="0" borderId="10" xfId="0" applyFont="1" applyBorder="1" applyAlignment="1">
      <alignment horizontal="left" indent="1"/>
    </xf>
    <xf numFmtId="0" fontId="4" fillId="0" borderId="20" xfId="0" applyFont="1" applyBorder="1"/>
    <xf numFmtId="0" fontId="4" fillId="0" borderId="13" xfId="0" applyFont="1" applyBorder="1" applyAlignment="1">
      <alignment horizontal="left" indent="2"/>
    </xf>
    <xf numFmtId="164" fontId="4" fillId="0" borderId="14" xfId="1" applyNumberFormat="1" applyFont="1" applyBorder="1" applyAlignment="1"/>
    <xf numFmtId="0" fontId="9" fillId="2" borderId="19" xfId="0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165" fontId="9" fillId="2" borderId="2" xfId="2" applyNumberFormat="1" applyFont="1" applyFill="1" applyBorder="1" applyAlignment="1">
      <alignment vertical="center"/>
    </xf>
    <xf numFmtId="43" fontId="4" fillId="0" borderId="20" xfId="1" applyFont="1" applyBorder="1"/>
    <xf numFmtId="0" fontId="10" fillId="0" borderId="3" xfId="0" applyFont="1" applyBorder="1"/>
    <xf numFmtId="0" fontId="11" fillId="0" borderId="3" xfId="0" applyFont="1" applyBorder="1"/>
    <xf numFmtId="164" fontId="11" fillId="0" borderId="3" xfId="0" applyNumberFormat="1" applyFont="1" applyBorder="1"/>
    <xf numFmtId="43" fontId="11" fillId="0" borderId="3" xfId="1" applyFont="1" applyBorder="1"/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12" fillId="0" borderId="0" xfId="0" applyFont="1"/>
    <xf numFmtId="0" fontId="4" fillId="0" borderId="27" xfId="0" applyFont="1" applyBorder="1" applyAlignment="1">
      <alignment horizontal="justify" vertical="center"/>
    </xf>
    <xf numFmtId="164" fontId="5" fillId="0" borderId="28" xfId="0" applyNumberFormat="1" applyFont="1" applyBorder="1" applyAlignment="1">
      <alignment horizontal="center" vertical="center"/>
    </xf>
    <xf numFmtId="164" fontId="4" fillId="0" borderId="29" xfId="0" applyNumberFormat="1" applyFont="1" applyBorder="1" applyAlignment="1">
      <alignment horizontal="center" vertical="center"/>
    </xf>
    <xf numFmtId="164" fontId="5" fillId="2" borderId="27" xfId="1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justify" vertical="center" wrapText="1"/>
    </xf>
    <xf numFmtId="164" fontId="4" fillId="0" borderId="32" xfId="1" applyNumberFormat="1" applyFont="1" applyBorder="1" applyAlignment="1">
      <alignment horizontal="center" vertical="center"/>
    </xf>
    <xf numFmtId="164" fontId="5" fillId="2" borderId="31" xfId="1" applyNumberFormat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justify" vertical="center" wrapText="1"/>
    </xf>
    <xf numFmtId="164" fontId="4" fillId="0" borderId="34" xfId="1" applyNumberFormat="1" applyFont="1" applyBorder="1" applyAlignment="1">
      <alignment horizontal="center" vertical="center"/>
    </xf>
    <xf numFmtId="164" fontId="4" fillId="0" borderId="35" xfId="1" applyNumberFormat="1" applyFont="1" applyBorder="1" applyAlignment="1">
      <alignment horizontal="center" vertical="center"/>
    </xf>
    <xf numFmtId="164" fontId="4" fillId="0" borderId="36" xfId="1" applyNumberFormat="1" applyFont="1" applyBorder="1" applyAlignment="1">
      <alignment horizontal="center" vertical="center"/>
    </xf>
    <xf numFmtId="164" fontId="5" fillId="2" borderId="33" xfId="1" applyNumberFormat="1" applyFont="1" applyFill="1" applyBorder="1" applyAlignment="1">
      <alignment horizontal="center" vertical="center"/>
    </xf>
    <xf numFmtId="164" fontId="5" fillId="0" borderId="28" xfId="1" applyNumberFormat="1" applyFont="1" applyBorder="1" applyAlignment="1">
      <alignment horizontal="center" vertical="center"/>
    </xf>
    <xf numFmtId="164" fontId="4" fillId="0" borderId="37" xfId="0" applyNumberFormat="1" applyFont="1" applyBorder="1" applyAlignment="1">
      <alignment horizontal="center" vertical="center"/>
    </xf>
    <xf numFmtId="164" fontId="4" fillId="0" borderId="29" xfId="1" applyNumberFormat="1" applyFont="1" applyBorder="1" applyAlignment="1">
      <alignment horizontal="center" vertical="center"/>
    </xf>
    <xf numFmtId="164" fontId="4" fillId="0" borderId="38" xfId="1" applyNumberFormat="1" applyFont="1" applyBorder="1" applyAlignment="1">
      <alignment horizontal="center" vertical="center"/>
    </xf>
    <xf numFmtId="164" fontId="4" fillId="0" borderId="39" xfId="1" applyNumberFormat="1" applyFont="1" applyBorder="1" applyAlignment="1">
      <alignment horizontal="center" vertical="center"/>
    </xf>
    <xf numFmtId="164" fontId="9" fillId="2" borderId="41" xfId="1" applyNumberFormat="1" applyFont="1" applyFill="1" applyBorder="1"/>
    <xf numFmtId="164" fontId="9" fillId="2" borderId="22" xfId="1" applyNumberFormat="1" applyFont="1" applyFill="1" applyBorder="1"/>
    <xf numFmtId="164" fontId="9" fillId="2" borderId="40" xfId="1" applyNumberFormat="1" applyFont="1" applyFill="1" applyBorder="1"/>
    <xf numFmtId="43" fontId="4" fillId="0" borderId="0" xfId="0" applyNumberFormat="1" applyFont="1"/>
    <xf numFmtId="164" fontId="4" fillId="0" borderId="42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justify" vertical="center"/>
    </xf>
    <xf numFmtId="164" fontId="4" fillId="0" borderId="46" xfId="0" applyNumberFormat="1" applyFont="1" applyBorder="1" applyAlignment="1">
      <alignment horizontal="center" vertical="center"/>
    </xf>
    <xf numFmtId="164" fontId="4" fillId="0" borderId="42" xfId="0" applyNumberFormat="1" applyFont="1" applyBorder="1" applyAlignment="1">
      <alignment horizontal="left" vertical="center"/>
    </xf>
    <xf numFmtId="164" fontId="4" fillId="0" borderId="47" xfId="1" applyNumberFormat="1" applyFont="1" applyBorder="1" applyAlignment="1">
      <alignment horizontal="left" vertical="center"/>
    </xf>
    <xf numFmtId="164" fontId="4" fillId="2" borderId="48" xfId="1" applyNumberFormat="1" applyFont="1" applyFill="1" applyBorder="1" applyAlignment="1">
      <alignment horizontal="left" vertical="center"/>
    </xf>
    <xf numFmtId="0" fontId="4" fillId="0" borderId="32" xfId="0" applyFont="1" applyBorder="1" applyAlignment="1">
      <alignment horizontal="justify" vertical="center" wrapText="1"/>
    </xf>
    <xf numFmtId="164" fontId="4" fillId="0" borderId="49" xfId="1" applyNumberFormat="1" applyFont="1" applyBorder="1" applyAlignment="1">
      <alignment horizontal="left" vertical="center"/>
    </xf>
    <xf numFmtId="164" fontId="4" fillId="0" borderId="38" xfId="1" applyNumberFormat="1" applyFont="1" applyBorder="1" applyAlignment="1">
      <alignment horizontal="left" vertical="center"/>
    </xf>
    <xf numFmtId="164" fontId="4" fillId="0" borderId="43" xfId="1" applyNumberFormat="1" applyFont="1" applyBorder="1" applyAlignment="1">
      <alignment horizontal="left" vertical="center"/>
    </xf>
    <xf numFmtId="164" fontId="4" fillId="2" borderId="50" xfId="1" applyNumberFormat="1" applyFont="1" applyFill="1" applyBorder="1" applyAlignment="1">
      <alignment horizontal="left" vertical="center"/>
    </xf>
    <xf numFmtId="0" fontId="4" fillId="0" borderId="51" xfId="0" applyFont="1" applyBorder="1" applyAlignment="1">
      <alignment horizontal="justify" vertical="center" wrapText="1"/>
    </xf>
    <xf numFmtId="164" fontId="4" fillId="0" borderId="52" xfId="1" applyNumberFormat="1" applyFont="1" applyBorder="1" applyAlignment="1">
      <alignment horizontal="center" vertical="center"/>
    </xf>
    <xf numFmtId="164" fontId="4" fillId="0" borderId="53" xfId="1" applyNumberFormat="1" applyFont="1" applyBorder="1" applyAlignment="1">
      <alignment horizontal="left" vertical="center"/>
    </xf>
    <xf numFmtId="164" fontId="4" fillId="0" borderId="54" xfId="1" applyNumberFormat="1" applyFont="1" applyBorder="1" applyAlignment="1">
      <alignment horizontal="left" vertical="center"/>
    </xf>
    <xf numFmtId="164" fontId="4" fillId="2" borderId="55" xfId="1" applyNumberFormat="1" applyFont="1" applyFill="1" applyBorder="1" applyAlignment="1">
      <alignment horizontal="left" vertical="center"/>
    </xf>
    <xf numFmtId="0" fontId="13" fillId="2" borderId="56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164" fontId="4" fillId="2" borderId="58" xfId="1" applyNumberFormat="1" applyFont="1" applyFill="1" applyBorder="1" applyAlignment="1">
      <alignment horizontal="center" vertical="center"/>
    </xf>
    <xf numFmtId="164" fontId="5" fillId="2" borderId="59" xfId="1" applyNumberFormat="1" applyFont="1" applyFill="1" applyBorder="1" applyAlignment="1">
      <alignment horizontal="left" vertical="center"/>
    </xf>
    <xf numFmtId="164" fontId="4" fillId="2" borderId="60" xfId="1" applyNumberFormat="1" applyFont="1" applyFill="1" applyBorder="1" applyAlignment="1">
      <alignment horizontal="left" vertical="center"/>
    </xf>
    <xf numFmtId="164" fontId="4" fillId="2" borderId="61" xfId="1" applyNumberFormat="1" applyFont="1" applyFill="1" applyBorder="1" applyAlignment="1">
      <alignment horizontal="left" vertical="center"/>
    </xf>
    <xf numFmtId="164" fontId="4" fillId="0" borderId="46" xfId="1" applyNumberFormat="1" applyFont="1" applyBorder="1" applyAlignment="1">
      <alignment horizontal="center" vertical="center"/>
    </xf>
    <xf numFmtId="164" fontId="4" fillId="0" borderId="49" xfId="1" applyNumberFormat="1" applyFont="1" applyBorder="1" applyAlignment="1">
      <alignment horizontal="center" vertical="center"/>
    </xf>
    <xf numFmtId="164" fontId="4" fillId="0" borderId="43" xfId="1" applyNumberFormat="1" applyFont="1" applyBorder="1" applyAlignment="1">
      <alignment horizontal="center" vertical="center"/>
    </xf>
    <xf numFmtId="164" fontId="4" fillId="2" borderId="50" xfId="1" applyNumberFormat="1" applyFont="1" applyFill="1" applyBorder="1" applyAlignment="1">
      <alignment horizontal="center" vertical="center"/>
    </xf>
    <xf numFmtId="164" fontId="4" fillId="0" borderId="53" xfId="1" applyNumberFormat="1" applyFont="1" applyBorder="1" applyAlignment="1">
      <alignment horizontal="center" vertical="center"/>
    </xf>
    <xf numFmtId="164" fontId="4" fillId="0" borderId="54" xfId="1" applyNumberFormat="1" applyFont="1" applyBorder="1" applyAlignment="1">
      <alignment horizontal="center" vertical="center"/>
    </xf>
    <xf numFmtId="164" fontId="4" fillId="2" borderId="55" xfId="1" applyNumberFormat="1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left"/>
    </xf>
    <xf numFmtId="0" fontId="4" fillId="2" borderId="63" xfId="0" applyFont="1" applyFill="1" applyBorder="1" applyAlignment="1">
      <alignment horizontal="left" vertical="center" wrapText="1"/>
    </xf>
    <xf numFmtId="164" fontId="5" fillId="2" borderId="64" xfId="1" applyNumberFormat="1" applyFont="1" applyFill="1" applyBorder="1" applyAlignment="1">
      <alignment horizontal="center" vertical="center"/>
    </xf>
    <xf numFmtId="164" fontId="4" fillId="2" borderId="60" xfId="1" applyNumberFormat="1" applyFont="1" applyFill="1" applyBorder="1" applyAlignment="1">
      <alignment horizontal="center" vertical="center"/>
    </xf>
    <xf numFmtId="164" fontId="4" fillId="2" borderId="61" xfId="1" applyNumberFormat="1" applyFont="1" applyFill="1" applyBorder="1" applyAlignment="1">
      <alignment horizontal="center" vertical="center"/>
    </xf>
    <xf numFmtId="164" fontId="9" fillId="2" borderId="63" xfId="1" applyNumberFormat="1" applyFont="1" applyFill="1" applyBorder="1"/>
    <xf numFmtId="164" fontId="9" fillId="2" borderId="65" xfId="1" applyNumberFormat="1" applyFont="1" applyFill="1" applyBorder="1" applyAlignment="1">
      <alignment horizontal="center"/>
    </xf>
    <xf numFmtId="164" fontId="9" fillId="2" borderId="41" xfId="1" applyNumberFormat="1" applyFont="1" applyFill="1" applyBorder="1" applyAlignment="1">
      <alignment horizontal="center"/>
    </xf>
    <xf numFmtId="164" fontId="9" fillId="2" borderId="66" xfId="1" applyNumberFormat="1" applyFont="1" applyFill="1" applyBorder="1" applyAlignment="1">
      <alignment horizontal="center"/>
    </xf>
    <xf numFmtId="164" fontId="9" fillId="2" borderId="61" xfId="1" applyNumberFormat="1" applyFont="1" applyFill="1" applyBorder="1" applyAlignment="1">
      <alignment horizontal="center"/>
    </xf>
    <xf numFmtId="168" fontId="4" fillId="0" borderId="0" xfId="0" applyNumberFormat="1" applyFont="1"/>
    <xf numFmtId="0" fontId="10" fillId="0" borderId="0" xfId="0" applyFont="1" applyAlignment="1">
      <alignment vertical="center"/>
    </xf>
    <xf numFmtId="0" fontId="5" fillId="0" borderId="71" xfId="0" applyFont="1" applyBorder="1"/>
    <xf numFmtId="164" fontId="5" fillId="0" borderId="25" xfId="1" applyNumberFormat="1" applyFont="1" applyBorder="1"/>
    <xf numFmtId="165" fontId="5" fillId="0" borderId="25" xfId="0" applyNumberFormat="1" applyFont="1" applyBorder="1" applyAlignment="1">
      <alignment horizontal="right"/>
    </xf>
    <xf numFmtId="0" fontId="0" fillId="0" borderId="6" xfId="0" applyBorder="1"/>
    <xf numFmtId="0" fontId="5" fillId="0" borderId="7" xfId="0" applyFont="1" applyBorder="1" applyAlignment="1">
      <alignment horizontal="left" indent="1"/>
    </xf>
    <xf numFmtId="164" fontId="5" fillId="0" borderId="8" xfId="1" applyNumberFormat="1" applyFont="1" applyBorder="1" applyAlignment="1">
      <alignment horizontal="left" indent="1"/>
    </xf>
    <xf numFmtId="165" fontId="5" fillId="0" borderId="16" xfId="0" applyNumberFormat="1" applyFont="1" applyBorder="1" applyAlignment="1">
      <alignment horizontal="right"/>
    </xf>
    <xf numFmtId="164" fontId="0" fillId="0" borderId="0" xfId="0" applyNumberFormat="1"/>
    <xf numFmtId="164" fontId="4" fillId="0" borderId="11" xfId="1" applyNumberFormat="1" applyFont="1" applyBorder="1" applyAlignment="1">
      <alignment horizontal="left" indent="2"/>
    </xf>
    <xf numFmtId="165" fontId="4" fillId="0" borderId="12" xfId="0" applyNumberFormat="1" applyFont="1" applyBorder="1" applyAlignment="1">
      <alignment horizontal="right"/>
    </xf>
    <xf numFmtId="0" fontId="0" fillId="3" borderId="6" xfId="0" applyFill="1" applyBorder="1"/>
    <xf numFmtId="0" fontId="4" fillId="3" borderId="10" xfId="0" applyFont="1" applyFill="1" applyBorder="1" applyAlignment="1">
      <alignment horizontal="left" indent="3"/>
    </xf>
    <xf numFmtId="164" fontId="4" fillId="3" borderId="11" xfId="1" applyNumberFormat="1" applyFont="1" applyFill="1" applyBorder="1" applyAlignment="1">
      <alignment horizontal="left" indent="3"/>
    </xf>
    <xf numFmtId="165" fontId="4" fillId="3" borderId="12" xfId="0" applyNumberFormat="1" applyFont="1" applyFill="1" applyBorder="1" applyAlignment="1">
      <alignment horizontal="right"/>
    </xf>
    <xf numFmtId="0" fontId="0" fillId="3" borderId="0" xfId="0" applyFill="1"/>
    <xf numFmtId="0" fontId="14" fillId="3" borderId="0" xfId="0" applyFont="1" applyFill="1"/>
    <xf numFmtId="0" fontId="10" fillId="0" borderId="10" xfId="0" applyFont="1" applyBorder="1" applyAlignment="1">
      <alignment horizontal="left" indent="2"/>
    </xf>
    <xf numFmtId="0" fontId="4" fillId="0" borderId="10" xfId="0" applyFont="1" applyBorder="1" applyAlignment="1">
      <alignment horizontal="left" vertical="center" wrapText="1" indent="2"/>
    </xf>
    <xf numFmtId="164" fontId="4" fillId="0" borderId="11" xfId="1" applyNumberFormat="1" applyFont="1" applyBorder="1" applyAlignment="1">
      <alignment horizontal="left" vertical="center" indent="2"/>
    </xf>
    <xf numFmtId="165" fontId="4" fillId="0" borderId="12" xfId="0" applyNumberFormat="1" applyFont="1" applyBorder="1" applyAlignment="1">
      <alignment horizontal="right" vertical="center"/>
    </xf>
    <xf numFmtId="0" fontId="2" fillId="0" borderId="6" xfId="0" applyFont="1" applyBorder="1"/>
    <xf numFmtId="164" fontId="5" fillId="0" borderId="11" xfId="1" applyNumberFormat="1" applyFont="1" applyBorder="1" applyAlignment="1">
      <alignment horizontal="left" indent="1"/>
    </xf>
    <xf numFmtId="165" fontId="5" fillId="0" borderId="12" xfId="0" applyNumberFormat="1" applyFont="1" applyBorder="1" applyAlignment="1">
      <alignment horizontal="right"/>
    </xf>
    <xf numFmtId="0" fontId="2" fillId="0" borderId="0" xfId="0" applyFont="1"/>
    <xf numFmtId="4" fontId="15" fillId="0" borderId="0" xfId="0" applyNumberFormat="1" applyFont="1" applyAlignment="1">
      <alignment horizontal="right" vertical="center"/>
    </xf>
    <xf numFmtId="0" fontId="5" fillId="3" borderId="10" xfId="0" applyFont="1" applyFill="1" applyBorder="1" applyAlignment="1">
      <alignment horizontal="left" indent="1"/>
    </xf>
    <xf numFmtId="164" fontId="5" fillId="3" borderId="11" xfId="1" applyNumberFormat="1" applyFont="1" applyFill="1" applyBorder="1" applyAlignment="1">
      <alignment horizontal="left" indent="1"/>
    </xf>
    <xf numFmtId="165" fontId="5" fillId="3" borderId="12" xfId="0" applyNumberFormat="1" applyFont="1" applyFill="1" applyBorder="1" applyAlignment="1">
      <alignment horizontal="right"/>
    </xf>
    <xf numFmtId="0" fontId="2" fillId="3" borderId="0" xfId="0" applyFont="1" applyFill="1"/>
    <xf numFmtId="4" fontId="2" fillId="0" borderId="0" xfId="0" applyNumberFormat="1" applyFont="1"/>
    <xf numFmtId="164" fontId="4" fillId="3" borderId="11" xfId="1" applyNumberFormat="1" applyFont="1" applyFill="1" applyBorder="1" applyAlignment="1">
      <alignment horizontal="left" indent="1"/>
    </xf>
    <xf numFmtId="164" fontId="2" fillId="3" borderId="0" xfId="0" applyNumberFormat="1" applyFont="1" applyFill="1"/>
    <xf numFmtId="0" fontId="5" fillId="3" borderId="72" xfId="0" applyFont="1" applyFill="1" applyBorder="1"/>
    <xf numFmtId="164" fontId="5" fillId="3" borderId="73" xfId="1" applyNumberFormat="1" applyFont="1" applyFill="1" applyBorder="1"/>
    <xf numFmtId="165" fontId="5" fillId="3" borderId="74" xfId="0" applyNumberFormat="1" applyFont="1" applyFill="1" applyBorder="1" applyAlignment="1">
      <alignment horizontal="right"/>
    </xf>
    <xf numFmtId="164" fontId="5" fillId="0" borderId="11" xfId="1" applyNumberFormat="1" applyFont="1" applyBorder="1" applyAlignment="1">
      <alignment horizontal="left" indent="2"/>
    </xf>
    <xf numFmtId="0" fontId="4" fillId="3" borderId="10" xfId="0" applyFont="1" applyFill="1" applyBorder="1" applyAlignment="1">
      <alignment horizontal="left" indent="1"/>
    </xf>
    <xf numFmtId="0" fontId="4" fillId="0" borderId="10" xfId="0" applyFont="1" applyBorder="1" applyAlignment="1">
      <alignment horizontal="left" indent="3"/>
    </xf>
    <xf numFmtId="0" fontId="7" fillId="2" borderId="2" xfId="0" applyFont="1" applyFill="1" applyBorder="1"/>
    <xf numFmtId="164" fontId="7" fillId="2" borderId="2" xfId="1" applyNumberFormat="1" applyFont="1" applyFill="1" applyBorder="1"/>
    <xf numFmtId="165" fontId="7" fillId="2" borderId="2" xfId="2" applyNumberFormat="1" applyFont="1" applyFill="1" applyBorder="1" applyAlignment="1">
      <alignment horizontal="right"/>
    </xf>
    <xf numFmtId="0" fontId="16" fillId="0" borderId="0" xfId="0" applyFont="1"/>
    <xf numFmtId="0" fontId="3" fillId="0" borderId="0" xfId="0" applyFont="1"/>
    <xf numFmtId="0" fontId="17" fillId="0" borderId="0" xfId="0" applyFont="1"/>
    <xf numFmtId="0" fontId="18" fillId="4" borderId="41" xfId="0" applyFont="1" applyFill="1" applyBorder="1" applyAlignment="1">
      <alignment horizontal="center" vertical="center" wrapText="1"/>
    </xf>
    <xf numFmtId="0" fontId="18" fillId="4" borderId="40" xfId="0" applyFont="1" applyFill="1" applyBorder="1" applyAlignment="1">
      <alignment horizontal="center" vertical="center" wrapText="1"/>
    </xf>
    <xf numFmtId="1" fontId="18" fillId="3" borderId="23" xfId="0" applyNumberFormat="1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justify" vertical="center" wrapText="1"/>
    </xf>
    <xf numFmtId="37" fontId="19" fillId="3" borderId="23" xfId="1" applyNumberFormat="1" applyFont="1" applyFill="1" applyBorder="1" applyAlignment="1">
      <alignment horizontal="right" vertical="center" wrapText="1"/>
    </xf>
    <xf numFmtId="37" fontId="0" fillId="0" borderId="0" xfId="0" applyNumberFormat="1"/>
    <xf numFmtId="0" fontId="19" fillId="0" borderId="24" xfId="0" applyFont="1" applyBorder="1" applyAlignment="1">
      <alignment horizontal="justify" vertical="center" wrapText="1"/>
    </xf>
    <xf numFmtId="1" fontId="18" fillId="0" borderId="41" xfId="0" applyNumberFormat="1" applyFont="1" applyBorder="1" applyAlignment="1">
      <alignment horizontal="center" vertical="center" wrapText="1"/>
    </xf>
    <xf numFmtId="0" fontId="19" fillId="4" borderId="41" xfId="0" applyFont="1" applyFill="1" applyBorder="1" applyAlignment="1">
      <alignment horizontal="justify" vertical="center" wrapText="1"/>
    </xf>
    <xf numFmtId="37" fontId="19" fillId="0" borderId="41" xfId="1" applyNumberFormat="1" applyFont="1" applyFill="1" applyBorder="1" applyAlignment="1">
      <alignment horizontal="right" vertical="center" wrapText="1"/>
    </xf>
    <xf numFmtId="169" fontId="20" fillId="3" borderId="75" xfId="1" applyNumberFormat="1" applyFont="1" applyFill="1" applyBorder="1" applyAlignment="1">
      <alignment horizontal="center"/>
    </xf>
    <xf numFmtId="1" fontId="18" fillId="4" borderId="23" xfId="0" applyNumberFormat="1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justify" vertical="center" wrapText="1"/>
    </xf>
    <xf numFmtId="37" fontId="19" fillId="4" borderId="23" xfId="1" applyNumberFormat="1" applyFont="1" applyFill="1" applyBorder="1" applyAlignment="1">
      <alignment horizontal="right" vertical="center" wrapText="1"/>
    </xf>
    <xf numFmtId="170" fontId="20" fillId="3" borderId="75" xfId="1" applyNumberFormat="1" applyFont="1" applyFill="1" applyBorder="1" applyAlignment="1">
      <alignment horizontal="center"/>
    </xf>
    <xf numFmtId="1" fontId="18" fillId="0" borderId="23" xfId="0" applyNumberFormat="1" applyFont="1" applyBorder="1" applyAlignment="1">
      <alignment horizontal="center" vertical="center" wrapText="1"/>
    </xf>
    <xf numFmtId="37" fontId="19" fillId="0" borderId="23" xfId="1" applyNumberFormat="1" applyFont="1" applyFill="1" applyBorder="1" applyAlignment="1">
      <alignment horizontal="right" vertical="center" wrapText="1"/>
    </xf>
    <xf numFmtId="37" fontId="21" fillId="4" borderId="24" xfId="1" applyNumberFormat="1" applyFont="1" applyFill="1" applyBorder="1" applyAlignment="1">
      <alignment horizontal="right" vertical="center" wrapText="1"/>
    </xf>
    <xf numFmtId="43" fontId="12" fillId="0" borderId="0" xfId="0" applyNumberFormat="1" applyFont="1"/>
    <xf numFmtId="43" fontId="9" fillId="0" borderId="0" xfId="1" applyFont="1" applyBorder="1" applyAlignment="1">
      <alignment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37" fontId="19" fillId="4" borderId="24" xfId="1" applyNumberFormat="1" applyFont="1" applyFill="1" applyBorder="1" applyAlignment="1">
      <alignment horizontal="right" vertical="center" wrapText="1"/>
    </xf>
    <xf numFmtId="37" fontId="4" fillId="0" borderId="0" xfId="0" applyNumberFormat="1" applyFont="1"/>
    <xf numFmtId="0" fontId="19" fillId="4" borderId="23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vertical="center" wrapText="1"/>
    </xf>
    <xf numFmtId="43" fontId="19" fillId="4" borderId="24" xfId="1" applyFont="1" applyFill="1" applyBorder="1" applyAlignment="1">
      <alignment vertical="center" wrapText="1"/>
    </xf>
    <xf numFmtId="43" fontId="19" fillId="4" borderId="24" xfId="1" applyFont="1" applyFill="1" applyBorder="1" applyAlignment="1">
      <alignment horizontal="right" vertical="center" wrapText="1"/>
    </xf>
    <xf numFmtId="0" fontId="10" fillId="0" borderId="24" xfId="0" applyFont="1" applyBorder="1" applyAlignment="1">
      <alignment horizontal="justify" vertical="center" wrapText="1"/>
    </xf>
    <xf numFmtId="0" fontId="19" fillId="4" borderId="24" xfId="0" applyFont="1" applyFill="1" applyBorder="1" applyAlignment="1">
      <alignment horizontal="justify" vertical="center"/>
    </xf>
    <xf numFmtId="0" fontId="19" fillId="0" borderId="23" xfId="0" applyFont="1" applyBorder="1" applyAlignment="1">
      <alignment horizontal="center" vertical="center" wrapText="1"/>
    </xf>
    <xf numFmtId="0" fontId="19" fillId="5" borderId="41" xfId="0" applyFont="1" applyFill="1" applyBorder="1" applyAlignment="1">
      <alignment horizontal="center" vertical="center" wrapText="1"/>
    </xf>
    <xf numFmtId="0" fontId="19" fillId="5" borderId="41" xfId="0" applyFont="1" applyFill="1" applyBorder="1" applyAlignment="1">
      <alignment vertical="center" wrapText="1"/>
    </xf>
    <xf numFmtId="43" fontId="19" fillId="5" borderId="41" xfId="1" applyFont="1" applyFill="1" applyBorder="1" applyAlignment="1">
      <alignment vertical="center" wrapText="1"/>
    </xf>
    <xf numFmtId="0" fontId="18" fillId="0" borderId="41" xfId="0" applyFont="1" applyBorder="1" applyAlignment="1">
      <alignment horizontal="center" vertical="center" wrapText="1"/>
    </xf>
    <xf numFmtId="43" fontId="19" fillId="0" borderId="23" xfId="1" applyFont="1" applyFill="1" applyBorder="1" applyAlignment="1">
      <alignment vertical="center" wrapText="1"/>
    </xf>
    <xf numFmtId="43" fontId="19" fillId="0" borderId="24" xfId="1" applyFont="1" applyFill="1" applyBorder="1" applyAlignment="1">
      <alignment vertical="center" wrapText="1"/>
    </xf>
    <xf numFmtId="43" fontId="18" fillId="4" borderId="24" xfId="1" applyFont="1" applyFill="1" applyBorder="1" applyAlignment="1">
      <alignment horizontal="center" vertical="center" wrapText="1"/>
    </xf>
    <xf numFmtId="37" fontId="19" fillId="0" borderId="24" xfId="1" applyNumberFormat="1" applyFont="1" applyFill="1" applyBorder="1" applyAlignment="1">
      <alignment horizontal="right" vertical="center" wrapText="1"/>
    </xf>
    <xf numFmtId="164" fontId="23" fillId="0" borderId="0" xfId="3" applyNumberFormat="1" applyFont="1" applyBorder="1" applyAlignment="1">
      <alignment horizontal="right"/>
    </xf>
    <xf numFmtId="0" fontId="4" fillId="3" borderId="0" xfId="0" applyFont="1" applyFill="1"/>
    <xf numFmtId="0" fontId="5" fillId="0" borderId="76" xfId="0" applyFont="1" applyBorder="1"/>
    <xf numFmtId="164" fontId="5" fillId="0" borderId="77" xfId="1" applyNumberFormat="1" applyFont="1" applyBorder="1" applyAlignment="1"/>
    <xf numFmtId="164" fontId="5" fillId="0" borderId="78" xfId="1" applyNumberFormat="1" applyFont="1" applyBorder="1" applyAlignment="1"/>
    <xf numFmtId="0" fontId="4" fillId="0" borderId="7" xfId="0" applyFont="1" applyBorder="1"/>
    <xf numFmtId="164" fontId="4" fillId="0" borderId="8" xfId="1" applyNumberFormat="1" applyFont="1" applyBorder="1" applyAlignment="1"/>
    <xf numFmtId="164" fontId="4" fillId="0" borderId="16" xfId="1" applyNumberFormat="1" applyFont="1" applyBorder="1" applyAlignment="1"/>
    <xf numFmtId="43" fontId="0" fillId="0" borderId="0" xfId="0" applyNumberFormat="1"/>
    <xf numFmtId="0" fontId="4" fillId="0" borderId="10" xfId="0" applyFont="1" applyBorder="1"/>
    <xf numFmtId="0" fontId="9" fillId="0" borderId="72" xfId="0" applyFont="1" applyBorder="1"/>
    <xf numFmtId="164" fontId="9" fillId="0" borderId="79" xfId="1" applyNumberFormat="1" applyFont="1" applyBorder="1" applyAlignment="1"/>
    <xf numFmtId="164" fontId="9" fillId="0" borderId="80" xfId="1" applyNumberFormat="1" applyFont="1" applyBorder="1" applyAlignment="1"/>
    <xf numFmtId="164" fontId="9" fillId="0" borderId="0" xfId="1" applyNumberFormat="1" applyFont="1" applyBorder="1" applyAlignment="1"/>
    <xf numFmtId="0" fontId="5" fillId="0" borderId="72" xfId="0" applyFont="1" applyBorder="1"/>
    <xf numFmtId="164" fontId="5" fillId="0" borderId="79" xfId="1" applyNumberFormat="1" applyFont="1" applyBorder="1" applyAlignment="1"/>
    <xf numFmtId="164" fontId="5" fillId="0" borderId="80" xfId="1" applyNumberFormat="1" applyFont="1" applyBorder="1" applyAlignment="1"/>
    <xf numFmtId="0" fontId="7" fillId="2" borderId="19" xfId="0" applyFont="1" applyFill="1" applyBorder="1"/>
    <xf numFmtId="164" fontId="7" fillId="2" borderId="2" xfId="1" applyNumberFormat="1" applyFont="1" applyFill="1" applyBorder="1" applyAlignment="1"/>
    <xf numFmtId="164" fontId="4" fillId="0" borderId="0" xfId="1" applyNumberFormat="1" applyFont="1"/>
    <xf numFmtId="164" fontId="4" fillId="0" borderId="0" xfId="1" applyNumberFormat="1" applyFont="1" applyBorder="1"/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/>
    </xf>
    <xf numFmtId="164" fontId="5" fillId="0" borderId="11" xfId="1" applyNumberFormat="1" applyFont="1" applyBorder="1"/>
    <xf numFmtId="164" fontId="5" fillId="0" borderId="82" xfId="1" applyNumberFormat="1" applyFont="1" applyBorder="1"/>
    <xf numFmtId="164" fontId="4" fillId="0" borderId="11" xfId="1" applyNumberFormat="1" applyFont="1" applyBorder="1"/>
    <xf numFmtId="164" fontId="4" fillId="0" borderId="82" xfId="1" applyNumberFormat="1" applyFont="1" applyBorder="1"/>
    <xf numFmtId="39" fontId="5" fillId="0" borderId="10" xfId="0" applyNumberFormat="1" applyFont="1" applyBorder="1"/>
    <xf numFmtId="0" fontId="5" fillId="0" borderId="84" xfId="0" applyFont="1" applyBorder="1" applyAlignment="1">
      <alignment horizontal="center"/>
    </xf>
    <xf numFmtId="0" fontId="5" fillId="0" borderId="84" xfId="0" applyFont="1" applyBorder="1"/>
    <xf numFmtId="164" fontId="5" fillId="0" borderId="84" xfId="1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1" applyNumberFormat="1" applyFont="1" applyBorder="1" applyAlignment="1">
      <alignment horizontal="left"/>
    </xf>
    <xf numFmtId="0" fontId="5" fillId="0" borderId="85" xfId="0" applyFont="1" applyBorder="1" applyAlignment="1">
      <alignment horizontal="center"/>
    </xf>
    <xf numFmtId="0" fontId="5" fillId="0" borderId="85" xfId="0" applyFont="1" applyBorder="1"/>
    <xf numFmtId="164" fontId="5" fillId="0" borderId="85" xfId="1" applyNumberFormat="1" applyFont="1" applyBorder="1" applyAlignment="1">
      <alignment horizontal="left"/>
    </xf>
    <xf numFmtId="0" fontId="5" fillId="3" borderId="85" xfId="0" applyFont="1" applyFill="1" applyBorder="1"/>
    <xf numFmtId="0" fontId="5" fillId="3" borderId="85" xfId="0" applyFont="1" applyFill="1" applyBorder="1" applyAlignment="1">
      <alignment horizontal="center"/>
    </xf>
    <xf numFmtId="164" fontId="5" fillId="3" borderId="85" xfId="1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164" fontId="4" fillId="3" borderId="0" xfId="1" applyNumberFormat="1" applyFont="1" applyFill="1" applyBorder="1" applyAlignment="1">
      <alignment horizontal="left"/>
    </xf>
    <xf numFmtId="164" fontId="4" fillId="0" borderId="0" xfId="1" applyNumberFormat="1" applyFont="1" applyBorder="1" applyAlignment="1">
      <alignment horizontal="left" vertical="center"/>
    </xf>
    <xf numFmtId="0" fontId="24" fillId="2" borderId="3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left"/>
    </xf>
    <xf numFmtId="164" fontId="24" fillId="2" borderId="3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66" fontId="4" fillId="0" borderId="0" xfId="1" applyNumberFormat="1" applyFont="1"/>
    <xf numFmtId="166" fontId="4" fillId="0" borderId="0" xfId="1" applyNumberFormat="1" applyFont="1" applyAlignment="1">
      <alignment horizontal="center"/>
    </xf>
    <xf numFmtId="166" fontId="4" fillId="0" borderId="0" xfId="1" applyNumberFormat="1" applyFont="1" applyFill="1" applyBorder="1"/>
    <xf numFmtId="166" fontId="5" fillId="2" borderId="83" xfId="1" applyNumberFormat="1" applyFont="1" applyFill="1" applyBorder="1" applyAlignment="1">
      <alignment horizontal="center"/>
    </xf>
    <xf numFmtId="166" fontId="5" fillId="2" borderId="5" xfId="1" applyNumberFormat="1" applyFont="1" applyFill="1" applyBorder="1" applyAlignment="1">
      <alignment horizontal="center" vertical="center" wrapText="1"/>
    </xf>
    <xf numFmtId="166" fontId="5" fillId="2" borderId="6" xfId="1" applyNumberFormat="1" applyFont="1" applyFill="1" applyBorder="1" applyAlignment="1">
      <alignment horizontal="center" vertical="center" wrapText="1"/>
    </xf>
    <xf numFmtId="166" fontId="5" fillId="2" borderId="83" xfId="1" applyNumberFormat="1" applyFont="1" applyFill="1" applyBorder="1" applyAlignment="1">
      <alignment horizontal="center" vertical="center" wrapText="1"/>
    </xf>
    <xf numFmtId="166" fontId="5" fillId="2" borderId="3" xfId="1" applyNumberFormat="1" applyFont="1" applyFill="1" applyBorder="1" applyAlignment="1">
      <alignment horizontal="left"/>
    </xf>
    <xf numFmtId="166" fontId="5" fillId="2" borderId="15" xfId="1" applyNumberFormat="1" applyFont="1" applyFill="1" applyBorder="1" applyAlignment="1">
      <alignment horizontal="left"/>
    </xf>
    <xf numFmtId="164" fontId="5" fillId="2" borderId="4" xfId="1" applyNumberFormat="1" applyFont="1" applyFill="1" applyBorder="1" applyAlignment="1">
      <alignment horizontal="left"/>
    </xf>
    <xf numFmtId="166" fontId="5" fillId="2" borderId="4" xfId="1" applyNumberFormat="1" applyFont="1" applyFill="1" applyBorder="1" applyAlignment="1">
      <alignment horizontal="left"/>
    </xf>
    <xf numFmtId="164" fontId="5" fillId="2" borderId="4" xfId="1" applyNumberFormat="1" applyFont="1" applyFill="1" applyBorder="1" applyAlignment="1">
      <alignment horizontal="center"/>
    </xf>
    <xf numFmtId="164" fontId="5" fillId="2" borderId="20" xfId="1" applyNumberFormat="1" applyFont="1" applyFill="1" applyBorder="1"/>
    <xf numFmtId="166" fontId="5" fillId="0" borderId="0" xfId="1" applyNumberFormat="1" applyFont="1" applyFill="1" applyBorder="1"/>
    <xf numFmtId="166" fontId="4" fillId="3" borderId="7" xfId="1" applyNumberFormat="1" applyFont="1" applyFill="1" applyBorder="1" applyAlignment="1">
      <alignment horizontal="center"/>
    </xf>
    <xf numFmtId="166" fontId="4" fillId="3" borderId="8" xfId="1" applyNumberFormat="1" applyFont="1" applyFill="1" applyBorder="1" applyAlignment="1">
      <alignment horizontal="left"/>
    </xf>
    <xf numFmtId="164" fontId="4" fillId="0" borderId="8" xfId="1" applyNumberFormat="1" applyFont="1" applyBorder="1"/>
    <xf numFmtId="164" fontId="4" fillId="3" borderId="8" xfId="1" applyNumberFormat="1" applyFont="1" applyFill="1" applyBorder="1"/>
    <xf numFmtId="164" fontId="4" fillId="3" borderId="8" xfId="1" applyNumberFormat="1" applyFont="1" applyFill="1" applyBorder="1" applyAlignment="1">
      <alignment horizontal="center"/>
    </xf>
    <xf numFmtId="164" fontId="4" fillId="3" borderId="16" xfId="1" applyNumberFormat="1" applyFont="1" applyFill="1" applyBorder="1"/>
    <xf numFmtId="43" fontId="4" fillId="3" borderId="0" xfId="1" applyFont="1" applyFill="1" applyBorder="1"/>
    <xf numFmtId="166" fontId="4" fillId="3" borderId="0" xfId="1" applyNumberFormat="1" applyFont="1" applyFill="1" applyBorder="1"/>
    <xf numFmtId="166" fontId="4" fillId="0" borderId="10" xfId="1" applyNumberFormat="1" applyFont="1" applyFill="1" applyBorder="1" applyAlignment="1">
      <alignment horizontal="center"/>
    </xf>
    <xf numFmtId="166" fontId="4" fillId="0" borderId="11" xfId="1" applyNumberFormat="1" applyFont="1" applyBorder="1" applyAlignment="1">
      <alignment horizontal="left"/>
    </xf>
    <xf numFmtId="164" fontId="4" fillId="3" borderId="11" xfId="1" applyNumberFormat="1" applyFont="1" applyFill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164" fontId="4" fillId="0" borderId="12" xfId="1" applyNumberFormat="1" applyFont="1" applyBorder="1"/>
    <xf numFmtId="166" fontId="4" fillId="3" borderId="11" xfId="1" applyNumberFormat="1" applyFont="1" applyFill="1" applyBorder="1" applyAlignment="1">
      <alignment horizontal="left"/>
    </xf>
    <xf numFmtId="166" fontId="4" fillId="3" borderId="10" xfId="1" applyNumberFormat="1" applyFont="1" applyFill="1" applyBorder="1" applyAlignment="1">
      <alignment horizontal="center"/>
    </xf>
    <xf numFmtId="164" fontId="4" fillId="3" borderId="11" xfId="1" applyNumberFormat="1" applyFont="1" applyFill="1" applyBorder="1"/>
    <xf numFmtId="164" fontId="4" fillId="3" borderId="12" xfId="1" applyNumberFormat="1" applyFont="1" applyFill="1" applyBorder="1"/>
    <xf numFmtId="166" fontId="4" fillId="0" borderId="11" xfId="1" applyNumberFormat="1" applyFont="1" applyBorder="1" applyAlignment="1">
      <alignment horizontal="left" vertical="center" wrapText="1"/>
    </xf>
    <xf numFmtId="0" fontId="4" fillId="0" borderId="86" xfId="1" applyNumberFormat="1" applyFont="1" applyFill="1" applyBorder="1" applyAlignment="1">
      <alignment horizontal="center"/>
    </xf>
    <xf numFmtId="166" fontId="4" fillId="0" borderId="87" xfId="1" applyNumberFormat="1" applyFont="1" applyBorder="1" applyAlignment="1">
      <alignment horizontal="left" vertical="center" wrapText="1"/>
    </xf>
    <xf numFmtId="164" fontId="4" fillId="0" borderId="87" xfId="1" applyNumberFormat="1" applyFont="1" applyBorder="1"/>
    <xf numFmtId="164" fontId="4" fillId="3" borderId="87" xfId="1" applyNumberFormat="1" applyFont="1" applyFill="1" applyBorder="1" applyAlignment="1">
      <alignment horizontal="center"/>
    </xf>
    <xf numFmtId="164" fontId="4" fillId="0" borderId="88" xfId="1" applyNumberFormat="1" applyFont="1" applyBorder="1"/>
    <xf numFmtId="166" fontId="4" fillId="3" borderId="8" xfId="1" applyNumberFormat="1" applyFont="1" applyFill="1" applyBorder="1"/>
    <xf numFmtId="164" fontId="4" fillId="0" borderId="8" xfId="1" applyNumberFormat="1" applyFont="1" applyBorder="1" applyAlignment="1">
      <alignment horizontal="center"/>
    </xf>
    <xf numFmtId="166" fontId="4" fillId="0" borderId="10" xfId="1" applyNumberFormat="1" applyFont="1" applyBorder="1" applyAlignment="1">
      <alignment horizontal="center"/>
    </xf>
    <xf numFmtId="166" fontId="4" fillId="0" borderId="11" xfId="1" applyNumberFormat="1" applyFont="1" applyBorder="1"/>
    <xf numFmtId="0" fontId="4" fillId="0" borderId="10" xfId="1" applyNumberFormat="1" applyFont="1" applyBorder="1" applyAlignment="1">
      <alignment horizontal="center"/>
    </xf>
    <xf numFmtId="0" fontId="4" fillId="0" borderId="86" xfId="1" applyNumberFormat="1" applyFont="1" applyBorder="1" applyAlignment="1">
      <alignment horizontal="center"/>
    </xf>
    <xf numFmtId="166" fontId="4" fillId="0" borderId="87" xfId="1" applyNumberFormat="1" applyFont="1" applyBorder="1"/>
    <xf numFmtId="164" fontId="4" fillId="0" borderId="89" xfId="1" applyNumberFormat="1" applyFont="1" applyBorder="1"/>
    <xf numFmtId="164" fontId="4" fillId="3" borderId="87" xfId="1" applyNumberFormat="1" applyFont="1" applyFill="1" applyBorder="1"/>
    <xf numFmtId="164" fontId="25" fillId="2" borderId="15" xfId="1" applyNumberFormat="1" applyFont="1" applyFill="1" applyBorder="1"/>
    <xf numFmtId="164" fontId="25" fillId="2" borderId="4" xfId="1" applyNumberFormat="1" applyFont="1" applyFill="1" applyBorder="1"/>
    <xf numFmtId="164" fontId="25" fillId="2" borderId="4" xfId="1" applyNumberFormat="1" applyFont="1" applyFill="1" applyBorder="1" applyAlignment="1">
      <alignment horizontal="center"/>
    </xf>
    <xf numFmtId="164" fontId="25" fillId="2" borderId="20" xfId="1" applyNumberFormat="1" applyFont="1" applyFill="1" applyBorder="1"/>
    <xf numFmtId="166" fontId="4" fillId="0" borderId="20" xfId="1" applyNumberFormat="1" applyFont="1" applyFill="1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6" fontId="4" fillId="0" borderId="0" xfId="1" applyNumberFormat="1" applyFont="1" applyFill="1" applyBorder="1" applyAlignment="1">
      <alignment horizontal="center"/>
    </xf>
    <xf numFmtId="0" fontId="5" fillId="2" borderId="5" xfId="0" applyFont="1" applyFill="1" applyBorder="1"/>
    <xf numFmtId="164" fontId="5" fillId="2" borderId="5" xfId="0" applyNumberFormat="1" applyFont="1" applyFill="1" applyBorder="1"/>
    <xf numFmtId="164" fontId="4" fillId="0" borderId="12" xfId="0" applyNumberFormat="1" applyFont="1" applyBorder="1"/>
    <xf numFmtId="0" fontId="5" fillId="2" borderId="6" xfId="0" applyFont="1" applyFill="1" applyBorder="1"/>
    <xf numFmtId="164" fontId="5" fillId="2" borderId="83" xfId="0" applyNumberFormat="1" applyFont="1" applyFill="1" applyBorder="1"/>
    <xf numFmtId="0" fontId="5" fillId="2" borderId="2" xfId="0" applyFont="1" applyFill="1" applyBorder="1"/>
    <xf numFmtId="164" fontId="5" fillId="2" borderId="2" xfId="0" applyNumberFormat="1" applyFont="1" applyFill="1" applyBorder="1"/>
    <xf numFmtId="43" fontId="0" fillId="0" borderId="0" xfId="1" applyFont="1"/>
    <xf numFmtId="164" fontId="0" fillId="0" borderId="0" xfId="1" applyNumberFormat="1" applyFont="1"/>
    <xf numFmtId="164" fontId="5" fillId="2" borderId="5" xfId="1" applyNumberFormat="1" applyFont="1" applyFill="1" applyBorder="1" applyAlignment="1">
      <alignment horizontal="center" vertical="center" wrapText="1"/>
    </xf>
    <xf numFmtId="164" fontId="5" fillId="2" borderId="15" xfId="1" applyNumberFormat="1" applyFont="1" applyFill="1" applyBorder="1" applyAlignment="1">
      <alignment horizontal="center" vertical="center"/>
    </xf>
    <xf numFmtId="164" fontId="5" fillId="2" borderId="5" xfId="1" applyNumberFormat="1" applyFont="1" applyFill="1" applyBorder="1" applyAlignment="1"/>
    <xf numFmtId="164" fontId="5" fillId="0" borderId="76" xfId="1" applyNumberFormat="1" applyFont="1" applyBorder="1" applyAlignment="1"/>
    <xf numFmtId="0" fontId="5" fillId="0" borderId="10" xfId="0" applyFont="1" applyBorder="1" applyAlignment="1">
      <alignment horizontal="left" indent="3"/>
    </xf>
    <xf numFmtId="164" fontId="5" fillId="0" borderId="10" xfId="1" applyNumberFormat="1" applyFont="1" applyBorder="1" applyAlignment="1">
      <alignment horizontal="left" indent="2"/>
    </xf>
    <xf numFmtId="0" fontId="4" fillId="0" borderId="10" xfId="0" applyFont="1" applyBorder="1" applyAlignment="1">
      <alignment horizontal="left" indent="4"/>
    </xf>
    <xf numFmtId="164" fontId="4" fillId="0" borderId="10" xfId="1" applyNumberFormat="1" applyFont="1" applyBorder="1" applyAlignment="1">
      <alignment horizontal="left" indent="2"/>
    </xf>
    <xf numFmtId="164" fontId="5" fillId="0" borderId="73" xfId="1" applyNumberFormat="1" applyFont="1" applyBorder="1" applyAlignment="1"/>
    <xf numFmtId="164" fontId="4" fillId="0" borderId="86" xfId="1" applyNumberFormat="1" applyFont="1" applyBorder="1" applyAlignment="1">
      <alignment horizontal="left" indent="2"/>
    </xf>
    <xf numFmtId="164" fontId="5" fillId="0" borderId="90" xfId="1" applyNumberFormat="1" applyFont="1" applyBorder="1" applyAlignment="1"/>
    <xf numFmtId="0" fontId="5" fillId="0" borderId="7" xfId="0" applyFont="1" applyBorder="1" applyAlignment="1">
      <alignment horizontal="left" indent="3"/>
    </xf>
    <xf numFmtId="164" fontId="5" fillId="0" borderId="7" xfId="1" applyNumberFormat="1" applyFont="1" applyBorder="1" applyAlignment="1">
      <alignment horizontal="left" indent="2"/>
    </xf>
    <xf numFmtId="164" fontId="5" fillId="2" borderId="2" xfId="1" applyNumberFormat="1" applyFont="1" applyFill="1" applyBorder="1" applyAlignment="1"/>
    <xf numFmtId="0" fontId="5" fillId="2" borderId="3" xfId="0" applyFont="1" applyFill="1" applyBorder="1" applyAlignment="1">
      <alignment horizontal="left" vertical="center"/>
    </xf>
    <xf numFmtId="164" fontId="5" fillId="2" borderId="3" xfId="1" applyNumberFormat="1" applyFont="1" applyFill="1" applyBorder="1"/>
    <xf numFmtId="164" fontId="4" fillId="0" borderId="91" xfId="1" applyNumberFormat="1" applyFont="1" applyBorder="1"/>
    <xf numFmtId="0" fontId="4" fillId="0" borderId="0" xfId="0" applyFont="1" applyAlignment="1">
      <alignment horizontal="left" indent="1"/>
    </xf>
    <xf numFmtId="164" fontId="4" fillId="0" borderId="14" xfId="1" applyNumberFormat="1" applyFont="1" applyBorder="1"/>
    <xf numFmtId="0" fontId="5" fillId="2" borderId="81" xfId="0" applyFont="1" applyFill="1" applyBorder="1"/>
    <xf numFmtId="164" fontId="5" fillId="2" borderId="67" xfId="1" applyNumberFormat="1" applyFont="1" applyFill="1" applyBorder="1"/>
    <xf numFmtId="164" fontId="5" fillId="2" borderId="19" xfId="1" applyNumberFormat="1" applyFont="1" applyFill="1" applyBorder="1"/>
    <xf numFmtId="43" fontId="4" fillId="0" borderId="3" xfId="0" applyNumberFormat="1" applyFont="1" applyBorder="1"/>
    <xf numFmtId="0" fontId="4" fillId="0" borderId="17" xfId="0" applyFont="1" applyBorder="1"/>
    <xf numFmtId="164" fontId="4" fillId="0" borderId="18" xfId="1" applyNumberFormat="1" applyFont="1" applyBorder="1"/>
    <xf numFmtId="0" fontId="5" fillId="2" borderId="4" xfId="0" applyFont="1" applyFill="1" applyBorder="1" applyAlignment="1">
      <alignment horizontal="left"/>
    </xf>
    <xf numFmtId="164" fontId="5" fillId="2" borderId="20" xfId="0" applyNumberFormat="1" applyFont="1" applyFill="1" applyBorder="1"/>
    <xf numFmtId="0" fontId="4" fillId="3" borderId="0" xfId="0" applyFont="1" applyFill="1" applyAlignment="1">
      <alignment horizontal="justify" vertical="center"/>
    </xf>
    <xf numFmtId="0" fontId="5" fillId="0" borderId="0" xfId="0" applyFont="1" applyAlignment="1">
      <alignment horizontal="justify" vertical="center"/>
    </xf>
    <xf numFmtId="43" fontId="4" fillId="0" borderId="0" xfId="1" applyFont="1" applyAlignment="1">
      <alignment horizontal="justify" vertical="center"/>
    </xf>
    <xf numFmtId="164" fontId="4" fillId="0" borderId="0" xfId="1" applyNumberFormat="1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25" fillId="2" borderId="70" xfId="0" applyFont="1" applyFill="1" applyBorder="1" applyAlignment="1">
      <alignment horizontal="center" vertical="center"/>
    </xf>
    <xf numFmtId="164" fontId="25" fillId="2" borderId="68" xfId="1" applyNumberFormat="1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justify" vertical="center"/>
    </xf>
    <xf numFmtId="164" fontId="27" fillId="0" borderId="10" xfId="1" applyNumberFormat="1" applyFont="1" applyBorder="1" applyAlignment="1">
      <alignment horizontal="right" vertical="center"/>
    </xf>
    <xf numFmtId="164" fontId="24" fillId="2" borderId="81" xfId="1" applyNumberFormat="1" applyFont="1" applyFill="1" applyBorder="1" applyAlignment="1">
      <alignment horizontal="justify" vertical="center"/>
    </xf>
    <xf numFmtId="164" fontId="27" fillId="0" borderId="10" xfId="1" applyNumberFormat="1" applyFont="1" applyFill="1" applyBorder="1" applyAlignment="1">
      <alignment horizontal="right" vertical="center"/>
    </xf>
    <xf numFmtId="0" fontId="4" fillId="0" borderId="69" xfId="0" applyFont="1" applyBorder="1" applyAlignment="1">
      <alignment horizontal="justify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7" fillId="0" borderId="1" xfId="1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7" fillId="0" borderId="15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43" fontId="7" fillId="0" borderId="20" xfId="1" applyFont="1" applyBorder="1" applyAlignment="1">
      <alignment horizontal="center" vertical="center" wrapText="1"/>
    </xf>
    <xf numFmtId="43" fontId="7" fillId="0" borderId="15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  <xf numFmtId="43" fontId="7" fillId="0" borderId="20" xfId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justify"/>
    </xf>
    <xf numFmtId="0" fontId="9" fillId="2" borderId="40" xfId="0" applyFont="1" applyFill="1" applyBorder="1" applyAlignment="1">
      <alignment horizontal="justify"/>
    </xf>
    <xf numFmtId="43" fontId="8" fillId="0" borderId="0" xfId="1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43" fontId="7" fillId="2" borderId="22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43" fontId="7" fillId="2" borderId="26" xfId="1" applyFont="1" applyFill="1" applyBorder="1" applyAlignment="1">
      <alignment horizontal="center" vertical="center"/>
    </xf>
    <xf numFmtId="43" fontId="7" fillId="2" borderId="40" xfId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6" fillId="0" borderId="67" xfId="0" applyFont="1" applyBorder="1" applyAlignment="1">
      <alignment horizontal="center"/>
    </xf>
    <xf numFmtId="43" fontId="7" fillId="0" borderId="68" xfId="1" applyFont="1" applyBorder="1" applyAlignment="1">
      <alignment horizontal="center" vertical="center"/>
    </xf>
    <xf numFmtId="43" fontId="7" fillId="0" borderId="69" xfId="1" applyFont="1" applyBorder="1" applyAlignment="1">
      <alignment horizontal="center" vertical="center"/>
    </xf>
    <xf numFmtId="43" fontId="7" fillId="0" borderId="70" xfId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1" fontId="21" fillId="4" borderId="26" xfId="0" applyNumberFormat="1" applyFont="1" applyFill="1" applyBorder="1" applyAlignment="1">
      <alignment horizontal="left" vertical="center" wrapText="1"/>
    </xf>
    <xf numFmtId="1" fontId="21" fillId="4" borderId="40" xfId="0" applyNumberFormat="1" applyFont="1" applyFill="1" applyBorder="1" applyAlignment="1">
      <alignment horizontal="left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10" fillId="0" borderId="1" xfId="1" applyFont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43" fontId="5" fillId="2" borderId="15" xfId="1" applyFont="1" applyFill="1" applyBorder="1" applyAlignment="1">
      <alignment horizontal="center" vertical="center"/>
    </xf>
    <xf numFmtId="43" fontId="10" fillId="0" borderId="81" xfId="1" applyFont="1" applyBorder="1" applyAlignment="1">
      <alignment horizontal="center" vertical="center"/>
    </xf>
    <xf numFmtId="43" fontId="10" fillId="0" borderId="67" xfId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3" xfId="0" applyFont="1" applyFill="1" applyBorder="1" applyAlignment="1">
      <alignment horizontal="center" vertical="center"/>
    </xf>
    <xf numFmtId="166" fontId="25" fillId="2" borderId="15" xfId="1" applyNumberFormat="1" applyFont="1" applyFill="1" applyBorder="1" applyAlignment="1">
      <alignment horizontal="left"/>
    </xf>
    <xf numFmtId="166" fontId="25" fillId="2" borderId="20" xfId="1" applyNumberFormat="1" applyFont="1" applyFill="1" applyBorder="1" applyAlignment="1">
      <alignment horizontal="left"/>
    </xf>
    <xf numFmtId="166" fontId="6" fillId="0" borderId="0" xfId="1" applyNumberFormat="1" applyFont="1" applyBorder="1" applyAlignment="1">
      <alignment horizontal="center"/>
    </xf>
    <xf numFmtId="166" fontId="8" fillId="0" borderId="0" xfId="1" applyNumberFormat="1" applyFont="1" applyBorder="1" applyAlignment="1">
      <alignment horizontal="center" vertical="center"/>
    </xf>
    <xf numFmtId="166" fontId="5" fillId="2" borderId="20" xfId="1" applyNumberFormat="1" applyFont="1" applyFill="1" applyBorder="1" applyAlignment="1">
      <alignment horizontal="center" vertical="center"/>
    </xf>
    <xf numFmtId="166" fontId="5" fillId="2" borderId="70" xfId="1" applyNumberFormat="1" applyFont="1" applyFill="1" applyBorder="1" applyAlignment="1">
      <alignment horizontal="center" vertical="center"/>
    </xf>
    <xf numFmtId="166" fontId="5" fillId="2" borderId="3" xfId="1" applyNumberFormat="1" applyFont="1" applyFill="1" applyBorder="1" applyAlignment="1">
      <alignment horizontal="center" vertical="center"/>
    </xf>
    <xf numFmtId="166" fontId="5" fillId="2" borderId="5" xfId="1" applyNumberFormat="1" applyFont="1" applyFill="1" applyBorder="1" applyAlignment="1">
      <alignment horizontal="center" vertical="center"/>
    </xf>
    <xf numFmtId="166" fontId="5" fillId="2" borderId="81" xfId="1" applyNumberFormat="1" applyFont="1" applyFill="1" applyBorder="1" applyAlignment="1">
      <alignment horizontal="center" vertical="center"/>
    </xf>
    <xf numFmtId="166" fontId="5" fillId="2" borderId="19" xfId="1" applyNumberFormat="1" applyFont="1" applyFill="1" applyBorder="1" applyAlignment="1">
      <alignment horizontal="center" vertical="center"/>
    </xf>
    <xf numFmtId="166" fontId="5" fillId="2" borderId="15" xfId="1" applyNumberFormat="1" applyFont="1" applyFill="1" applyBorder="1" applyAlignment="1">
      <alignment horizontal="center" vertical="center"/>
    </xf>
    <xf numFmtId="166" fontId="5" fillId="2" borderId="4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4" fillId="2" borderId="93" xfId="0" applyFont="1" applyFill="1" applyBorder="1" applyAlignment="1">
      <alignment horizontal="justify" vertical="center"/>
    </xf>
    <xf numFmtId="0" fontId="24" fillId="2" borderId="94" xfId="0" applyFont="1" applyFill="1" applyBorder="1" applyAlignment="1">
      <alignment horizontal="justify" vertical="center"/>
    </xf>
    <xf numFmtId="0" fontId="24" fillId="2" borderId="0" xfId="0" applyFont="1" applyFill="1" applyAlignment="1">
      <alignment horizontal="justify" vertical="center"/>
    </xf>
    <xf numFmtId="0" fontId="24" fillId="2" borderId="6" xfId="0" applyFont="1" applyFill="1" applyBorder="1" applyAlignment="1">
      <alignment horizontal="justify" vertical="center"/>
    </xf>
    <xf numFmtId="0" fontId="25" fillId="0" borderId="8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7" fillId="0" borderId="87" xfId="0" applyFont="1" applyBorder="1" applyAlignment="1">
      <alignment horizontal="justify" vertical="center"/>
    </xf>
    <xf numFmtId="0" fontId="27" fillId="0" borderId="89" xfId="0" applyFont="1" applyBorder="1" applyAlignment="1">
      <alignment horizontal="justify" vertical="center"/>
    </xf>
    <xf numFmtId="0" fontId="25" fillId="0" borderId="92" xfId="0" applyFont="1" applyBorder="1" applyAlignment="1">
      <alignment horizontal="center" vertical="center"/>
    </xf>
    <xf numFmtId="0" fontId="27" fillId="0" borderId="8" xfId="0" applyFont="1" applyBorder="1" applyAlignment="1">
      <alignment horizontal="justify" vertical="center"/>
    </xf>
    <xf numFmtId="0" fontId="25" fillId="2" borderId="0" xfId="0" applyFont="1" applyFill="1" applyAlignment="1">
      <alignment horizontal="justify" vertical="center"/>
    </xf>
    <xf numFmtId="43" fontId="24" fillId="0" borderId="1" xfId="1" applyFont="1" applyBorder="1" applyAlignment="1">
      <alignment horizontal="center" vertical="center"/>
    </xf>
    <xf numFmtId="43" fontId="24" fillId="0" borderId="0" xfId="1" applyFont="1" applyBorder="1" applyAlignment="1">
      <alignment horizontal="center" vertical="center"/>
    </xf>
    <xf numFmtId="43" fontId="26" fillId="0" borderId="81" xfId="1" applyFont="1" applyBorder="1" applyAlignment="1">
      <alignment horizontal="center" vertical="center"/>
    </xf>
    <xf numFmtId="43" fontId="26" fillId="0" borderId="67" xfId="1" applyFont="1" applyBorder="1" applyAlignment="1">
      <alignment horizontal="center" vertical="center"/>
    </xf>
  </cellXfs>
  <cellStyles count="4">
    <cellStyle name="Millares" xfId="1" builtinId="3"/>
    <cellStyle name="Millares 2" xfId="3" xr:uid="{4DAD4222-7B25-467B-A5F3-4C372472D1AA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666751</xdr:colOff>
      <xdr:row>36</xdr:row>
      <xdr:rowOff>142875</xdr:rowOff>
    </xdr:from>
    <xdr:to>
      <xdr:col>6</xdr:col>
      <xdr:colOff>1447801</xdr:colOff>
      <xdr:row>41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4D766DA-0F5E-4723-8F34-925C47D90239}"/>
            </a:ext>
          </a:extLst>
        </xdr:cNvPr>
        <xdr:cNvSpPr txBox="1"/>
      </xdr:nvSpPr>
      <xdr:spPr>
        <a:xfrm>
          <a:off x="666751" y="10420350"/>
          <a:ext cx="9925050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es-E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1/ </a:t>
          </a:r>
          <a:r>
            <a:rPr lang="es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consolidación </a:t>
          </a:r>
          <a:r>
            <a:rPr lang="es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intrasectorial</a:t>
          </a:r>
          <a:r>
            <a:rPr lang="es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consiste del conjunto de eliminaciones de flujos a niveles subsectoriales, a fines de llegar a grupos de sectoriales ya consolidados antes de proceder con la consolidación intersectorial</a:t>
          </a:r>
          <a:r>
            <a:rPr lang="es-E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En términos prácticos, este proceso constituye la eliminación de flujos entre unidades institucionales dentro de un mismo sector, a fines de que luego de culminarla, el resultado sean sectores con estadísticas consolidadas.</a:t>
          </a:r>
          <a:endParaRPr lang="es-DO" sz="1100" i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638175</xdr:colOff>
      <xdr:row>40</xdr:row>
      <xdr:rowOff>152400</xdr:rowOff>
    </xdr:from>
    <xdr:to>
      <xdr:col>7</xdr:col>
      <xdr:colOff>390525</xdr:colOff>
      <xdr:row>43</xdr:row>
      <xdr:rowOff>66675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43DAD46-63C3-49F3-B673-8FD72BB56279}"/>
            </a:ext>
          </a:extLst>
        </xdr:cNvPr>
        <xdr:cNvSpPr txBox="1"/>
      </xdr:nvSpPr>
      <xdr:spPr>
        <a:xfrm>
          <a:off x="638175" y="11229975"/>
          <a:ext cx="10429875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/>
            <a:t>Nota 2/</a:t>
          </a:r>
          <a:r>
            <a:rPr lang="es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consolidación </a:t>
          </a:r>
          <a:r>
            <a:rPr lang="es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intersectorial</a:t>
          </a:r>
          <a:r>
            <a:rPr lang="es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</a:t>
          </a:r>
          <a:r>
            <a:rPr lang="es-DO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 </a:t>
          </a:r>
          <a:r>
            <a:rPr lang="es-DO" sz="1100" b="0" u="none" baseline="0"/>
            <a:t>proceso  que </a:t>
          </a:r>
          <a:r>
            <a:rPr lang="es-DO" sz="1100" b="0" u="none"/>
            <a:t> </a:t>
          </a:r>
          <a:r>
            <a:rPr lang="es-ES" sz="11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intenta mostrar las transacciones de un conjunto de instituciones con el resto de la economía, en este caso eliminando las transacciones entre sectores o ámbitos para llegar a un macro sector como el Sector Público.</a:t>
          </a:r>
          <a:endParaRPr lang="es-DO" sz="1100" b="0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957F1-EACB-4B15-AAAA-07BE898A40FD}">
  <sheetPr>
    <tabColor theme="0" tint="-0.34998626667073579"/>
    <pageSetUpPr fitToPage="1"/>
  </sheetPr>
  <dimension ref="A1:I48"/>
  <sheetViews>
    <sheetView showGridLines="0" topLeftCell="A2" zoomScale="85" zoomScaleNormal="85" workbookViewId="0">
      <selection activeCell="G29" sqref="G29"/>
    </sheetView>
  </sheetViews>
  <sheetFormatPr defaultColWidth="11.42578125" defaultRowHeight="15.75"/>
  <cols>
    <col min="1" max="1" width="11.42578125" style="1"/>
    <col min="2" max="2" width="88.85546875" style="1" customWidth="1"/>
    <col min="3" max="3" width="29.140625" style="1" customWidth="1"/>
    <col min="4" max="4" width="27.140625" style="1" customWidth="1"/>
    <col min="5" max="5" width="24.7109375" style="1" customWidth="1"/>
    <col min="6" max="6" width="21.85546875" style="1" customWidth="1"/>
    <col min="7" max="7" width="8.28515625" style="1" customWidth="1"/>
    <col min="8" max="8" width="17.5703125" style="1" bestFit="1" customWidth="1"/>
    <col min="9" max="9" width="24.140625" style="1" bestFit="1" customWidth="1"/>
    <col min="10" max="10" width="11.42578125" style="1"/>
    <col min="11" max="11" width="13.5703125" style="1" bestFit="1" customWidth="1"/>
    <col min="12" max="16384" width="11.42578125" style="1"/>
  </cols>
  <sheetData>
    <row r="1" spans="1:9" hidden="1">
      <c r="B1" s="2" t="s">
        <v>0</v>
      </c>
      <c r="C1" s="3">
        <f>5837063.8*1000000</f>
        <v>5837063800000</v>
      </c>
    </row>
    <row r="2" spans="1:9">
      <c r="I2" s="4"/>
    </row>
    <row r="3" spans="1:9">
      <c r="B3" s="4"/>
    </row>
    <row r="4" spans="1:9" ht="18.75">
      <c r="B4" s="368" t="s">
        <v>1</v>
      </c>
      <c r="C4" s="368"/>
      <c r="D4" s="368"/>
      <c r="E4" s="368"/>
      <c r="F4" s="368"/>
      <c r="G4" s="368"/>
    </row>
    <row r="5" spans="1:9" ht="18.75">
      <c r="B5" s="369" t="s">
        <v>2</v>
      </c>
      <c r="C5" s="369"/>
      <c r="D5" s="369"/>
      <c r="E5" s="369"/>
      <c r="F5" s="369"/>
      <c r="G5" s="369"/>
    </row>
    <row r="6" spans="1:9" ht="18.75">
      <c r="B6" s="370" t="s">
        <v>3</v>
      </c>
      <c r="C6" s="371"/>
      <c r="D6" s="371"/>
      <c r="E6" s="371"/>
      <c r="F6" s="371"/>
      <c r="G6" s="371"/>
    </row>
    <row r="7" spans="1:9" ht="18.75">
      <c r="B7" s="372" t="s">
        <v>4</v>
      </c>
      <c r="C7" s="373"/>
      <c r="D7" s="373"/>
      <c r="E7" s="373"/>
      <c r="F7" s="373"/>
      <c r="G7" s="373"/>
    </row>
    <row r="8" spans="1:9" ht="79.5" customHeight="1">
      <c r="B8" s="5"/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7"/>
    </row>
    <row r="9" spans="1:9">
      <c r="B9" s="8" t="s">
        <v>10</v>
      </c>
      <c r="C9" s="9">
        <f>+C10+C17+C21+C24+C27+C31+C32</f>
        <v>824909284943</v>
      </c>
      <c r="D9" s="10">
        <f>+D10+D17+D21+D24+D27+D31+D32</f>
        <v>34630285649</v>
      </c>
      <c r="E9" s="9">
        <f>+E10+E17+E21+E24+E27+E31+E32</f>
        <v>24400956930</v>
      </c>
      <c r="F9" s="10">
        <f>+C9+D9+E9</f>
        <v>883940527522</v>
      </c>
      <c r="G9" s="11">
        <f>+F9/$C$1</f>
        <v>0.15143581735769274</v>
      </c>
      <c r="H9" s="12"/>
    </row>
    <row r="10" spans="1:9">
      <c r="A10" s="13"/>
      <c r="B10" s="14" t="s">
        <v>11</v>
      </c>
      <c r="C10" s="15">
        <f>+SUM(C11:C16)</f>
        <v>774311822528</v>
      </c>
      <c r="D10" s="15">
        <f>+SUM(D11:D16)</f>
        <v>2065544412</v>
      </c>
      <c r="E10" s="15">
        <f>+SUM(E11:E16)</f>
        <v>0</v>
      </c>
      <c r="F10" s="15">
        <f>+C10+D10+E10</f>
        <v>776377366940</v>
      </c>
      <c r="G10" s="16">
        <f>+F10/$C$1</f>
        <v>0.13300820301809962</v>
      </c>
      <c r="H10" s="13"/>
      <c r="I10" s="17"/>
    </row>
    <row r="11" spans="1:9">
      <c r="A11" s="13"/>
      <c r="B11" s="18" t="s">
        <v>12</v>
      </c>
      <c r="C11" s="19">
        <v>239266514875</v>
      </c>
      <c r="D11" s="19">
        <v>0</v>
      </c>
      <c r="E11" s="19">
        <v>0</v>
      </c>
      <c r="F11" s="19">
        <f t="shared" ref="F11:F32" si="0">+C11+D11+E11</f>
        <v>239266514875</v>
      </c>
      <c r="G11" s="20">
        <f>+F11/$C$1</f>
        <v>4.0990902802021799E-2</v>
      </c>
      <c r="H11" s="13"/>
    </row>
    <row r="12" spans="1:9">
      <c r="A12" s="13"/>
      <c r="B12" s="18" t="s">
        <v>13</v>
      </c>
      <c r="C12" s="19">
        <v>38908676469</v>
      </c>
      <c r="D12" s="19">
        <v>0</v>
      </c>
      <c r="E12" s="19">
        <v>0</v>
      </c>
      <c r="F12" s="19">
        <f t="shared" si="0"/>
        <v>38908676469</v>
      </c>
      <c r="G12" s="20">
        <f t="shared" ref="G12:G41" si="1">+F12/$C$1</f>
        <v>6.665795989586408E-3</v>
      </c>
      <c r="H12" s="13"/>
    </row>
    <row r="13" spans="1:9">
      <c r="A13" s="13"/>
      <c r="B13" s="18" t="s">
        <v>14</v>
      </c>
      <c r="C13" s="19">
        <v>441856698156</v>
      </c>
      <c r="D13" s="19">
        <v>2016354532</v>
      </c>
      <c r="E13" s="19">
        <v>0</v>
      </c>
      <c r="F13" s="19">
        <f t="shared" si="0"/>
        <v>443873052688</v>
      </c>
      <c r="G13" s="20">
        <f t="shared" si="1"/>
        <v>7.6043892596822399E-2</v>
      </c>
      <c r="H13" s="13"/>
      <c r="I13" s="21"/>
    </row>
    <row r="14" spans="1:9">
      <c r="A14" s="13"/>
      <c r="B14" s="18" t="s">
        <v>15</v>
      </c>
      <c r="C14" s="19">
        <v>53090272736</v>
      </c>
      <c r="D14" s="19">
        <v>49189880</v>
      </c>
      <c r="E14" s="19">
        <v>0</v>
      </c>
      <c r="F14" s="19">
        <f t="shared" si="0"/>
        <v>53139462616</v>
      </c>
      <c r="G14" s="20">
        <f t="shared" si="1"/>
        <v>9.1038002044795188E-3</v>
      </c>
      <c r="H14" s="22"/>
    </row>
    <row r="15" spans="1:9">
      <c r="A15" s="13"/>
      <c r="B15" s="18" t="s">
        <v>16</v>
      </c>
      <c r="C15" s="19">
        <v>1188226570</v>
      </c>
      <c r="D15" s="19">
        <v>0</v>
      </c>
      <c r="E15" s="19">
        <v>0</v>
      </c>
      <c r="F15" s="19">
        <f t="shared" si="0"/>
        <v>1188226570</v>
      </c>
      <c r="G15" s="20">
        <f t="shared" si="1"/>
        <v>2.0356580135375598E-4</v>
      </c>
      <c r="H15" s="13"/>
    </row>
    <row r="16" spans="1:9">
      <c r="A16" s="13"/>
      <c r="B16" s="18" t="s">
        <v>17</v>
      </c>
      <c r="C16" s="19">
        <v>1433722</v>
      </c>
      <c r="D16" s="19">
        <v>0</v>
      </c>
      <c r="E16" s="19">
        <v>0</v>
      </c>
      <c r="F16" s="19">
        <f t="shared" si="0"/>
        <v>1433722</v>
      </c>
      <c r="G16" s="20">
        <f t="shared" si="1"/>
        <v>2.4562383573741305E-7</v>
      </c>
      <c r="H16" s="13"/>
    </row>
    <row r="17" spans="1:9">
      <c r="A17" s="13"/>
      <c r="B17" s="23" t="s">
        <v>18</v>
      </c>
      <c r="C17" s="24">
        <f>+SUM(C18:C20)</f>
        <v>2855666989</v>
      </c>
      <c r="D17" s="24">
        <f>+SUM(D18:D20)</f>
        <v>0</v>
      </c>
      <c r="E17" s="24">
        <f>+SUM(E18:E20)</f>
        <v>2598128402</v>
      </c>
      <c r="F17" s="24">
        <f>+C17+D17+E17</f>
        <v>5453795391</v>
      </c>
      <c r="G17" s="25">
        <f t="shared" si="1"/>
        <v>9.3433883504922459E-4</v>
      </c>
      <c r="H17" s="13"/>
    </row>
    <row r="18" spans="1:9">
      <c r="A18" s="13"/>
      <c r="B18" s="18" t="s">
        <v>19</v>
      </c>
      <c r="C18" s="19">
        <v>1215658648</v>
      </c>
      <c r="D18" s="19">
        <v>0</v>
      </c>
      <c r="E18" s="19">
        <v>236265797</v>
      </c>
      <c r="F18" s="19">
        <f t="shared" si="0"/>
        <v>1451924445</v>
      </c>
      <c r="G18" s="20">
        <f t="shared" si="1"/>
        <v>2.4874226062082791E-4</v>
      </c>
      <c r="H18" s="13"/>
    </row>
    <row r="19" spans="1:9">
      <c r="A19" s="13"/>
      <c r="B19" s="18" t="s">
        <v>20</v>
      </c>
      <c r="C19" s="19">
        <v>1640008341</v>
      </c>
      <c r="D19" s="19">
        <v>0</v>
      </c>
      <c r="E19" s="19">
        <v>1553884659</v>
      </c>
      <c r="F19" s="19">
        <f t="shared" si="0"/>
        <v>3193893000</v>
      </c>
      <c r="G19" s="20">
        <f t="shared" si="1"/>
        <v>5.4717459144441763E-4</v>
      </c>
      <c r="H19" s="26"/>
    </row>
    <row r="20" spans="1:9">
      <c r="A20" s="13"/>
      <c r="B20" s="18" t="s">
        <v>21</v>
      </c>
      <c r="C20" s="19">
        <v>0</v>
      </c>
      <c r="D20" s="19">
        <v>0</v>
      </c>
      <c r="E20" s="19">
        <v>807977946</v>
      </c>
      <c r="F20" s="19">
        <f t="shared" si="0"/>
        <v>807977946</v>
      </c>
      <c r="G20" s="20">
        <f t="shared" si="1"/>
        <v>1.3842198298397903E-4</v>
      </c>
      <c r="H20" s="13"/>
    </row>
    <row r="21" spans="1:9">
      <c r="A21" s="13"/>
      <c r="B21" s="23" t="s">
        <v>22</v>
      </c>
      <c r="C21" s="24">
        <f>+SUM(C22:C23)</f>
        <v>24530106722</v>
      </c>
      <c r="D21" s="24">
        <f>+SUM(D22:D23)</f>
        <v>26777225257</v>
      </c>
      <c r="E21" s="24">
        <f>+SUM(E22:E23)</f>
        <v>21794328528</v>
      </c>
      <c r="F21" s="24">
        <f t="shared" si="0"/>
        <v>73101660507</v>
      </c>
      <c r="G21" s="25">
        <f t="shared" si="1"/>
        <v>1.2523704213580808E-2</v>
      </c>
      <c r="H21" s="13"/>
      <c r="I21" s="4"/>
    </row>
    <row r="22" spans="1:9">
      <c r="A22" s="13"/>
      <c r="B22" s="18" t="s">
        <v>23</v>
      </c>
      <c r="C22" s="19">
        <v>18916568735</v>
      </c>
      <c r="D22" s="19">
        <v>26777225257</v>
      </c>
      <c r="E22" s="19">
        <v>21794328528</v>
      </c>
      <c r="F22" s="19">
        <f t="shared" si="0"/>
        <v>67488122520</v>
      </c>
      <c r="G22" s="20">
        <f t="shared" si="1"/>
        <v>1.1561998434898038E-2</v>
      </c>
      <c r="H22" s="13"/>
      <c r="I22" s="4"/>
    </row>
    <row r="23" spans="1:9">
      <c r="A23" s="13"/>
      <c r="B23" s="18" t="s">
        <v>24</v>
      </c>
      <c r="C23" s="19">
        <v>5613537987</v>
      </c>
      <c r="D23" s="19">
        <v>0</v>
      </c>
      <c r="E23" s="19">
        <v>0</v>
      </c>
      <c r="F23" s="19">
        <f t="shared" si="0"/>
        <v>5613537987</v>
      </c>
      <c r="G23" s="20">
        <f t="shared" si="1"/>
        <v>9.6170577868276853E-4</v>
      </c>
      <c r="H23" s="13"/>
      <c r="I23" s="4"/>
    </row>
    <row r="24" spans="1:9">
      <c r="A24" s="13"/>
      <c r="B24" s="23" t="s">
        <v>25</v>
      </c>
      <c r="C24" s="24">
        <f>+SUM(C25:C26)</f>
        <v>8787404149</v>
      </c>
      <c r="D24" s="24">
        <f>+SUM(D25:D26)</f>
        <v>1793321854</v>
      </c>
      <c r="E24" s="24">
        <f>+SUM(E25:E26)</f>
        <v>4600000</v>
      </c>
      <c r="F24" s="24">
        <f t="shared" si="0"/>
        <v>10585326003</v>
      </c>
      <c r="G24" s="25">
        <f t="shared" si="1"/>
        <v>1.8134675867342756E-3</v>
      </c>
      <c r="H24" s="13"/>
    </row>
    <row r="25" spans="1:9">
      <c r="A25" s="13"/>
      <c r="B25" s="18" t="s">
        <v>26</v>
      </c>
      <c r="C25" s="19">
        <v>0</v>
      </c>
      <c r="D25" s="19">
        <v>53321854</v>
      </c>
      <c r="E25" s="19">
        <v>4600000</v>
      </c>
      <c r="F25" s="19">
        <f t="shared" si="0"/>
        <v>57921854</v>
      </c>
      <c r="G25" s="20">
        <f t="shared" si="1"/>
        <v>9.9231147687643906E-6</v>
      </c>
      <c r="H25" s="13"/>
      <c r="I25" s="4"/>
    </row>
    <row r="26" spans="1:9">
      <c r="A26" s="13"/>
      <c r="B26" s="18" t="s">
        <v>27</v>
      </c>
      <c r="C26" s="19">
        <v>8787404149</v>
      </c>
      <c r="D26" s="19">
        <v>1740000000</v>
      </c>
      <c r="E26" s="19">
        <v>0</v>
      </c>
      <c r="F26" s="19">
        <f t="shared" si="0"/>
        <v>10527404149</v>
      </c>
      <c r="G26" s="20">
        <f t="shared" si="1"/>
        <v>1.8035444719655112E-3</v>
      </c>
      <c r="H26" s="13"/>
    </row>
    <row r="27" spans="1:9">
      <c r="A27" s="13"/>
      <c r="B27" s="23" t="s">
        <v>28</v>
      </c>
      <c r="C27" s="24">
        <f>+SUM(C28:C30)</f>
        <v>2588473130</v>
      </c>
      <c r="D27" s="24">
        <f>+SUM(D28:D30)</f>
        <v>1423485335</v>
      </c>
      <c r="E27" s="24">
        <f>+SUM(E28:E30)</f>
        <v>0</v>
      </c>
      <c r="F27" s="24">
        <f t="shared" si="0"/>
        <v>4011958465</v>
      </c>
      <c r="G27" s="25">
        <f t="shared" si="1"/>
        <v>6.8732475821148297E-4</v>
      </c>
      <c r="H27" s="13"/>
      <c r="I27" s="21"/>
    </row>
    <row r="28" spans="1:9">
      <c r="A28" s="13"/>
      <c r="B28" s="18" t="s">
        <v>29</v>
      </c>
      <c r="C28" s="19">
        <v>1805845</v>
      </c>
      <c r="D28" s="19">
        <v>0</v>
      </c>
      <c r="E28" s="19">
        <v>0</v>
      </c>
      <c r="F28" s="19">
        <f t="shared" si="0"/>
        <v>1805845</v>
      </c>
      <c r="G28" s="20">
        <f t="shared" si="1"/>
        <v>3.0937558023607691E-7</v>
      </c>
      <c r="H28" s="13"/>
    </row>
    <row r="29" spans="1:9">
      <c r="A29" s="13"/>
      <c r="B29" s="18" t="s">
        <v>30</v>
      </c>
      <c r="C29" s="19">
        <v>1000000000</v>
      </c>
      <c r="D29" s="19">
        <v>1423485335</v>
      </c>
      <c r="E29" s="19">
        <v>0</v>
      </c>
      <c r="F29" s="19">
        <f t="shared" si="0"/>
        <v>2423485335</v>
      </c>
      <c r="G29" s="20">
        <f t="shared" si="1"/>
        <v>4.151891118613437E-4</v>
      </c>
      <c r="H29" s="13"/>
    </row>
    <row r="30" spans="1:9">
      <c r="A30" s="13"/>
      <c r="B30" s="18" t="s">
        <v>31</v>
      </c>
      <c r="C30" s="19">
        <v>1586667285</v>
      </c>
      <c r="D30" s="19">
        <v>0</v>
      </c>
      <c r="E30" s="19">
        <v>0</v>
      </c>
      <c r="F30" s="19">
        <f t="shared" si="0"/>
        <v>1586667285</v>
      </c>
      <c r="G30" s="20">
        <f t="shared" si="1"/>
        <v>2.7182627076990316E-4</v>
      </c>
      <c r="H30" s="13"/>
      <c r="I30" s="21"/>
    </row>
    <row r="31" spans="1:9">
      <c r="A31" s="13"/>
      <c r="B31" s="23" t="s">
        <v>32</v>
      </c>
      <c r="C31" s="24">
        <v>1502656173</v>
      </c>
      <c r="D31" s="24">
        <v>3000000</v>
      </c>
      <c r="E31" s="24">
        <v>0</v>
      </c>
      <c r="F31" s="24">
        <f t="shared" si="0"/>
        <v>1505656173</v>
      </c>
      <c r="G31" s="20">
        <f t="shared" si="1"/>
        <v>2.579475271454117E-4</v>
      </c>
      <c r="H31" s="13"/>
    </row>
    <row r="32" spans="1:9">
      <c r="A32" s="13"/>
      <c r="B32" s="27" t="s">
        <v>33</v>
      </c>
      <c r="C32" s="28">
        <v>10333155252</v>
      </c>
      <c r="D32" s="28">
        <v>2567708791</v>
      </c>
      <c r="E32" s="28">
        <v>3900000</v>
      </c>
      <c r="F32" s="28">
        <f t="shared" si="0"/>
        <v>12904764043</v>
      </c>
      <c r="G32" s="20">
        <f t="shared" si="1"/>
        <v>2.2108314188719336E-3</v>
      </c>
      <c r="H32" s="13"/>
    </row>
    <row r="33" spans="1:8">
      <c r="A33" s="13"/>
      <c r="B33" s="29" t="s">
        <v>34</v>
      </c>
      <c r="C33" s="10">
        <f>+C34+C37+C40</f>
        <v>46576632388</v>
      </c>
      <c r="D33" s="10">
        <f>+D34+D37+D40</f>
        <v>0</v>
      </c>
      <c r="E33" s="10">
        <f>+E34+E37+E40</f>
        <v>9454140</v>
      </c>
      <c r="F33" s="10">
        <f>+C33+D33+E33</f>
        <v>46586086528</v>
      </c>
      <c r="G33" s="11">
        <f t="shared" si="1"/>
        <v>7.9810822914082244E-3</v>
      </c>
      <c r="H33" s="13"/>
    </row>
    <row r="34" spans="1:8">
      <c r="A34" s="13"/>
      <c r="B34" s="14" t="s">
        <v>35</v>
      </c>
      <c r="C34" s="15">
        <f>SUM(C35:C36)</f>
        <v>0</v>
      </c>
      <c r="D34" s="15">
        <f t="shared" ref="D34" si="2">SUM(D35:D36)</f>
        <v>0</v>
      </c>
      <c r="E34" s="15">
        <f>SUM(E35:E36)</f>
        <v>1100000</v>
      </c>
      <c r="F34" s="15">
        <f>+C34+D34+E34</f>
        <v>1100000</v>
      </c>
      <c r="G34" s="30">
        <f t="shared" si="1"/>
        <v>1.8845091259752891E-7</v>
      </c>
      <c r="H34" s="13"/>
    </row>
    <row r="35" spans="1:8">
      <c r="A35" s="13"/>
      <c r="B35" s="18" t="s">
        <v>36</v>
      </c>
      <c r="C35" s="19">
        <v>0</v>
      </c>
      <c r="D35" s="19">
        <v>0</v>
      </c>
      <c r="E35" s="19">
        <v>100000</v>
      </c>
      <c r="F35" s="31">
        <f t="shared" ref="F35:F41" si="3">+C35+D35+E35</f>
        <v>100000</v>
      </c>
      <c r="G35" s="20">
        <f t="shared" si="1"/>
        <v>1.7131901145229902E-8</v>
      </c>
      <c r="H35" s="13"/>
    </row>
    <row r="36" spans="1:8">
      <c r="A36" s="13"/>
      <c r="B36" s="18" t="s">
        <v>37</v>
      </c>
      <c r="C36" s="19">
        <v>0</v>
      </c>
      <c r="D36" s="19"/>
      <c r="E36" s="19">
        <v>1000000</v>
      </c>
      <c r="F36" s="31">
        <f t="shared" si="3"/>
        <v>1000000</v>
      </c>
      <c r="G36" s="20">
        <f t="shared" si="1"/>
        <v>1.7131901145229901E-7</v>
      </c>
      <c r="H36" s="13"/>
    </row>
    <row r="37" spans="1:8" s="33" customFormat="1">
      <c r="A37" s="32"/>
      <c r="B37" s="23" t="s">
        <v>38</v>
      </c>
      <c r="C37" s="24">
        <f>+SUM(C38:C39)</f>
        <v>46576632388</v>
      </c>
      <c r="D37" s="24">
        <f t="shared" ref="D37:E37" si="4">+SUM(D38:D39)</f>
        <v>0</v>
      </c>
      <c r="E37" s="24">
        <f t="shared" si="4"/>
        <v>0</v>
      </c>
      <c r="F37" s="15">
        <f t="shared" si="3"/>
        <v>46576632388</v>
      </c>
      <c r="G37" s="25">
        <f t="shared" si="1"/>
        <v>7.9794626174892937E-3</v>
      </c>
      <c r="H37" s="32"/>
    </row>
    <row r="38" spans="1:8">
      <c r="A38" s="13"/>
      <c r="B38" s="18" t="s">
        <v>39</v>
      </c>
      <c r="C38" s="19">
        <v>46173737955</v>
      </c>
      <c r="D38" s="19">
        <v>0</v>
      </c>
      <c r="E38" s="19">
        <v>0</v>
      </c>
      <c r="F38" s="31">
        <f t="shared" si="3"/>
        <v>46173737955</v>
      </c>
      <c r="G38" s="20">
        <f t="shared" si="1"/>
        <v>7.9104391415080987E-3</v>
      </c>
      <c r="H38" s="13"/>
    </row>
    <row r="39" spans="1:8">
      <c r="A39" s="13"/>
      <c r="B39" s="18" t="s">
        <v>40</v>
      </c>
      <c r="C39" s="19">
        <v>402894433</v>
      </c>
      <c r="D39" s="19">
        <v>0</v>
      </c>
      <c r="E39" s="19">
        <v>0</v>
      </c>
      <c r="F39" s="31">
        <f t="shared" si="3"/>
        <v>402894433</v>
      </c>
      <c r="G39" s="20">
        <f t="shared" si="1"/>
        <v>6.9023475981194515E-5</v>
      </c>
      <c r="H39" s="13"/>
    </row>
    <row r="40" spans="1:8">
      <c r="A40" s="13"/>
      <c r="B40" s="23" t="s">
        <v>41</v>
      </c>
      <c r="C40" s="24">
        <f>SUM(C41)</f>
        <v>0</v>
      </c>
      <c r="D40" s="24">
        <f t="shared" ref="D40" si="5">SUM(D41)</f>
        <v>0</v>
      </c>
      <c r="E40" s="24">
        <f>SUM(E41)</f>
        <v>8354140</v>
      </c>
      <c r="F40" s="15">
        <f t="shared" si="3"/>
        <v>8354140</v>
      </c>
      <c r="G40" s="25">
        <f t="shared" si="1"/>
        <v>1.4312230063341094E-6</v>
      </c>
      <c r="H40" s="13"/>
    </row>
    <row r="41" spans="1:8">
      <c r="A41" s="13"/>
      <c r="B41" s="34" t="s">
        <v>42</v>
      </c>
      <c r="C41" s="35">
        <v>0</v>
      </c>
      <c r="D41" s="35">
        <v>0</v>
      </c>
      <c r="E41" s="35">
        <v>8354140</v>
      </c>
      <c r="F41" s="31">
        <f t="shared" si="3"/>
        <v>8354140</v>
      </c>
      <c r="G41" s="36">
        <f t="shared" si="1"/>
        <v>1.4312230063341094E-6</v>
      </c>
      <c r="H41" s="13"/>
    </row>
    <row r="42" spans="1:8">
      <c r="A42" s="13"/>
      <c r="B42" s="37" t="s">
        <v>43</v>
      </c>
      <c r="C42" s="38">
        <f>+C9+C33</f>
        <v>871485917331</v>
      </c>
      <c r="D42" s="38">
        <f>+D9+D33</f>
        <v>34630285649</v>
      </c>
      <c r="E42" s="38">
        <f>+E9+E33</f>
        <v>24410411070</v>
      </c>
      <c r="F42" s="38">
        <f>+C42+D42+E42</f>
        <v>930526614050</v>
      </c>
      <c r="G42" s="39">
        <f>+F42/$C$1</f>
        <v>0.15941689964910097</v>
      </c>
      <c r="H42" s="40"/>
    </row>
    <row r="43" spans="1:8">
      <c r="C43" s="4"/>
    </row>
    <row r="44" spans="1:8">
      <c r="C44" s="41"/>
      <c r="F44" s="4"/>
      <c r="H44" s="17"/>
    </row>
    <row r="45" spans="1:8">
      <c r="B45" s="42"/>
    </row>
    <row r="47" spans="1:8">
      <c r="C47" s="43"/>
    </row>
    <row r="48" spans="1:8">
      <c r="H48" s="13"/>
    </row>
  </sheetData>
  <mergeCells count="4">
    <mergeCell ref="B4:G4"/>
    <mergeCell ref="B5:G5"/>
    <mergeCell ref="B6:G6"/>
    <mergeCell ref="B7:G7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CC6-943D-40C1-A9C0-B508A1037984}">
  <sheetPr>
    <tabColor theme="0" tint="-0.34998626667073579"/>
    <pageSetUpPr fitToPage="1"/>
  </sheetPr>
  <dimension ref="C3:E57"/>
  <sheetViews>
    <sheetView showGridLines="0" topLeftCell="A2" zoomScaleNormal="100" workbookViewId="0">
      <selection activeCell="C54" sqref="C9:C54"/>
    </sheetView>
  </sheetViews>
  <sheetFormatPr defaultColWidth="11.42578125" defaultRowHeight="15"/>
  <cols>
    <col min="3" max="3" width="14.85546875" customWidth="1"/>
    <col min="4" max="4" width="124.140625" bestFit="1" customWidth="1"/>
    <col min="5" max="5" width="23.7109375" style="264" customWidth="1"/>
  </cols>
  <sheetData>
    <row r="3" spans="3:5" ht="18.75">
      <c r="C3" s="371" t="s">
        <v>441</v>
      </c>
      <c r="D3" s="371"/>
      <c r="E3" s="371"/>
    </row>
    <row r="4" spans="3:5" ht="18.75">
      <c r="C4" s="416" t="s">
        <v>442</v>
      </c>
      <c r="D4" s="416"/>
      <c r="E4" s="416"/>
    </row>
    <row r="5" spans="3:5" ht="18.75">
      <c r="C5" s="410" t="s">
        <v>102</v>
      </c>
      <c r="D5" s="410"/>
      <c r="E5" s="410"/>
    </row>
    <row r="6" spans="3:5" ht="15.6" customHeight="1">
      <c r="C6" s="429" t="s">
        <v>443</v>
      </c>
      <c r="D6" s="431" t="s">
        <v>444</v>
      </c>
      <c r="E6" s="432" t="s">
        <v>125</v>
      </c>
    </row>
    <row r="7" spans="3:5" ht="15.6" customHeight="1">
      <c r="C7" s="430"/>
      <c r="D7" s="432"/>
      <c r="E7" s="433"/>
    </row>
    <row r="8" spans="3:5" ht="16.5" thickBot="1">
      <c r="C8" s="247"/>
      <c r="D8" s="248" t="s">
        <v>445</v>
      </c>
      <c r="E8" s="249">
        <f>E9</f>
        <v>650000000</v>
      </c>
    </row>
    <row r="9" spans="3:5" ht="15.75">
      <c r="C9" s="250" t="s">
        <v>446</v>
      </c>
      <c r="D9" s="1" t="s">
        <v>447</v>
      </c>
      <c r="E9" s="251">
        <v>650000000</v>
      </c>
    </row>
    <row r="10" spans="3:5" ht="16.5" thickBot="1">
      <c r="C10" s="252"/>
      <c r="D10" s="253" t="s">
        <v>448</v>
      </c>
      <c r="E10" s="254">
        <f>E11+E12+E13</f>
        <v>1705419008</v>
      </c>
    </row>
    <row r="11" spans="3:5" ht="15.75">
      <c r="C11" s="250" t="s">
        <v>449</v>
      </c>
      <c r="D11" s="1" t="s">
        <v>450</v>
      </c>
      <c r="E11" s="251">
        <v>240549557</v>
      </c>
    </row>
    <row r="12" spans="3:5" ht="15.75">
      <c r="C12" s="250" t="s">
        <v>451</v>
      </c>
      <c r="D12" s="1" t="s">
        <v>452</v>
      </c>
      <c r="E12" s="251">
        <v>1435833491</v>
      </c>
    </row>
    <row r="13" spans="3:5" ht="15.75">
      <c r="C13" s="250" t="s">
        <v>453</v>
      </c>
      <c r="D13" s="1" t="s">
        <v>454</v>
      </c>
      <c r="E13" s="251">
        <v>29035960</v>
      </c>
    </row>
    <row r="14" spans="3:5" ht="16.5" thickBot="1">
      <c r="C14" s="252"/>
      <c r="D14" s="253" t="s">
        <v>455</v>
      </c>
      <c r="E14" s="254">
        <f>E15+E16</f>
        <v>1388468303</v>
      </c>
    </row>
    <row r="15" spans="3:5" ht="15.75">
      <c r="C15" s="250" t="s">
        <v>456</v>
      </c>
      <c r="D15" s="1" t="s">
        <v>457</v>
      </c>
      <c r="E15" s="251">
        <v>596262654</v>
      </c>
    </row>
    <row r="16" spans="3:5" ht="15.75">
      <c r="C16" s="250" t="s">
        <v>458</v>
      </c>
      <c r="D16" s="1" t="s">
        <v>459</v>
      </c>
      <c r="E16" s="251">
        <v>792205649</v>
      </c>
    </row>
    <row r="17" spans="3:5" ht="16.5" thickBot="1">
      <c r="C17" s="252"/>
      <c r="D17" s="253" t="s">
        <v>460</v>
      </c>
      <c r="E17" s="254">
        <f>E18</f>
        <v>358295080</v>
      </c>
    </row>
    <row r="18" spans="3:5" ht="15.75">
      <c r="C18" s="250" t="s">
        <v>461</v>
      </c>
      <c r="D18" s="1" t="s">
        <v>462</v>
      </c>
      <c r="E18" s="251">
        <v>358295080</v>
      </c>
    </row>
    <row r="19" spans="3:5" ht="16.5" thickBot="1">
      <c r="C19" s="252"/>
      <c r="D19" s="253" t="s">
        <v>463</v>
      </c>
      <c r="E19" s="254">
        <f>E20+E21+E22+E23</f>
        <v>372419607</v>
      </c>
    </row>
    <row r="20" spans="3:5" ht="15.75">
      <c r="C20" s="250" t="s">
        <v>464</v>
      </c>
      <c r="D20" s="1" t="s">
        <v>463</v>
      </c>
      <c r="E20" s="251">
        <v>300659411</v>
      </c>
    </row>
    <row r="21" spans="3:5" ht="15.75">
      <c r="C21" s="250" t="s">
        <v>465</v>
      </c>
      <c r="D21" s="1" t="s">
        <v>466</v>
      </c>
      <c r="E21" s="251">
        <v>50441171</v>
      </c>
    </row>
    <row r="22" spans="3:5" ht="15.75">
      <c r="C22" s="250" t="s">
        <v>467</v>
      </c>
      <c r="D22" s="1" t="s">
        <v>468</v>
      </c>
      <c r="E22" s="251">
        <v>12085674</v>
      </c>
    </row>
    <row r="23" spans="3:5" ht="15.75">
      <c r="C23" s="250" t="s">
        <v>469</v>
      </c>
      <c r="D23" s="1" t="s">
        <v>470</v>
      </c>
      <c r="E23" s="251">
        <v>9233351</v>
      </c>
    </row>
    <row r="24" spans="3:5" ht="16.5" thickBot="1">
      <c r="C24" s="252"/>
      <c r="D24" s="253" t="s">
        <v>471</v>
      </c>
      <c r="E24" s="254">
        <f>E25+E26</f>
        <v>194870008</v>
      </c>
    </row>
    <row r="25" spans="3:5" ht="15.75">
      <c r="C25" s="250">
        <v>2088</v>
      </c>
      <c r="D25" s="1" t="s">
        <v>472</v>
      </c>
      <c r="E25" s="251">
        <v>191314481</v>
      </c>
    </row>
    <row r="26" spans="3:5" ht="15.75">
      <c r="C26" s="250" t="s">
        <v>473</v>
      </c>
      <c r="D26" s="1" t="s">
        <v>474</v>
      </c>
      <c r="E26" s="251">
        <v>3555527</v>
      </c>
    </row>
    <row r="27" spans="3:5" ht="16.5" thickBot="1">
      <c r="C27" s="252"/>
      <c r="D27" s="255" t="s">
        <v>475</v>
      </c>
      <c r="E27" s="254">
        <f>E28+E29</f>
        <v>317750733</v>
      </c>
    </row>
    <row r="28" spans="3:5" ht="15.75">
      <c r="C28" s="250" t="s">
        <v>476</v>
      </c>
      <c r="D28" s="1" t="s">
        <v>477</v>
      </c>
      <c r="E28" s="251">
        <v>86402015</v>
      </c>
    </row>
    <row r="29" spans="3:5" ht="15.75">
      <c r="C29" s="250">
        <v>2092</v>
      </c>
      <c r="D29" s="1" t="s">
        <v>478</v>
      </c>
      <c r="E29" s="251">
        <v>231348718</v>
      </c>
    </row>
    <row r="30" spans="3:5" s="149" customFormat="1" ht="16.5" thickBot="1">
      <c r="C30" s="256"/>
      <c r="D30" s="255" t="s">
        <v>479</v>
      </c>
      <c r="E30" s="257">
        <f>E31+E32</f>
        <v>72988941</v>
      </c>
    </row>
    <row r="31" spans="3:5" s="149" customFormat="1" ht="15.75">
      <c r="C31" s="258" t="s">
        <v>480</v>
      </c>
      <c r="D31" s="220" t="s">
        <v>481</v>
      </c>
      <c r="E31" s="259">
        <v>12988941</v>
      </c>
    </row>
    <row r="32" spans="3:5" s="149" customFormat="1" ht="15.75">
      <c r="C32" s="258">
        <v>2120</v>
      </c>
      <c r="D32" s="220" t="s">
        <v>482</v>
      </c>
      <c r="E32" s="259">
        <v>60000000</v>
      </c>
    </row>
    <row r="33" spans="3:5" s="149" customFormat="1" ht="16.5" thickBot="1">
      <c r="C33" s="256"/>
      <c r="D33" s="255" t="s">
        <v>483</v>
      </c>
      <c r="E33" s="257">
        <f>E34</f>
        <v>93442997</v>
      </c>
    </row>
    <row r="34" spans="3:5" s="149" customFormat="1" ht="15.75">
      <c r="C34" s="258" t="s">
        <v>484</v>
      </c>
      <c r="D34" s="220" t="s">
        <v>483</v>
      </c>
      <c r="E34" s="259">
        <v>93442997</v>
      </c>
    </row>
    <row r="35" spans="3:5" ht="16.5" thickBot="1">
      <c r="C35" s="252"/>
      <c r="D35" s="253" t="s">
        <v>485</v>
      </c>
      <c r="E35" s="254">
        <f>E36+E37+E38</f>
        <v>3669249307</v>
      </c>
    </row>
    <row r="36" spans="3:5" ht="15.75">
      <c r="C36" s="250" t="s">
        <v>486</v>
      </c>
      <c r="D36" s="1" t="s">
        <v>487</v>
      </c>
      <c r="E36" s="251">
        <v>225416308</v>
      </c>
    </row>
    <row r="37" spans="3:5" ht="15.75">
      <c r="C37" s="250" t="s">
        <v>488</v>
      </c>
      <c r="D37" s="1" t="s">
        <v>489</v>
      </c>
      <c r="E37" s="251">
        <v>1241985418</v>
      </c>
    </row>
    <row r="38" spans="3:5" ht="15.75">
      <c r="C38" s="250" t="s">
        <v>490</v>
      </c>
      <c r="D38" s="1" t="s">
        <v>485</v>
      </c>
      <c r="E38" s="251">
        <v>2201847581</v>
      </c>
    </row>
    <row r="39" spans="3:5" ht="16.5" thickBot="1">
      <c r="C39" s="252"/>
      <c r="D39" s="253" t="s">
        <v>491</v>
      </c>
      <c r="E39" s="254">
        <f>E40+E41+E42</f>
        <v>2018390566</v>
      </c>
    </row>
    <row r="40" spans="3:5" ht="15.75">
      <c r="C40" s="250" t="s">
        <v>492</v>
      </c>
      <c r="D40" s="1" t="s">
        <v>493</v>
      </c>
      <c r="E40" s="251">
        <v>1964372380</v>
      </c>
    </row>
    <row r="41" spans="3:5" ht="15.75">
      <c r="C41" s="250" t="s">
        <v>494</v>
      </c>
      <c r="D41" s="1" t="s">
        <v>495</v>
      </c>
      <c r="E41" s="251">
        <v>25067089</v>
      </c>
    </row>
    <row r="42" spans="3:5" ht="15.75">
      <c r="C42" s="250">
        <v>2117</v>
      </c>
      <c r="D42" s="1" t="s">
        <v>496</v>
      </c>
      <c r="E42" s="239">
        <v>28951097</v>
      </c>
    </row>
    <row r="43" spans="3:5" ht="16.5" thickBot="1">
      <c r="C43" s="252"/>
      <c r="D43" s="253" t="s">
        <v>497</v>
      </c>
      <c r="E43" s="254">
        <f>E44+E45</f>
        <v>2398274923</v>
      </c>
    </row>
    <row r="44" spans="3:5" ht="15.75">
      <c r="C44" s="250" t="s">
        <v>498</v>
      </c>
      <c r="D44" s="1" t="s">
        <v>499</v>
      </c>
      <c r="E44" s="251">
        <v>404806717</v>
      </c>
    </row>
    <row r="45" spans="3:5" ht="15.75">
      <c r="C45" s="250" t="s">
        <v>500</v>
      </c>
      <c r="D45" s="1" t="s">
        <v>501</v>
      </c>
      <c r="E45" s="251">
        <v>1993468206</v>
      </c>
    </row>
    <row r="46" spans="3:5" ht="16.5" thickBot="1">
      <c r="C46" s="252"/>
      <c r="D46" s="253" t="s">
        <v>502</v>
      </c>
      <c r="E46" s="254">
        <f>E47</f>
        <v>1993809676</v>
      </c>
    </row>
    <row r="47" spans="3:5" ht="15.75">
      <c r="C47" s="250" t="s">
        <v>503</v>
      </c>
      <c r="D47" s="1" t="s">
        <v>504</v>
      </c>
      <c r="E47" s="251">
        <v>1993809676</v>
      </c>
    </row>
    <row r="48" spans="3:5" ht="16.5" thickBot="1">
      <c r="C48" s="252"/>
      <c r="D48" s="253" t="s">
        <v>505</v>
      </c>
      <c r="E48" s="254">
        <f>E49</f>
        <v>696379484</v>
      </c>
    </row>
    <row r="49" spans="3:5" ht="15.75">
      <c r="C49" s="250" t="s">
        <v>506</v>
      </c>
      <c r="D49" s="1" t="s">
        <v>507</v>
      </c>
      <c r="E49" s="251">
        <v>696379484</v>
      </c>
    </row>
    <row r="50" spans="3:5" ht="16.5" thickBot="1">
      <c r="C50" s="252"/>
      <c r="D50" s="253" t="s">
        <v>508</v>
      </c>
      <c r="E50" s="254">
        <f>+E51+E52</f>
        <v>271458496</v>
      </c>
    </row>
    <row r="51" spans="3:5" ht="15.75">
      <c r="C51" s="250" t="s">
        <v>509</v>
      </c>
      <c r="D51" s="1" t="s">
        <v>510</v>
      </c>
      <c r="E51" s="251">
        <v>30092463</v>
      </c>
    </row>
    <row r="52" spans="3:5" ht="15.75">
      <c r="C52" s="250" t="s">
        <v>511</v>
      </c>
      <c r="D52" s="1" t="s">
        <v>512</v>
      </c>
      <c r="E52" s="260">
        <v>241366033</v>
      </c>
    </row>
    <row r="53" spans="3:5" ht="16.5" thickBot="1">
      <c r="C53" s="252"/>
      <c r="D53" s="253" t="s">
        <v>513</v>
      </c>
      <c r="E53" s="254">
        <f>E54</f>
        <v>6245192</v>
      </c>
    </row>
    <row r="54" spans="3:5" ht="15.75">
      <c r="C54" s="250" t="s">
        <v>514</v>
      </c>
      <c r="D54" s="1" t="s">
        <v>515</v>
      </c>
      <c r="E54" s="251">
        <v>6245192</v>
      </c>
    </row>
    <row r="55" spans="3:5" ht="16.5" thickBot="1">
      <c r="C55" s="252"/>
      <c r="D55" s="253" t="s">
        <v>516</v>
      </c>
      <c r="E55" s="254">
        <f>E56</f>
        <v>650000000</v>
      </c>
    </row>
    <row r="56" spans="3:5" ht="15.75">
      <c r="C56" s="250">
        <v>2119</v>
      </c>
      <c r="D56" s="1" t="s">
        <v>517</v>
      </c>
      <c r="E56" s="251">
        <v>650000000</v>
      </c>
    </row>
    <row r="57" spans="3:5" ht="20.25">
      <c r="C57" s="261"/>
      <c r="D57" s="262" t="s">
        <v>190</v>
      </c>
      <c r="E57" s="263">
        <f>+E53+E50+E48+E46+E43+E39+E35+E33++E30+E27+E24+E19+E17+E14+E10+E8+E55</f>
        <v>16857462321</v>
      </c>
    </row>
  </sheetData>
  <mergeCells count="6">
    <mergeCell ref="C3:E3"/>
    <mergeCell ref="C4:E4"/>
    <mergeCell ref="C5:E5"/>
    <mergeCell ref="C6:C7"/>
    <mergeCell ref="D6:D7"/>
    <mergeCell ref="E6:E7"/>
  </mergeCells>
  <pageMargins left="0.7" right="0.7" top="0.75" bottom="0.75" header="0.3" footer="0.3"/>
  <pageSetup scale="53" orientation="landscape" r:id="rId1"/>
  <ignoredErrors>
    <ignoredError sqref="C9:C5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25725-7A45-45FC-97C3-2439CF42A3D1}">
  <sheetPr>
    <tabColor theme="0" tint="-0.34998626667073579"/>
    <pageSetUpPr fitToPage="1"/>
  </sheetPr>
  <dimension ref="B1:O114"/>
  <sheetViews>
    <sheetView showGridLines="0" zoomScale="85" zoomScaleNormal="85" workbookViewId="0">
      <selection activeCell="B8" sqref="B8:C74"/>
    </sheetView>
  </sheetViews>
  <sheetFormatPr defaultColWidth="11.42578125" defaultRowHeight="15.75"/>
  <cols>
    <col min="1" max="1" width="11.42578125" style="267"/>
    <col min="2" max="2" width="18.5703125" style="265" bestFit="1" customWidth="1"/>
    <col min="3" max="3" width="94.42578125" style="265" bestFit="1" customWidth="1"/>
    <col min="4" max="4" width="25.28515625" style="265" bestFit="1" customWidth="1"/>
    <col min="5" max="5" width="23.7109375" style="265" bestFit="1" customWidth="1"/>
    <col min="6" max="6" width="25.28515625" style="265" bestFit="1" customWidth="1"/>
    <col min="7" max="7" width="23.5703125" style="265" bestFit="1" customWidth="1"/>
    <col min="8" max="8" width="18.7109375" style="265" customWidth="1"/>
    <col min="9" max="9" width="23.5703125" style="265" bestFit="1" customWidth="1"/>
    <col min="10" max="10" width="25.28515625" style="266" bestFit="1" customWidth="1"/>
    <col min="11" max="11" width="23.85546875" style="266" customWidth="1"/>
    <col min="12" max="12" width="25.28515625" style="265" bestFit="1" customWidth="1"/>
    <col min="13" max="13" width="11.42578125" style="267"/>
    <col min="14" max="14" width="20.28515625" style="267" bestFit="1" customWidth="1"/>
    <col min="15" max="15" width="23" style="267" bestFit="1" customWidth="1"/>
    <col min="16" max="16384" width="11.42578125" style="267"/>
  </cols>
  <sheetData>
    <row r="1" spans="2:15">
      <c r="M1" s="265"/>
    </row>
    <row r="2" spans="2:15" ht="18.75">
      <c r="B2" s="436" t="s">
        <v>518</v>
      </c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2:15" ht="18.75">
      <c r="B3" s="436" t="s">
        <v>519</v>
      </c>
      <c r="C3" s="436"/>
      <c r="D3" s="436"/>
      <c r="E3" s="436"/>
      <c r="F3" s="436"/>
      <c r="G3" s="436"/>
      <c r="H3" s="436"/>
      <c r="I3" s="436"/>
      <c r="J3" s="436"/>
      <c r="K3" s="436"/>
      <c r="L3" s="436"/>
    </row>
    <row r="4" spans="2:15" ht="18.75">
      <c r="B4" s="437" t="s">
        <v>102</v>
      </c>
      <c r="C4" s="437"/>
      <c r="D4" s="437"/>
      <c r="E4" s="437"/>
      <c r="F4" s="437"/>
      <c r="G4" s="437"/>
      <c r="H4" s="437"/>
      <c r="I4" s="437"/>
      <c r="J4" s="437"/>
      <c r="K4" s="437"/>
      <c r="L4" s="437"/>
    </row>
    <row r="5" spans="2:15">
      <c r="B5" s="438" t="s">
        <v>187</v>
      </c>
      <c r="C5" s="440" t="s">
        <v>520</v>
      </c>
      <c r="D5" s="442" t="s">
        <v>521</v>
      </c>
      <c r="E5" s="443"/>
      <c r="F5" s="268" t="s">
        <v>522</v>
      </c>
      <c r="G5" s="442" t="s">
        <v>523</v>
      </c>
      <c r="H5" s="443"/>
      <c r="I5" s="268" t="s">
        <v>522</v>
      </c>
      <c r="J5" s="444" t="s">
        <v>190</v>
      </c>
      <c r="K5" s="445"/>
      <c r="L5" s="438"/>
    </row>
    <row r="6" spans="2:15" ht="31.5">
      <c r="B6" s="439"/>
      <c r="C6" s="441"/>
      <c r="D6" s="269" t="s">
        <v>524</v>
      </c>
      <c r="E6" s="270" t="s">
        <v>525</v>
      </c>
      <c r="F6" s="270" t="s">
        <v>526</v>
      </c>
      <c r="G6" s="270" t="s">
        <v>524</v>
      </c>
      <c r="H6" s="271" t="s">
        <v>525</v>
      </c>
      <c r="I6" s="270" t="s">
        <v>527</v>
      </c>
      <c r="J6" s="270" t="s">
        <v>524</v>
      </c>
      <c r="K6" s="270" t="s">
        <v>525</v>
      </c>
      <c r="L6" s="270" t="s">
        <v>528</v>
      </c>
    </row>
    <row r="7" spans="2:15" s="278" customFormat="1">
      <c r="B7" s="272" t="s">
        <v>529</v>
      </c>
      <c r="C7" s="273"/>
      <c r="D7" s="274">
        <f>(+SUM(D8:D64))/1</f>
        <v>100466366714</v>
      </c>
      <c r="E7" s="275">
        <f>(+SUM(E8:E64))/1</f>
        <v>33206800314</v>
      </c>
      <c r="F7" s="274">
        <f>(+E7+D7)/1</f>
        <v>133673167028</v>
      </c>
      <c r="G7" s="275">
        <f>(+SUM(G8:G64))/1</f>
        <v>10549328155</v>
      </c>
      <c r="H7" s="274">
        <f>(+SUM(H8:H64))/1</f>
        <v>0</v>
      </c>
      <c r="I7" s="274">
        <f>(+G7+H7)/1</f>
        <v>10549328155</v>
      </c>
      <c r="J7" s="276">
        <f>(+D7+G7)/1</f>
        <v>111015694869</v>
      </c>
      <c r="K7" s="276">
        <f>(+E7+H7)/1</f>
        <v>33206800314</v>
      </c>
      <c r="L7" s="277">
        <f>(+J7+K7)/1</f>
        <v>144222495183</v>
      </c>
      <c r="M7" s="267"/>
    </row>
    <row r="8" spans="2:15" s="286" customFormat="1">
      <c r="B8" s="279" t="s">
        <v>530</v>
      </c>
      <c r="C8" s="280" t="s">
        <v>531</v>
      </c>
      <c r="D8" s="281">
        <v>432266214</v>
      </c>
      <c r="E8" s="282">
        <v>69289600</v>
      </c>
      <c r="F8" s="282">
        <f t="shared" ref="F8:F71" si="0">(+E8+D8)/1</f>
        <v>501555814</v>
      </c>
      <c r="G8" s="281">
        <v>0</v>
      </c>
      <c r="H8" s="281">
        <v>0</v>
      </c>
      <c r="I8" s="282">
        <f t="shared" ref="I8:I71" si="1">(+G8+H8)/1</f>
        <v>0</v>
      </c>
      <c r="J8" s="283">
        <f>((+D8+G8)/1)*1</f>
        <v>432266214</v>
      </c>
      <c r="K8" s="283">
        <f t="shared" ref="K8:K71" si="2">(+E8+H8)/1</f>
        <v>69289600</v>
      </c>
      <c r="L8" s="284">
        <f t="shared" ref="L8:L71" si="3">(+J8+K8)/1</f>
        <v>501555814</v>
      </c>
      <c r="M8" s="267"/>
      <c r="N8" s="285"/>
      <c r="O8" s="285"/>
    </row>
    <row r="9" spans="2:15">
      <c r="B9" s="287" t="s">
        <v>532</v>
      </c>
      <c r="C9" s="288" t="s">
        <v>533</v>
      </c>
      <c r="D9" s="244">
        <v>55682724</v>
      </c>
      <c r="E9" s="244">
        <v>0</v>
      </c>
      <c r="F9" s="244">
        <f t="shared" si="0"/>
        <v>55682724</v>
      </c>
      <c r="G9" s="244">
        <v>0</v>
      </c>
      <c r="H9" s="244">
        <v>0</v>
      </c>
      <c r="I9" s="244">
        <f t="shared" si="1"/>
        <v>0</v>
      </c>
      <c r="J9" s="289">
        <f t="shared" ref="J9:J64" si="4">((+D9+G9)/1)*1</f>
        <v>55682724</v>
      </c>
      <c r="K9" s="290">
        <f t="shared" si="2"/>
        <v>0</v>
      </c>
      <c r="L9" s="291">
        <f t="shared" si="3"/>
        <v>55682724</v>
      </c>
    </row>
    <row r="10" spans="2:15">
      <c r="B10" s="287" t="s">
        <v>534</v>
      </c>
      <c r="C10" s="292" t="s">
        <v>535</v>
      </c>
      <c r="D10" s="244">
        <v>0</v>
      </c>
      <c r="E10" s="244">
        <v>1780799783</v>
      </c>
      <c r="F10" s="244">
        <f t="shared" si="0"/>
        <v>1780799783</v>
      </c>
      <c r="G10" s="244">
        <v>0</v>
      </c>
      <c r="H10" s="244">
        <v>0</v>
      </c>
      <c r="I10" s="244">
        <f t="shared" si="1"/>
        <v>0</v>
      </c>
      <c r="J10" s="289">
        <f t="shared" si="4"/>
        <v>0</v>
      </c>
      <c r="K10" s="290">
        <f t="shared" si="2"/>
        <v>1780799783</v>
      </c>
      <c r="L10" s="291">
        <f t="shared" si="3"/>
        <v>1780799783</v>
      </c>
    </row>
    <row r="11" spans="2:15">
      <c r="B11" s="287" t="s">
        <v>536</v>
      </c>
      <c r="C11" s="292" t="s">
        <v>537</v>
      </c>
      <c r="D11" s="244">
        <v>43472831</v>
      </c>
      <c r="E11" s="244">
        <v>573319973</v>
      </c>
      <c r="F11" s="244">
        <f t="shared" si="0"/>
        <v>616792804</v>
      </c>
      <c r="G11" s="244">
        <v>0</v>
      </c>
      <c r="H11" s="244">
        <v>0</v>
      </c>
      <c r="I11" s="244">
        <f t="shared" si="1"/>
        <v>0</v>
      </c>
      <c r="J11" s="289">
        <f t="shared" si="4"/>
        <v>43472831</v>
      </c>
      <c r="K11" s="290">
        <f t="shared" si="2"/>
        <v>573319973</v>
      </c>
      <c r="L11" s="291">
        <f t="shared" si="3"/>
        <v>616792804</v>
      </c>
    </row>
    <row r="12" spans="2:15">
      <c r="B12" s="287" t="s">
        <v>538</v>
      </c>
      <c r="C12" s="292" t="s">
        <v>539</v>
      </c>
      <c r="D12" s="244">
        <v>180167111</v>
      </c>
      <c r="E12" s="244">
        <v>0</v>
      </c>
      <c r="F12" s="244">
        <f t="shared" si="0"/>
        <v>180167111</v>
      </c>
      <c r="G12" s="244">
        <v>0</v>
      </c>
      <c r="H12" s="244">
        <v>0</v>
      </c>
      <c r="I12" s="244">
        <f t="shared" si="1"/>
        <v>0</v>
      </c>
      <c r="J12" s="289">
        <f t="shared" si="4"/>
        <v>180167111</v>
      </c>
      <c r="K12" s="290">
        <f t="shared" si="2"/>
        <v>0</v>
      </c>
      <c r="L12" s="291">
        <f t="shared" si="3"/>
        <v>180167111</v>
      </c>
    </row>
    <row r="13" spans="2:15">
      <c r="B13" s="287" t="s">
        <v>540</v>
      </c>
      <c r="C13" s="292" t="s">
        <v>541</v>
      </c>
      <c r="D13" s="244">
        <v>1908317326</v>
      </c>
      <c r="E13" s="244">
        <v>0</v>
      </c>
      <c r="F13" s="244">
        <f t="shared" si="0"/>
        <v>1908317326</v>
      </c>
      <c r="G13" s="244">
        <v>100000000</v>
      </c>
      <c r="H13" s="244">
        <v>0</v>
      </c>
      <c r="I13" s="244">
        <f t="shared" si="1"/>
        <v>100000000</v>
      </c>
      <c r="J13" s="289">
        <f t="shared" si="4"/>
        <v>2008317326</v>
      </c>
      <c r="K13" s="290">
        <f t="shared" si="2"/>
        <v>0</v>
      </c>
      <c r="L13" s="291">
        <f t="shared" si="3"/>
        <v>2008317326</v>
      </c>
    </row>
    <row r="14" spans="2:15">
      <c r="B14" s="287" t="s">
        <v>542</v>
      </c>
      <c r="C14" s="292" t="s">
        <v>543</v>
      </c>
      <c r="D14" s="244">
        <v>49000000</v>
      </c>
      <c r="E14" s="244">
        <v>22925496</v>
      </c>
      <c r="F14" s="244">
        <f t="shared" si="0"/>
        <v>71925496</v>
      </c>
      <c r="G14" s="244">
        <v>0</v>
      </c>
      <c r="H14" s="244">
        <v>0</v>
      </c>
      <c r="I14" s="244">
        <f t="shared" si="1"/>
        <v>0</v>
      </c>
      <c r="J14" s="289">
        <f t="shared" si="4"/>
        <v>49000000</v>
      </c>
      <c r="K14" s="290">
        <f t="shared" si="2"/>
        <v>22925496</v>
      </c>
      <c r="L14" s="291">
        <f t="shared" si="3"/>
        <v>71925496</v>
      </c>
    </row>
    <row r="15" spans="2:15">
      <c r="B15" s="287" t="s">
        <v>544</v>
      </c>
      <c r="C15" s="292" t="s">
        <v>545</v>
      </c>
      <c r="D15" s="244">
        <v>20352056</v>
      </c>
      <c r="E15" s="244">
        <v>0</v>
      </c>
      <c r="F15" s="244">
        <f t="shared" si="0"/>
        <v>20352056</v>
      </c>
      <c r="G15" s="244">
        <v>0</v>
      </c>
      <c r="H15" s="244">
        <v>0</v>
      </c>
      <c r="I15" s="244">
        <f t="shared" si="1"/>
        <v>0</v>
      </c>
      <c r="J15" s="289">
        <f t="shared" si="4"/>
        <v>20352056</v>
      </c>
      <c r="K15" s="290">
        <f t="shared" si="2"/>
        <v>0</v>
      </c>
      <c r="L15" s="291">
        <f t="shared" si="3"/>
        <v>20352056</v>
      </c>
    </row>
    <row r="16" spans="2:15">
      <c r="B16" s="287" t="s">
        <v>546</v>
      </c>
      <c r="C16" s="292" t="s">
        <v>547</v>
      </c>
      <c r="D16" s="244">
        <v>2359728657</v>
      </c>
      <c r="E16" s="244">
        <v>0</v>
      </c>
      <c r="F16" s="244">
        <f t="shared" si="0"/>
        <v>2359728657</v>
      </c>
      <c r="G16" s="244">
        <v>3847243724</v>
      </c>
      <c r="H16" s="244">
        <v>0</v>
      </c>
      <c r="I16" s="244">
        <f t="shared" si="1"/>
        <v>3847243724</v>
      </c>
      <c r="J16" s="289">
        <f t="shared" si="4"/>
        <v>6206972381</v>
      </c>
      <c r="K16" s="290">
        <f t="shared" si="2"/>
        <v>0</v>
      </c>
      <c r="L16" s="291">
        <f t="shared" si="3"/>
        <v>6206972381</v>
      </c>
    </row>
    <row r="17" spans="2:13">
      <c r="B17" s="287" t="s">
        <v>548</v>
      </c>
      <c r="C17" s="292" t="s">
        <v>549</v>
      </c>
      <c r="D17" s="244">
        <v>144144665</v>
      </c>
      <c r="E17" s="244">
        <v>0</v>
      </c>
      <c r="F17" s="244">
        <f t="shared" si="0"/>
        <v>144144665</v>
      </c>
      <c r="G17" s="244">
        <v>0</v>
      </c>
      <c r="H17" s="244">
        <v>0</v>
      </c>
      <c r="I17" s="244">
        <f t="shared" si="1"/>
        <v>0</v>
      </c>
      <c r="J17" s="289">
        <f t="shared" si="4"/>
        <v>144144665</v>
      </c>
      <c r="K17" s="290">
        <f t="shared" si="2"/>
        <v>0</v>
      </c>
      <c r="L17" s="291">
        <f t="shared" si="3"/>
        <v>144144665</v>
      </c>
    </row>
    <row r="18" spans="2:13">
      <c r="B18" s="287" t="s">
        <v>550</v>
      </c>
      <c r="C18" s="292" t="s">
        <v>551</v>
      </c>
      <c r="D18" s="244">
        <v>121000000</v>
      </c>
      <c r="E18" s="244">
        <v>26000000</v>
      </c>
      <c r="F18" s="244">
        <f t="shared" si="0"/>
        <v>147000000</v>
      </c>
      <c r="G18" s="244">
        <v>8000000</v>
      </c>
      <c r="H18" s="244">
        <v>0</v>
      </c>
      <c r="I18" s="244">
        <f t="shared" si="1"/>
        <v>8000000</v>
      </c>
      <c r="J18" s="289">
        <f t="shared" si="4"/>
        <v>129000000</v>
      </c>
      <c r="K18" s="290">
        <f t="shared" si="2"/>
        <v>26000000</v>
      </c>
      <c r="L18" s="291">
        <f t="shared" si="3"/>
        <v>155000000</v>
      </c>
    </row>
    <row r="19" spans="2:13">
      <c r="B19" s="287" t="s">
        <v>552</v>
      </c>
      <c r="C19" s="292" t="s">
        <v>553</v>
      </c>
      <c r="D19" s="244">
        <v>1082517385</v>
      </c>
      <c r="E19" s="244">
        <v>0</v>
      </c>
      <c r="F19" s="244">
        <f t="shared" si="0"/>
        <v>1082517385</v>
      </c>
      <c r="G19" s="244">
        <v>0</v>
      </c>
      <c r="H19" s="244">
        <v>0</v>
      </c>
      <c r="I19" s="244">
        <f t="shared" si="1"/>
        <v>0</v>
      </c>
      <c r="J19" s="289">
        <f t="shared" si="4"/>
        <v>1082517385</v>
      </c>
      <c r="K19" s="290">
        <f t="shared" si="2"/>
        <v>0</v>
      </c>
      <c r="L19" s="291">
        <f t="shared" si="3"/>
        <v>1082517385</v>
      </c>
    </row>
    <row r="20" spans="2:13">
      <c r="B20" s="287" t="s">
        <v>554</v>
      </c>
      <c r="C20" s="292" t="s">
        <v>555</v>
      </c>
      <c r="D20" s="244">
        <v>587073784</v>
      </c>
      <c r="E20" s="244">
        <v>30000000</v>
      </c>
      <c r="F20" s="244">
        <f t="shared" si="0"/>
        <v>617073784</v>
      </c>
      <c r="G20" s="244">
        <v>0</v>
      </c>
      <c r="H20" s="244">
        <v>0</v>
      </c>
      <c r="I20" s="244">
        <f t="shared" si="1"/>
        <v>0</v>
      </c>
      <c r="J20" s="289">
        <f t="shared" si="4"/>
        <v>587073784</v>
      </c>
      <c r="K20" s="290">
        <f t="shared" si="2"/>
        <v>30000000</v>
      </c>
      <c r="L20" s="291">
        <f t="shared" si="3"/>
        <v>617073784</v>
      </c>
    </row>
    <row r="21" spans="2:13">
      <c r="B21" s="287" t="s">
        <v>556</v>
      </c>
      <c r="C21" s="292" t="s">
        <v>557</v>
      </c>
      <c r="D21" s="244">
        <v>9446727293</v>
      </c>
      <c r="E21" s="244">
        <v>1026340000</v>
      </c>
      <c r="F21" s="244">
        <f t="shared" si="0"/>
        <v>10473067293</v>
      </c>
      <c r="G21" s="244">
        <v>0</v>
      </c>
      <c r="H21" s="244">
        <v>0</v>
      </c>
      <c r="I21" s="244">
        <f t="shared" si="1"/>
        <v>0</v>
      </c>
      <c r="J21" s="289">
        <f t="shared" si="4"/>
        <v>9446727293</v>
      </c>
      <c r="K21" s="290">
        <f t="shared" si="2"/>
        <v>1026340000</v>
      </c>
      <c r="L21" s="291">
        <f t="shared" si="3"/>
        <v>10473067293</v>
      </c>
    </row>
    <row r="22" spans="2:13">
      <c r="B22" s="287" t="s">
        <v>558</v>
      </c>
      <c r="C22" s="292" t="s">
        <v>559</v>
      </c>
      <c r="D22" s="244">
        <v>93000000</v>
      </c>
      <c r="E22" s="244">
        <v>36578000</v>
      </c>
      <c r="F22" s="244">
        <f t="shared" si="0"/>
        <v>129578000</v>
      </c>
      <c r="G22" s="244">
        <v>5000000</v>
      </c>
      <c r="H22" s="244">
        <v>0</v>
      </c>
      <c r="I22" s="244">
        <f t="shared" si="1"/>
        <v>5000000</v>
      </c>
      <c r="J22" s="289">
        <f t="shared" si="4"/>
        <v>98000000</v>
      </c>
      <c r="K22" s="290">
        <f t="shared" si="2"/>
        <v>36578000</v>
      </c>
      <c r="L22" s="291">
        <f t="shared" si="3"/>
        <v>134578000</v>
      </c>
    </row>
    <row r="23" spans="2:13" s="286" customFormat="1">
      <c r="B23" s="293" t="s">
        <v>560</v>
      </c>
      <c r="C23" s="292" t="s">
        <v>561</v>
      </c>
      <c r="D23" s="244">
        <v>0</v>
      </c>
      <c r="E23" s="294">
        <v>2016354532</v>
      </c>
      <c r="F23" s="294">
        <f t="shared" si="0"/>
        <v>2016354532</v>
      </c>
      <c r="G23" s="244">
        <v>2579079575</v>
      </c>
      <c r="H23" s="244">
        <v>0</v>
      </c>
      <c r="I23" s="294">
        <f t="shared" si="1"/>
        <v>2579079575</v>
      </c>
      <c r="J23" s="289">
        <f t="shared" si="4"/>
        <v>2579079575</v>
      </c>
      <c r="K23" s="289">
        <f t="shared" si="2"/>
        <v>2016354532</v>
      </c>
      <c r="L23" s="295">
        <f t="shared" si="3"/>
        <v>4595434107</v>
      </c>
      <c r="M23" s="267"/>
    </row>
    <row r="24" spans="2:13">
      <c r="B24" s="287" t="s">
        <v>562</v>
      </c>
      <c r="C24" s="296" t="s">
        <v>563</v>
      </c>
      <c r="D24" s="244">
        <v>331967148</v>
      </c>
      <c r="E24" s="244">
        <v>5000000</v>
      </c>
      <c r="F24" s="244">
        <f t="shared" si="0"/>
        <v>336967148</v>
      </c>
      <c r="G24" s="244">
        <v>10000000</v>
      </c>
      <c r="H24" s="244">
        <v>0</v>
      </c>
      <c r="I24" s="244">
        <f t="shared" si="1"/>
        <v>10000000</v>
      </c>
      <c r="J24" s="289">
        <f t="shared" si="4"/>
        <v>341967148</v>
      </c>
      <c r="K24" s="290">
        <f t="shared" si="2"/>
        <v>5000000</v>
      </c>
      <c r="L24" s="291">
        <f t="shared" si="3"/>
        <v>346967148</v>
      </c>
    </row>
    <row r="25" spans="2:13">
      <c r="B25" s="287" t="s">
        <v>564</v>
      </c>
      <c r="C25" s="288" t="s">
        <v>565</v>
      </c>
      <c r="D25" s="244">
        <v>59000000</v>
      </c>
      <c r="E25" s="244">
        <v>1000000</v>
      </c>
      <c r="F25" s="244">
        <f t="shared" si="0"/>
        <v>60000000</v>
      </c>
      <c r="G25" s="244">
        <v>2000000</v>
      </c>
      <c r="H25" s="244">
        <v>0</v>
      </c>
      <c r="I25" s="244">
        <f t="shared" si="1"/>
        <v>2000000</v>
      </c>
      <c r="J25" s="289">
        <f t="shared" si="4"/>
        <v>61000000</v>
      </c>
      <c r="K25" s="290">
        <f t="shared" si="2"/>
        <v>1000000</v>
      </c>
      <c r="L25" s="291">
        <f t="shared" si="3"/>
        <v>62000000</v>
      </c>
    </row>
    <row r="26" spans="2:13">
      <c r="B26" s="287" t="s">
        <v>566</v>
      </c>
      <c r="C26" s="288" t="s">
        <v>567</v>
      </c>
      <c r="D26" s="244">
        <v>63000000</v>
      </c>
      <c r="E26" s="244">
        <v>36440625</v>
      </c>
      <c r="F26" s="244">
        <f t="shared" si="0"/>
        <v>99440625</v>
      </c>
      <c r="G26" s="244">
        <v>10000000</v>
      </c>
      <c r="H26" s="244">
        <v>0</v>
      </c>
      <c r="I26" s="244">
        <f t="shared" si="1"/>
        <v>10000000</v>
      </c>
      <c r="J26" s="289">
        <f t="shared" si="4"/>
        <v>73000000</v>
      </c>
      <c r="K26" s="290">
        <f t="shared" si="2"/>
        <v>36440625</v>
      </c>
      <c r="L26" s="291">
        <f t="shared" si="3"/>
        <v>109440625</v>
      </c>
    </row>
    <row r="27" spans="2:13">
      <c r="B27" s="287" t="s">
        <v>568</v>
      </c>
      <c r="C27" s="288" t="s">
        <v>569</v>
      </c>
      <c r="D27" s="244">
        <v>59100260</v>
      </c>
      <c r="E27" s="244">
        <v>522991068</v>
      </c>
      <c r="F27" s="244">
        <f t="shared" si="0"/>
        <v>582091328</v>
      </c>
      <c r="G27" s="244">
        <v>0</v>
      </c>
      <c r="H27" s="244">
        <v>0</v>
      </c>
      <c r="I27" s="244">
        <f t="shared" si="1"/>
        <v>0</v>
      </c>
      <c r="J27" s="289">
        <f t="shared" si="4"/>
        <v>59100260</v>
      </c>
      <c r="K27" s="290">
        <f t="shared" si="2"/>
        <v>522991068</v>
      </c>
      <c r="L27" s="291">
        <f t="shared" si="3"/>
        <v>582091328</v>
      </c>
    </row>
    <row r="28" spans="2:13">
      <c r="B28" s="287" t="s">
        <v>570</v>
      </c>
      <c r="C28" s="288" t="s">
        <v>571</v>
      </c>
      <c r="D28" s="244">
        <v>369522262</v>
      </c>
      <c r="E28" s="244">
        <v>0</v>
      </c>
      <c r="F28" s="244">
        <f t="shared" si="0"/>
        <v>369522262</v>
      </c>
      <c r="G28" s="244">
        <v>5000000</v>
      </c>
      <c r="H28" s="244">
        <v>0</v>
      </c>
      <c r="I28" s="244">
        <f t="shared" si="1"/>
        <v>5000000</v>
      </c>
      <c r="J28" s="289">
        <f t="shared" si="4"/>
        <v>374522262</v>
      </c>
      <c r="K28" s="290">
        <f t="shared" si="2"/>
        <v>0</v>
      </c>
      <c r="L28" s="291">
        <f t="shared" si="3"/>
        <v>374522262</v>
      </c>
    </row>
    <row r="29" spans="2:13">
      <c r="B29" s="287" t="s">
        <v>572</v>
      </c>
      <c r="C29" s="288" t="s">
        <v>573</v>
      </c>
      <c r="D29" s="244">
        <v>30000000</v>
      </c>
      <c r="E29" s="244">
        <v>0</v>
      </c>
      <c r="F29" s="244">
        <f t="shared" si="0"/>
        <v>30000000</v>
      </c>
      <c r="G29" s="244">
        <v>0</v>
      </c>
      <c r="H29" s="244">
        <v>0</v>
      </c>
      <c r="I29" s="244">
        <f t="shared" si="1"/>
        <v>0</v>
      </c>
      <c r="J29" s="289">
        <f t="shared" si="4"/>
        <v>30000000</v>
      </c>
      <c r="K29" s="290">
        <f t="shared" si="2"/>
        <v>0</v>
      </c>
      <c r="L29" s="291">
        <f t="shared" si="3"/>
        <v>30000000</v>
      </c>
    </row>
    <row r="30" spans="2:13">
      <c r="B30" s="287" t="s">
        <v>574</v>
      </c>
      <c r="C30" s="288" t="s">
        <v>575</v>
      </c>
      <c r="D30" s="244">
        <v>162216756</v>
      </c>
      <c r="E30" s="244">
        <v>439186822</v>
      </c>
      <c r="F30" s="244">
        <f t="shared" si="0"/>
        <v>601403578</v>
      </c>
      <c r="G30" s="244">
        <v>0</v>
      </c>
      <c r="H30" s="244">
        <v>0</v>
      </c>
      <c r="I30" s="244">
        <f t="shared" si="1"/>
        <v>0</v>
      </c>
      <c r="J30" s="289">
        <f t="shared" si="4"/>
        <v>162216756</v>
      </c>
      <c r="K30" s="290">
        <f t="shared" si="2"/>
        <v>439186822</v>
      </c>
      <c r="L30" s="291">
        <f t="shared" si="3"/>
        <v>601403578</v>
      </c>
    </row>
    <row r="31" spans="2:13">
      <c r="B31" s="287" t="s">
        <v>576</v>
      </c>
      <c r="C31" s="288" t="s">
        <v>577</v>
      </c>
      <c r="D31" s="244">
        <v>79000000</v>
      </c>
      <c r="E31" s="244">
        <v>1176002445</v>
      </c>
      <c r="F31" s="244">
        <f t="shared" si="0"/>
        <v>1255002445</v>
      </c>
      <c r="G31" s="244">
        <v>0</v>
      </c>
      <c r="H31" s="244">
        <v>0</v>
      </c>
      <c r="I31" s="244">
        <f t="shared" si="1"/>
        <v>0</v>
      </c>
      <c r="J31" s="289">
        <f t="shared" si="4"/>
        <v>79000000</v>
      </c>
      <c r="K31" s="290">
        <f t="shared" si="2"/>
        <v>1176002445</v>
      </c>
      <c r="L31" s="291">
        <f t="shared" si="3"/>
        <v>1255002445</v>
      </c>
    </row>
    <row r="32" spans="2:13">
      <c r="B32" s="287" t="s">
        <v>578</v>
      </c>
      <c r="C32" s="288" t="s">
        <v>579</v>
      </c>
      <c r="D32" s="244">
        <v>340967950</v>
      </c>
      <c r="E32" s="244">
        <v>10800000</v>
      </c>
      <c r="F32" s="244">
        <f t="shared" si="0"/>
        <v>351767950</v>
      </c>
      <c r="G32" s="244">
        <v>0</v>
      </c>
      <c r="H32" s="244">
        <v>0</v>
      </c>
      <c r="I32" s="244">
        <f t="shared" si="1"/>
        <v>0</v>
      </c>
      <c r="J32" s="289">
        <f t="shared" si="4"/>
        <v>340967950</v>
      </c>
      <c r="K32" s="290">
        <f t="shared" si="2"/>
        <v>10800000</v>
      </c>
      <c r="L32" s="291">
        <f t="shared" si="3"/>
        <v>351767950</v>
      </c>
    </row>
    <row r="33" spans="2:13" s="286" customFormat="1">
      <c r="B33" s="293" t="s">
        <v>580</v>
      </c>
      <c r="C33" s="292" t="s">
        <v>581</v>
      </c>
      <c r="D33" s="294">
        <v>0</v>
      </c>
      <c r="E33" s="294">
        <v>3494270000</v>
      </c>
      <c r="F33" s="294">
        <f t="shared" si="0"/>
        <v>3494270000</v>
      </c>
      <c r="G33" s="294">
        <v>0</v>
      </c>
      <c r="H33" s="244">
        <v>0</v>
      </c>
      <c r="I33" s="294">
        <f t="shared" si="1"/>
        <v>0</v>
      </c>
      <c r="J33" s="289">
        <f t="shared" si="4"/>
        <v>0</v>
      </c>
      <c r="K33" s="289">
        <f t="shared" si="2"/>
        <v>3494270000</v>
      </c>
      <c r="L33" s="295">
        <f t="shared" si="3"/>
        <v>3494270000</v>
      </c>
    </row>
    <row r="34" spans="2:13">
      <c r="B34" s="287" t="s">
        <v>582</v>
      </c>
      <c r="C34" s="288" t="s">
        <v>583</v>
      </c>
      <c r="D34" s="244">
        <v>302979786</v>
      </c>
      <c r="E34" s="244">
        <v>4000000</v>
      </c>
      <c r="F34" s="244">
        <f t="shared" si="0"/>
        <v>306979786</v>
      </c>
      <c r="G34" s="244">
        <v>0</v>
      </c>
      <c r="H34" s="244">
        <v>0</v>
      </c>
      <c r="I34" s="244">
        <f t="shared" si="1"/>
        <v>0</v>
      </c>
      <c r="J34" s="289">
        <f t="shared" si="4"/>
        <v>302979786</v>
      </c>
      <c r="K34" s="290">
        <f t="shared" si="2"/>
        <v>4000000</v>
      </c>
      <c r="L34" s="291">
        <f t="shared" si="3"/>
        <v>306979786</v>
      </c>
    </row>
    <row r="35" spans="2:13" s="286" customFormat="1">
      <c r="B35" s="293" t="s">
        <v>584</v>
      </c>
      <c r="C35" s="292" t="s">
        <v>585</v>
      </c>
      <c r="D35" s="244">
        <v>238079323</v>
      </c>
      <c r="E35" s="294">
        <v>0</v>
      </c>
      <c r="F35" s="294">
        <f t="shared" si="0"/>
        <v>238079323</v>
      </c>
      <c r="G35" s="244">
        <v>0</v>
      </c>
      <c r="H35" s="244">
        <v>0</v>
      </c>
      <c r="I35" s="294">
        <f t="shared" si="1"/>
        <v>0</v>
      </c>
      <c r="J35" s="289">
        <f t="shared" si="4"/>
        <v>238079323</v>
      </c>
      <c r="K35" s="289">
        <f t="shared" si="2"/>
        <v>0</v>
      </c>
      <c r="L35" s="295">
        <f t="shared" si="3"/>
        <v>238079323</v>
      </c>
      <c r="M35" s="267"/>
    </row>
    <row r="36" spans="2:13">
      <c r="B36" s="287" t="s">
        <v>586</v>
      </c>
      <c r="C36" s="288" t="s">
        <v>587</v>
      </c>
      <c r="D36" s="244">
        <v>27303900</v>
      </c>
      <c r="E36" s="244">
        <v>0</v>
      </c>
      <c r="F36" s="244">
        <f t="shared" si="0"/>
        <v>27303900</v>
      </c>
      <c r="G36" s="244">
        <v>0</v>
      </c>
      <c r="H36" s="244">
        <v>0</v>
      </c>
      <c r="I36" s="244">
        <f t="shared" si="1"/>
        <v>0</v>
      </c>
      <c r="J36" s="289">
        <f t="shared" si="4"/>
        <v>27303900</v>
      </c>
      <c r="K36" s="290">
        <f t="shared" si="2"/>
        <v>0</v>
      </c>
      <c r="L36" s="291">
        <f t="shared" si="3"/>
        <v>27303900</v>
      </c>
    </row>
    <row r="37" spans="2:13">
      <c r="B37" s="287" t="s">
        <v>588</v>
      </c>
      <c r="C37" s="288" t="s">
        <v>589</v>
      </c>
      <c r="D37" s="244">
        <v>67478631</v>
      </c>
      <c r="E37" s="244">
        <v>240217896</v>
      </c>
      <c r="F37" s="244">
        <f t="shared" si="0"/>
        <v>307696527</v>
      </c>
      <c r="G37" s="244">
        <v>5000000</v>
      </c>
      <c r="H37" s="244">
        <v>0</v>
      </c>
      <c r="I37" s="244">
        <f t="shared" si="1"/>
        <v>5000000</v>
      </c>
      <c r="J37" s="289">
        <f t="shared" si="4"/>
        <v>72478631</v>
      </c>
      <c r="K37" s="290">
        <f t="shared" si="2"/>
        <v>240217896</v>
      </c>
      <c r="L37" s="291">
        <f t="shared" si="3"/>
        <v>312696527</v>
      </c>
    </row>
    <row r="38" spans="2:13">
      <c r="B38" s="287" t="s">
        <v>590</v>
      </c>
      <c r="C38" s="288" t="s">
        <v>591</v>
      </c>
      <c r="D38" s="244">
        <v>1510783124</v>
      </c>
      <c r="E38" s="244">
        <v>0</v>
      </c>
      <c r="F38" s="244">
        <f t="shared" si="0"/>
        <v>1510783124</v>
      </c>
      <c r="G38" s="244">
        <v>0</v>
      </c>
      <c r="H38" s="244">
        <v>0</v>
      </c>
      <c r="I38" s="244">
        <f t="shared" si="1"/>
        <v>0</v>
      </c>
      <c r="J38" s="289">
        <f t="shared" si="4"/>
        <v>1510783124</v>
      </c>
      <c r="K38" s="290">
        <f t="shared" si="2"/>
        <v>0</v>
      </c>
      <c r="L38" s="291">
        <f t="shared" si="3"/>
        <v>1510783124</v>
      </c>
    </row>
    <row r="39" spans="2:13">
      <c r="B39" s="287" t="s">
        <v>592</v>
      </c>
      <c r="C39" s="296" t="s">
        <v>593</v>
      </c>
      <c r="D39" s="244">
        <v>143671257</v>
      </c>
      <c r="E39" s="244">
        <v>15000000</v>
      </c>
      <c r="F39" s="244">
        <f t="shared" si="0"/>
        <v>158671257</v>
      </c>
      <c r="G39" s="244">
        <v>0</v>
      </c>
      <c r="H39" s="244">
        <v>0</v>
      </c>
      <c r="I39" s="244">
        <f t="shared" si="1"/>
        <v>0</v>
      </c>
      <c r="J39" s="289">
        <f t="shared" si="4"/>
        <v>143671257</v>
      </c>
      <c r="K39" s="290">
        <f t="shared" si="2"/>
        <v>15000000</v>
      </c>
      <c r="L39" s="291">
        <f t="shared" si="3"/>
        <v>158671257</v>
      </c>
    </row>
    <row r="40" spans="2:13">
      <c r="B40" s="287" t="s">
        <v>594</v>
      </c>
      <c r="C40" s="288" t="s">
        <v>595</v>
      </c>
      <c r="D40" s="244">
        <v>217271422</v>
      </c>
      <c r="E40" s="244">
        <v>4485000000</v>
      </c>
      <c r="F40" s="244">
        <f t="shared" si="0"/>
        <v>4702271422</v>
      </c>
      <c r="G40" s="244">
        <v>0</v>
      </c>
      <c r="H40" s="244">
        <v>0</v>
      </c>
      <c r="I40" s="244">
        <f t="shared" si="1"/>
        <v>0</v>
      </c>
      <c r="J40" s="289">
        <f t="shared" si="4"/>
        <v>217271422</v>
      </c>
      <c r="K40" s="290">
        <f t="shared" si="2"/>
        <v>4485000000</v>
      </c>
      <c r="L40" s="291">
        <f t="shared" si="3"/>
        <v>4702271422</v>
      </c>
    </row>
    <row r="41" spans="2:13">
      <c r="B41" s="287" t="s">
        <v>596</v>
      </c>
      <c r="C41" s="288" t="s">
        <v>597</v>
      </c>
      <c r="D41" s="244">
        <v>20000000</v>
      </c>
      <c r="E41" s="244">
        <v>6090970</v>
      </c>
      <c r="F41" s="244">
        <f t="shared" si="0"/>
        <v>26090970</v>
      </c>
      <c r="G41" s="244">
        <v>0</v>
      </c>
      <c r="H41" s="244">
        <v>0</v>
      </c>
      <c r="I41" s="244">
        <f t="shared" si="1"/>
        <v>0</v>
      </c>
      <c r="J41" s="289">
        <f t="shared" si="4"/>
        <v>20000000</v>
      </c>
      <c r="K41" s="290">
        <f t="shared" si="2"/>
        <v>6090970</v>
      </c>
      <c r="L41" s="291">
        <f t="shared" si="3"/>
        <v>26090970</v>
      </c>
    </row>
    <row r="42" spans="2:13">
      <c r="B42" s="287" t="s">
        <v>598</v>
      </c>
      <c r="C42" s="288" t="s">
        <v>599</v>
      </c>
      <c r="D42" s="244">
        <v>3487607347</v>
      </c>
      <c r="E42" s="244">
        <v>3842600023</v>
      </c>
      <c r="F42" s="244">
        <f t="shared" si="0"/>
        <v>7330207370</v>
      </c>
      <c r="G42" s="244">
        <v>0</v>
      </c>
      <c r="H42" s="244">
        <v>0</v>
      </c>
      <c r="I42" s="244">
        <f t="shared" si="1"/>
        <v>0</v>
      </c>
      <c r="J42" s="289">
        <f t="shared" si="4"/>
        <v>3487607347</v>
      </c>
      <c r="K42" s="290">
        <f t="shared" si="2"/>
        <v>3842600023</v>
      </c>
      <c r="L42" s="291">
        <f t="shared" si="3"/>
        <v>7330207370</v>
      </c>
    </row>
    <row r="43" spans="2:13">
      <c r="B43" s="287" t="s">
        <v>600</v>
      </c>
      <c r="C43" s="288" t="s">
        <v>601</v>
      </c>
      <c r="D43" s="244">
        <v>8329263275</v>
      </c>
      <c r="E43" s="244">
        <v>300000000</v>
      </c>
      <c r="F43" s="244">
        <f t="shared" si="0"/>
        <v>8629263275</v>
      </c>
      <c r="G43" s="244">
        <v>392795000</v>
      </c>
      <c r="H43" s="244">
        <v>0</v>
      </c>
      <c r="I43" s="244">
        <f t="shared" si="1"/>
        <v>392795000</v>
      </c>
      <c r="J43" s="289">
        <f t="shared" si="4"/>
        <v>8722058275</v>
      </c>
      <c r="K43" s="290">
        <f t="shared" si="2"/>
        <v>300000000</v>
      </c>
      <c r="L43" s="291">
        <f t="shared" si="3"/>
        <v>9022058275</v>
      </c>
    </row>
    <row r="44" spans="2:13">
      <c r="B44" s="287" t="s">
        <v>602</v>
      </c>
      <c r="C44" s="288" t="s">
        <v>603</v>
      </c>
      <c r="D44" s="244">
        <v>301639385</v>
      </c>
      <c r="E44" s="244">
        <v>8000000</v>
      </c>
      <c r="F44" s="244">
        <f t="shared" si="0"/>
        <v>309639385</v>
      </c>
      <c r="G44" s="244">
        <v>5000000</v>
      </c>
      <c r="H44" s="244">
        <v>0</v>
      </c>
      <c r="I44" s="244">
        <f t="shared" si="1"/>
        <v>5000000</v>
      </c>
      <c r="J44" s="289">
        <f t="shared" si="4"/>
        <v>306639385</v>
      </c>
      <c r="K44" s="290">
        <f t="shared" si="2"/>
        <v>8000000</v>
      </c>
      <c r="L44" s="291">
        <f t="shared" si="3"/>
        <v>314639385</v>
      </c>
    </row>
    <row r="45" spans="2:13">
      <c r="B45" s="287" t="s">
        <v>604</v>
      </c>
      <c r="C45" s="288" t="s">
        <v>605</v>
      </c>
      <c r="D45" s="244">
        <v>0</v>
      </c>
      <c r="E45" s="244">
        <v>4924577702</v>
      </c>
      <c r="F45" s="244">
        <f t="shared" si="0"/>
        <v>4924577702</v>
      </c>
      <c r="G45" s="244">
        <v>0</v>
      </c>
      <c r="H45" s="244">
        <v>0</v>
      </c>
      <c r="I45" s="244">
        <f t="shared" si="1"/>
        <v>0</v>
      </c>
      <c r="J45" s="289">
        <f t="shared" si="4"/>
        <v>0</v>
      </c>
      <c r="K45" s="290">
        <f t="shared" si="2"/>
        <v>4924577702</v>
      </c>
      <c r="L45" s="291">
        <f t="shared" si="3"/>
        <v>4924577702</v>
      </c>
    </row>
    <row r="46" spans="2:13">
      <c r="B46" s="287" t="s">
        <v>606</v>
      </c>
      <c r="C46" s="288" t="s">
        <v>607</v>
      </c>
      <c r="D46" s="244">
        <v>118925000</v>
      </c>
      <c r="E46" s="244">
        <v>105770000</v>
      </c>
      <c r="F46" s="244">
        <f t="shared" si="0"/>
        <v>224695000</v>
      </c>
      <c r="G46" s="244">
        <v>0</v>
      </c>
      <c r="H46" s="244">
        <v>0</v>
      </c>
      <c r="I46" s="244">
        <f t="shared" si="1"/>
        <v>0</v>
      </c>
      <c r="J46" s="289">
        <f t="shared" si="4"/>
        <v>118925000</v>
      </c>
      <c r="K46" s="290">
        <f t="shared" si="2"/>
        <v>105770000</v>
      </c>
      <c r="L46" s="291">
        <f t="shared" si="3"/>
        <v>224695000</v>
      </c>
    </row>
    <row r="47" spans="2:13">
      <c r="B47" s="287" t="s">
        <v>608</v>
      </c>
      <c r="C47" s="288" t="s">
        <v>609</v>
      </c>
      <c r="D47" s="244">
        <v>70201379</v>
      </c>
      <c r="E47" s="244">
        <v>0</v>
      </c>
      <c r="F47" s="244">
        <f t="shared" si="0"/>
        <v>70201379</v>
      </c>
      <c r="G47" s="244">
        <v>0</v>
      </c>
      <c r="H47" s="244">
        <v>0</v>
      </c>
      <c r="I47" s="244">
        <f t="shared" si="1"/>
        <v>0</v>
      </c>
      <c r="J47" s="289">
        <f t="shared" si="4"/>
        <v>70201379</v>
      </c>
      <c r="K47" s="290">
        <f t="shared" si="2"/>
        <v>0</v>
      </c>
      <c r="L47" s="291">
        <f t="shared" si="3"/>
        <v>70201379</v>
      </c>
    </row>
    <row r="48" spans="2:13">
      <c r="B48" s="287" t="s">
        <v>610</v>
      </c>
      <c r="C48" s="288" t="s">
        <v>611</v>
      </c>
      <c r="D48" s="244">
        <v>157360446</v>
      </c>
      <c r="E48" s="244">
        <v>1000000</v>
      </c>
      <c r="F48" s="244">
        <f t="shared" si="0"/>
        <v>158360446</v>
      </c>
      <c r="G48" s="244">
        <v>10000000</v>
      </c>
      <c r="H48" s="244">
        <v>0</v>
      </c>
      <c r="I48" s="244">
        <f t="shared" si="1"/>
        <v>10000000</v>
      </c>
      <c r="J48" s="289">
        <f t="shared" si="4"/>
        <v>167360446</v>
      </c>
      <c r="K48" s="290">
        <f t="shared" si="2"/>
        <v>1000000</v>
      </c>
      <c r="L48" s="291">
        <f t="shared" si="3"/>
        <v>168360446</v>
      </c>
    </row>
    <row r="49" spans="2:12">
      <c r="B49" s="287" t="s">
        <v>612</v>
      </c>
      <c r="C49" s="288" t="s">
        <v>613</v>
      </c>
      <c r="D49" s="244">
        <v>616669483</v>
      </c>
      <c r="E49" s="244">
        <v>0</v>
      </c>
      <c r="F49" s="244">
        <f t="shared" si="0"/>
        <v>616669483</v>
      </c>
      <c r="G49" s="244">
        <v>0</v>
      </c>
      <c r="H49" s="244">
        <v>0</v>
      </c>
      <c r="I49" s="244">
        <f t="shared" si="1"/>
        <v>0</v>
      </c>
      <c r="J49" s="289">
        <f t="shared" si="4"/>
        <v>616669483</v>
      </c>
      <c r="K49" s="290">
        <f t="shared" si="2"/>
        <v>0</v>
      </c>
      <c r="L49" s="291">
        <f t="shared" si="3"/>
        <v>616669483</v>
      </c>
    </row>
    <row r="50" spans="2:12">
      <c r="B50" s="287" t="s">
        <v>614</v>
      </c>
      <c r="C50" s="288" t="s">
        <v>615</v>
      </c>
      <c r="D50" s="244">
        <v>244159971</v>
      </c>
      <c r="E50" s="244">
        <v>4850000</v>
      </c>
      <c r="F50" s="244">
        <f t="shared" si="0"/>
        <v>249009971</v>
      </c>
      <c r="G50" s="244">
        <v>45000000</v>
      </c>
      <c r="H50" s="244">
        <v>0</v>
      </c>
      <c r="I50" s="244">
        <f t="shared" si="1"/>
        <v>45000000</v>
      </c>
      <c r="J50" s="289">
        <f t="shared" si="4"/>
        <v>289159971</v>
      </c>
      <c r="K50" s="290">
        <f t="shared" si="2"/>
        <v>4850000</v>
      </c>
      <c r="L50" s="291">
        <f t="shared" si="3"/>
        <v>294009971</v>
      </c>
    </row>
    <row r="51" spans="2:12">
      <c r="B51" s="287" t="s">
        <v>616</v>
      </c>
      <c r="C51" s="288" t="s">
        <v>617</v>
      </c>
      <c r="D51" s="244">
        <v>135648963</v>
      </c>
      <c r="E51" s="244">
        <v>0</v>
      </c>
      <c r="F51" s="244">
        <f t="shared" si="0"/>
        <v>135648963</v>
      </c>
      <c r="G51" s="244">
        <v>0</v>
      </c>
      <c r="H51" s="244">
        <v>0</v>
      </c>
      <c r="I51" s="244">
        <f t="shared" si="1"/>
        <v>0</v>
      </c>
      <c r="J51" s="289">
        <f t="shared" si="4"/>
        <v>135648963</v>
      </c>
      <c r="K51" s="290">
        <f t="shared" si="2"/>
        <v>0</v>
      </c>
      <c r="L51" s="291">
        <f t="shared" si="3"/>
        <v>135648963</v>
      </c>
    </row>
    <row r="52" spans="2:12">
      <c r="B52" s="287" t="s">
        <v>618</v>
      </c>
      <c r="C52" s="288" t="s">
        <v>619</v>
      </c>
      <c r="D52" s="244">
        <v>218591686</v>
      </c>
      <c r="E52" s="244">
        <v>125000000</v>
      </c>
      <c r="F52" s="244">
        <f t="shared" si="0"/>
        <v>343591686</v>
      </c>
      <c r="G52" s="244">
        <v>15000000</v>
      </c>
      <c r="H52" s="244">
        <v>0</v>
      </c>
      <c r="I52" s="244">
        <f t="shared" si="1"/>
        <v>15000000</v>
      </c>
      <c r="J52" s="289">
        <f t="shared" si="4"/>
        <v>233591686</v>
      </c>
      <c r="K52" s="290">
        <f t="shared" si="2"/>
        <v>125000000</v>
      </c>
      <c r="L52" s="291">
        <f t="shared" si="3"/>
        <v>358591686</v>
      </c>
    </row>
    <row r="53" spans="2:12">
      <c r="B53" s="287" t="s">
        <v>620</v>
      </c>
      <c r="C53" s="288" t="s">
        <v>621</v>
      </c>
      <c r="D53" s="244">
        <v>95161475</v>
      </c>
      <c r="E53" s="244">
        <v>1000000</v>
      </c>
      <c r="F53" s="244">
        <f t="shared" si="0"/>
        <v>96161475</v>
      </c>
      <c r="G53" s="244">
        <v>0</v>
      </c>
      <c r="H53" s="244">
        <v>0</v>
      </c>
      <c r="I53" s="244">
        <f t="shared" si="1"/>
        <v>0</v>
      </c>
      <c r="J53" s="289">
        <f t="shared" si="4"/>
        <v>95161475</v>
      </c>
      <c r="K53" s="290">
        <f t="shared" si="2"/>
        <v>1000000</v>
      </c>
      <c r="L53" s="291">
        <f t="shared" si="3"/>
        <v>96161475</v>
      </c>
    </row>
    <row r="54" spans="2:12">
      <c r="B54" s="287" t="s">
        <v>622</v>
      </c>
      <c r="C54" s="288" t="s">
        <v>623</v>
      </c>
      <c r="D54" s="244">
        <v>182643180</v>
      </c>
      <c r="E54" s="244">
        <v>30620000</v>
      </c>
      <c r="F54" s="244">
        <f t="shared" si="0"/>
        <v>213263180</v>
      </c>
      <c r="G54" s="244">
        <v>15000000</v>
      </c>
      <c r="H54" s="244">
        <v>0</v>
      </c>
      <c r="I54" s="244">
        <f t="shared" si="1"/>
        <v>15000000</v>
      </c>
      <c r="J54" s="289">
        <f t="shared" si="4"/>
        <v>197643180</v>
      </c>
      <c r="K54" s="290">
        <f t="shared" si="2"/>
        <v>30620000</v>
      </c>
      <c r="L54" s="291">
        <f t="shared" si="3"/>
        <v>228263180</v>
      </c>
    </row>
    <row r="55" spans="2:12">
      <c r="B55" s="287" t="s">
        <v>624</v>
      </c>
      <c r="C55" s="288" t="s">
        <v>625</v>
      </c>
      <c r="D55" s="244">
        <v>179353239</v>
      </c>
      <c r="E55" s="244">
        <v>0</v>
      </c>
      <c r="F55" s="244">
        <f t="shared" si="0"/>
        <v>179353239</v>
      </c>
      <c r="G55" s="244">
        <v>0</v>
      </c>
      <c r="H55" s="244">
        <v>0</v>
      </c>
      <c r="I55" s="244">
        <f t="shared" si="1"/>
        <v>0</v>
      </c>
      <c r="J55" s="289">
        <f t="shared" si="4"/>
        <v>179353239</v>
      </c>
      <c r="K55" s="290">
        <f t="shared" si="2"/>
        <v>0</v>
      </c>
      <c r="L55" s="291">
        <f t="shared" si="3"/>
        <v>179353239</v>
      </c>
    </row>
    <row r="56" spans="2:12">
      <c r="B56" s="287" t="s">
        <v>626</v>
      </c>
      <c r="C56" s="288" t="s">
        <v>627</v>
      </c>
      <c r="D56" s="244">
        <v>224343743</v>
      </c>
      <c r="E56" s="244">
        <v>0</v>
      </c>
      <c r="F56" s="244">
        <f t="shared" si="0"/>
        <v>224343743</v>
      </c>
      <c r="G56" s="244">
        <v>0</v>
      </c>
      <c r="H56" s="244">
        <v>0</v>
      </c>
      <c r="I56" s="244">
        <f t="shared" si="1"/>
        <v>0</v>
      </c>
      <c r="J56" s="289">
        <f t="shared" si="4"/>
        <v>224343743</v>
      </c>
      <c r="K56" s="290">
        <f t="shared" si="2"/>
        <v>0</v>
      </c>
      <c r="L56" s="291">
        <f t="shared" si="3"/>
        <v>224343743</v>
      </c>
    </row>
    <row r="57" spans="2:12">
      <c r="B57" s="287" t="s">
        <v>628</v>
      </c>
      <c r="C57" s="296" t="s">
        <v>629</v>
      </c>
      <c r="D57" s="244">
        <v>64826675</v>
      </c>
      <c r="E57" s="244">
        <v>0</v>
      </c>
      <c r="F57" s="244">
        <f t="shared" si="0"/>
        <v>64826675</v>
      </c>
      <c r="G57" s="244">
        <v>8000000</v>
      </c>
      <c r="H57" s="244">
        <v>0</v>
      </c>
      <c r="I57" s="244">
        <f t="shared" si="1"/>
        <v>8000000</v>
      </c>
      <c r="J57" s="289">
        <f t="shared" si="4"/>
        <v>72826675</v>
      </c>
      <c r="K57" s="290">
        <f t="shared" si="2"/>
        <v>0</v>
      </c>
      <c r="L57" s="291">
        <f t="shared" si="3"/>
        <v>72826675</v>
      </c>
    </row>
    <row r="58" spans="2:12">
      <c r="B58" s="287" t="s">
        <v>630</v>
      </c>
      <c r="C58" s="296" t="s">
        <v>631</v>
      </c>
      <c r="D58" s="244">
        <v>17000000</v>
      </c>
      <c r="E58" s="244">
        <v>0</v>
      </c>
      <c r="F58" s="244">
        <f t="shared" si="0"/>
        <v>17000000</v>
      </c>
      <c r="G58" s="244">
        <v>0</v>
      </c>
      <c r="H58" s="244">
        <v>0</v>
      </c>
      <c r="I58" s="244">
        <f t="shared" si="1"/>
        <v>0</v>
      </c>
      <c r="J58" s="289">
        <f t="shared" si="4"/>
        <v>17000000</v>
      </c>
      <c r="K58" s="290">
        <f t="shared" si="2"/>
        <v>0</v>
      </c>
      <c r="L58" s="291">
        <f t="shared" si="3"/>
        <v>17000000</v>
      </c>
    </row>
    <row r="59" spans="2:12">
      <c r="B59" s="287" t="s">
        <v>632</v>
      </c>
      <c r="C59" s="288" t="s">
        <v>633</v>
      </c>
      <c r="D59" s="244">
        <v>64500000</v>
      </c>
      <c r="E59" s="244">
        <v>0</v>
      </c>
      <c r="F59" s="244">
        <f t="shared" si="0"/>
        <v>64500000</v>
      </c>
      <c r="G59" s="244">
        <v>0</v>
      </c>
      <c r="H59" s="244">
        <v>0</v>
      </c>
      <c r="I59" s="244">
        <f t="shared" si="1"/>
        <v>0</v>
      </c>
      <c r="J59" s="289">
        <f t="shared" si="4"/>
        <v>64500000</v>
      </c>
      <c r="K59" s="290">
        <f t="shared" si="2"/>
        <v>0</v>
      </c>
      <c r="L59" s="291">
        <f t="shared" si="3"/>
        <v>64500000</v>
      </c>
    </row>
    <row r="60" spans="2:12">
      <c r="B60" s="287" t="s">
        <v>634</v>
      </c>
      <c r="C60" s="288" t="s">
        <v>635</v>
      </c>
      <c r="D60" s="244">
        <v>64073825210</v>
      </c>
      <c r="E60" s="244">
        <v>6345775379</v>
      </c>
      <c r="F60" s="244">
        <f t="shared" si="0"/>
        <v>70419600589</v>
      </c>
      <c r="G60" s="244">
        <v>3378809856</v>
      </c>
      <c r="H60" s="244">
        <v>0</v>
      </c>
      <c r="I60" s="244">
        <f t="shared" si="1"/>
        <v>3378809856</v>
      </c>
      <c r="J60" s="289">
        <f t="shared" si="4"/>
        <v>67452635066</v>
      </c>
      <c r="K60" s="290">
        <f t="shared" si="2"/>
        <v>6345775379</v>
      </c>
      <c r="L60" s="291">
        <f t="shared" si="3"/>
        <v>73798410445</v>
      </c>
    </row>
    <row r="61" spans="2:12">
      <c r="B61" s="287" t="s">
        <v>636</v>
      </c>
      <c r="C61" s="296" t="s">
        <v>637</v>
      </c>
      <c r="D61" s="244">
        <v>70594062</v>
      </c>
      <c r="E61" s="244">
        <v>0</v>
      </c>
      <c r="F61" s="244">
        <f t="shared" si="0"/>
        <v>70594062</v>
      </c>
      <c r="G61" s="244">
        <v>0</v>
      </c>
      <c r="H61" s="244">
        <v>0</v>
      </c>
      <c r="I61" s="244">
        <f t="shared" si="1"/>
        <v>0</v>
      </c>
      <c r="J61" s="289">
        <f t="shared" si="4"/>
        <v>70594062</v>
      </c>
      <c r="K61" s="290">
        <f t="shared" si="2"/>
        <v>0</v>
      </c>
      <c r="L61" s="291">
        <f t="shared" si="3"/>
        <v>70594062</v>
      </c>
    </row>
    <row r="62" spans="2:12">
      <c r="B62" s="287" t="s">
        <v>638</v>
      </c>
      <c r="C62" s="296" t="s">
        <v>639</v>
      </c>
      <c r="D62" s="244">
        <v>750943180</v>
      </c>
      <c r="E62" s="244">
        <v>1500000000</v>
      </c>
      <c r="F62" s="244">
        <f t="shared" si="0"/>
        <v>2250943180</v>
      </c>
      <c r="G62" s="244">
        <v>108400000</v>
      </c>
      <c r="H62" s="244">
        <v>0</v>
      </c>
      <c r="I62" s="244">
        <f t="shared" si="1"/>
        <v>108400000</v>
      </c>
      <c r="J62" s="289">
        <f t="shared" si="4"/>
        <v>859343180</v>
      </c>
      <c r="K62" s="290">
        <f t="shared" si="2"/>
        <v>1500000000</v>
      </c>
      <c r="L62" s="291">
        <f t="shared" si="3"/>
        <v>2359343180</v>
      </c>
    </row>
    <row r="63" spans="2:12">
      <c r="B63" s="287" t="s">
        <v>640</v>
      </c>
      <c r="C63" s="296" t="s">
        <v>641</v>
      </c>
      <c r="D63" s="244">
        <v>217317150</v>
      </c>
      <c r="E63" s="244">
        <v>0</v>
      </c>
      <c r="F63" s="244">
        <f t="shared" si="0"/>
        <v>217317150</v>
      </c>
      <c r="G63" s="244">
        <v>0</v>
      </c>
      <c r="H63" s="244">
        <v>0</v>
      </c>
      <c r="I63" s="244">
        <f t="shared" si="1"/>
        <v>0</v>
      </c>
      <c r="J63" s="289">
        <f t="shared" si="4"/>
        <v>217317150</v>
      </c>
      <c r="K63" s="244">
        <f t="shared" si="2"/>
        <v>0</v>
      </c>
      <c r="L63" s="291">
        <f t="shared" si="3"/>
        <v>217317150</v>
      </c>
    </row>
    <row r="64" spans="2:12">
      <c r="B64" s="297">
        <v>5184</v>
      </c>
      <c r="C64" s="298" t="s">
        <v>642</v>
      </c>
      <c r="D64" s="299">
        <v>300000000</v>
      </c>
      <c r="E64" s="299">
        <v>0</v>
      </c>
      <c r="F64" s="299">
        <f t="shared" si="0"/>
        <v>300000000</v>
      </c>
      <c r="G64" s="299">
        <v>0</v>
      </c>
      <c r="H64" s="299">
        <v>0</v>
      </c>
      <c r="I64" s="299">
        <f t="shared" si="1"/>
        <v>0</v>
      </c>
      <c r="J64" s="300">
        <f t="shared" si="4"/>
        <v>300000000</v>
      </c>
      <c r="K64" s="299">
        <f t="shared" si="2"/>
        <v>0</v>
      </c>
      <c r="L64" s="301">
        <f t="shared" si="3"/>
        <v>300000000</v>
      </c>
    </row>
    <row r="65" spans="2:13" s="278" customFormat="1">
      <c r="B65" s="273" t="s">
        <v>643</v>
      </c>
      <c r="C65" s="275"/>
      <c r="D65" s="274">
        <f>((+SUM(D66:D73))/1)*1</f>
        <v>34721459079</v>
      </c>
      <c r="E65" s="275">
        <f>((+SUM(E66:E73))/1)*1</f>
        <v>24400956930</v>
      </c>
      <c r="F65" s="274">
        <f t="shared" si="0"/>
        <v>59122416009</v>
      </c>
      <c r="G65" s="275">
        <f>((+SUM(G66:G73))/1)*1</f>
        <v>0</v>
      </c>
      <c r="H65" s="274">
        <f>((+SUM(H66:H73))/1)*1</f>
        <v>9454140</v>
      </c>
      <c r="I65" s="274">
        <f t="shared" si="1"/>
        <v>9454140</v>
      </c>
      <c r="J65" s="276">
        <f>((+D65+G65)/1)*1</f>
        <v>34721459079</v>
      </c>
      <c r="K65" s="276">
        <f t="shared" si="2"/>
        <v>24410411070</v>
      </c>
      <c r="L65" s="277">
        <f t="shared" si="3"/>
        <v>59131870149</v>
      </c>
      <c r="M65" s="267"/>
    </row>
    <row r="66" spans="2:13" s="286" customFormat="1">
      <c r="B66" s="279" t="s">
        <v>644</v>
      </c>
      <c r="C66" s="302" t="s">
        <v>645</v>
      </c>
      <c r="D66" s="282">
        <v>294346590</v>
      </c>
      <c r="E66" s="282">
        <v>204000000</v>
      </c>
      <c r="F66" s="282">
        <f t="shared" si="0"/>
        <v>498346590</v>
      </c>
      <c r="G66" s="286">
        <v>0</v>
      </c>
      <c r="H66" s="282">
        <v>9454140</v>
      </c>
      <c r="I66" s="282">
        <f t="shared" si="1"/>
        <v>9454140</v>
      </c>
      <c r="J66" s="283">
        <f t="shared" ref="J66:J73" si="5">((+D66+G66)/1)*1</f>
        <v>294346590</v>
      </c>
      <c r="K66" s="303">
        <f t="shared" si="2"/>
        <v>213454140</v>
      </c>
      <c r="L66" s="284">
        <f t="shared" si="3"/>
        <v>507800730</v>
      </c>
    </row>
    <row r="67" spans="2:13">
      <c r="B67" s="304" t="s">
        <v>646</v>
      </c>
      <c r="C67" s="305" t="s">
        <v>647</v>
      </c>
      <c r="D67" s="281">
        <v>0</v>
      </c>
      <c r="E67" s="244">
        <v>464500000</v>
      </c>
      <c r="F67" s="294">
        <f t="shared" si="0"/>
        <v>464500000</v>
      </c>
      <c r="G67" s="244">
        <v>0</v>
      </c>
      <c r="H67" s="244">
        <v>0</v>
      </c>
      <c r="I67" s="281">
        <f t="shared" si="1"/>
        <v>0</v>
      </c>
      <c r="J67" s="290">
        <f t="shared" si="5"/>
        <v>0</v>
      </c>
      <c r="K67" s="303">
        <f t="shared" si="2"/>
        <v>464500000</v>
      </c>
      <c r="L67" s="291">
        <f t="shared" si="3"/>
        <v>464500000</v>
      </c>
    </row>
    <row r="68" spans="2:13">
      <c r="B68" s="304" t="s">
        <v>648</v>
      </c>
      <c r="C68" s="305" t="s">
        <v>649</v>
      </c>
      <c r="D68" s="281">
        <v>0</v>
      </c>
      <c r="E68" s="244">
        <v>863814605</v>
      </c>
      <c r="F68" s="294">
        <f t="shared" si="0"/>
        <v>863814605</v>
      </c>
      <c r="G68" s="244">
        <v>0</v>
      </c>
      <c r="H68" s="244">
        <v>0</v>
      </c>
      <c r="I68" s="281">
        <f t="shared" si="1"/>
        <v>0</v>
      </c>
      <c r="J68" s="290">
        <f t="shared" si="5"/>
        <v>0</v>
      </c>
      <c r="K68" s="303">
        <f t="shared" si="2"/>
        <v>863814605</v>
      </c>
      <c r="L68" s="291">
        <f t="shared" si="3"/>
        <v>863814605</v>
      </c>
    </row>
    <row r="69" spans="2:13">
      <c r="B69" s="304" t="s">
        <v>650</v>
      </c>
      <c r="C69" s="305" t="s">
        <v>651</v>
      </c>
      <c r="D69" s="281">
        <v>325000000</v>
      </c>
      <c r="E69" s="244">
        <v>4000000</v>
      </c>
      <c r="F69" s="294">
        <f t="shared" si="0"/>
        <v>329000000</v>
      </c>
      <c r="G69" s="244">
        <v>0</v>
      </c>
      <c r="H69" s="244">
        <v>0</v>
      </c>
      <c r="I69" s="281">
        <f t="shared" si="1"/>
        <v>0</v>
      </c>
      <c r="J69" s="290">
        <f t="shared" si="5"/>
        <v>325000000</v>
      </c>
      <c r="K69" s="303">
        <f t="shared" si="2"/>
        <v>4000000</v>
      </c>
      <c r="L69" s="291">
        <f t="shared" si="3"/>
        <v>329000000</v>
      </c>
    </row>
    <row r="70" spans="2:13">
      <c r="B70" s="304" t="s">
        <v>652</v>
      </c>
      <c r="C70" s="305" t="s">
        <v>653</v>
      </c>
      <c r="D70" s="281">
        <v>16860532000</v>
      </c>
      <c r="E70" s="244">
        <v>20776937549</v>
      </c>
      <c r="F70" s="294">
        <f t="shared" si="0"/>
        <v>37637469549</v>
      </c>
      <c r="G70" s="305">
        <v>0</v>
      </c>
      <c r="H70" s="244">
        <v>0</v>
      </c>
      <c r="I70" s="281">
        <f t="shared" si="1"/>
        <v>0</v>
      </c>
      <c r="J70" s="305">
        <f t="shared" si="5"/>
        <v>16860532000</v>
      </c>
      <c r="K70" s="305">
        <f t="shared" si="2"/>
        <v>20776937549</v>
      </c>
      <c r="L70" s="291">
        <f t="shared" si="3"/>
        <v>37637469549</v>
      </c>
    </row>
    <row r="71" spans="2:13">
      <c r="B71" s="306">
        <v>5209</v>
      </c>
      <c r="C71" s="305" t="s">
        <v>654</v>
      </c>
      <c r="D71" s="281">
        <v>80217337</v>
      </c>
      <c r="E71" s="244">
        <v>272882320</v>
      </c>
      <c r="F71" s="294">
        <f t="shared" si="0"/>
        <v>353099657</v>
      </c>
      <c r="G71" s="305">
        <v>0</v>
      </c>
      <c r="H71" s="244">
        <v>0</v>
      </c>
      <c r="I71" s="281">
        <f t="shared" si="1"/>
        <v>0</v>
      </c>
      <c r="J71" s="305">
        <f t="shared" si="5"/>
        <v>80217337</v>
      </c>
      <c r="K71" s="305">
        <f t="shared" si="2"/>
        <v>272882320</v>
      </c>
      <c r="L71" s="291">
        <f t="shared" si="3"/>
        <v>353099657</v>
      </c>
    </row>
    <row r="72" spans="2:13">
      <c r="B72" s="306">
        <v>5210</v>
      </c>
      <c r="C72" s="305" t="s">
        <v>655</v>
      </c>
      <c r="D72" s="281">
        <v>0</v>
      </c>
      <c r="E72" s="244">
        <v>1229150456</v>
      </c>
      <c r="F72" s="294">
        <f t="shared" ref="F72:F73" si="6">(+E72+D72)/1</f>
        <v>1229150456</v>
      </c>
      <c r="G72" s="305">
        <v>0</v>
      </c>
      <c r="H72" s="244">
        <v>0</v>
      </c>
      <c r="I72" s="281">
        <f t="shared" ref="I72:I74" si="7">(+G72+H72)/1</f>
        <v>0</v>
      </c>
      <c r="J72" s="305">
        <f t="shared" si="5"/>
        <v>0</v>
      </c>
      <c r="K72" s="305">
        <f t="shared" ref="K72:K73" si="8">(+E72+H72)/1</f>
        <v>1229150456</v>
      </c>
      <c r="L72" s="291">
        <f t="shared" ref="L72:L73" si="9">(+J72+K72)/1</f>
        <v>1229150456</v>
      </c>
    </row>
    <row r="73" spans="2:13">
      <c r="B73" s="307">
        <v>5211</v>
      </c>
      <c r="C73" s="308" t="s">
        <v>656</v>
      </c>
      <c r="D73" s="309">
        <v>17161363152</v>
      </c>
      <c r="E73" s="299">
        <v>585672000</v>
      </c>
      <c r="F73" s="310">
        <f t="shared" si="6"/>
        <v>17747035152</v>
      </c>
      <c r="G73" s="308">
        <v>0</v>
      </c>
      <c r="H73" s="299">
        <v>0</v>
      </c>
      <c r="I73" s="309">
        <f t="shared" si="7"/>
        <v>0</v>
      </c>
      <c r="J73" s="308">
        <f t="shared" si="5"/>
        <v>17161363152</v>
      </c>
      <c r="K73" s="308">
        <f t="shared" si="8"/>
        <v>585672000</v>
      </c>
      <c r="L73" s="301">
        <f t="shared" si="9"/>
        <v>17747035152</v>
      </c>
    </row>
    <row r="74" spans="2:13" s="278" customFormat="1" ht="20.25">
      <c r="B74" s="434" t="s">
        <v>657</v>
      </c>
      <c r="C74" s="435"/>
      <c r="D74" s="311">
        <f>(+D7+D65)/1</f>
        <v>135187825793</v>
      </c>
      <c r="E74" s="312">
        <f>(+E7+E65)/1</f>
        <v>57607757244</v>
      </c>
      <c r="F74" s="312">
        <f>(+E74+D74)/1</f>
        <v>192795583037</v>
      </c>
      <c r="G74" s="312">
        <f>(+G7+G65)/1</f>
        <v>10549328155</v>
      </c>
      <c r="H74" s="312">
        <f>(+H7+H65)/1</f>
        <v>9454140</v>
      </c>
      <c r="I74" s="312">
        <f t="shared" si="7"/>
        <v>10558782295</v>
      </c>
      <c r="J74" s="313">
        <f>(+D74+G74)/1</f>
        <v>145737153948</v>
      </c>
      <c r="K74" s="313">
        <f>(+E74+H74)/1</f>
        <v>57617211384</v>
      </c>
      <c r="L74" s="314">
        <f>(+J74+K74)/1</f>
        <v>203354365332</v>
      </c>
      <c r="M74" s="315"/>
    </row>
    <row r="75" spans="2:13">
      <c r="L75" s="267"/>
    </row>
    <row r="76" spans="2:13">
      <c r="B76" s="316"/>
      <c r="C76" s="317"/>
      <c r="L76" s="4"/>
    </row>
    <row r="78" spans="2:13">
      <c r="K78" s="318"/>
      <c r="L78" s="267"/>
    </row>
    <row r="79" spans="2:13">
      <c r="K79" s="318"/>
      <c r="L79" s="267"/>
    </row>
    <row r="80" spans="2:13">
      <c r="K80" s="318"/>
      <c r="L80" s="267"/>
    </row>
    <row r="81" spans="11:12">
      <c r="K81" s="318"/>
      <c r="L81" s="267"/>
    </row>
    <row r="82" spans="11:12">
      <c r="K82" s="318"/>
      <c r="L82" s="267"/>
    </row>
    <row r="83" spans="11:12">
      <c r="K83" s="318"/>
      <c r="L83" s="267"/>
    </row>
    <row r="84" spans="11:12">
      <c r="K84" s="318"/>
      <c r="L84" s="267"/>
    </row>
    <row r="85" spans="11:12">
      <c r="K85" s="318"/>
      <c r="L85" s="267"/>
    </row>
    <row r="86" spans="11:12">
      <c r="K86" s="318"/>
      <c r="L86" s="267"/>
    </row>
    <row r="87" spans="11:12">
      <c r="K87" s="318"/>
      <c r="L87" s="267"/>
    </row>
    <row r="88" spans="11:12">
      <c r="K88" s="318"/>
      <c r="L88" s="267"/>
    </row>
    <row r="89" spans="11:12">
      <c r="K89" s="318"/>
      <c r="L89" s="267"/>
    </row>
    <row r="90" spans="11:12">
      <c r="K90" s="318"/>
      <c r="L90" s="267"/>
    </row>
    <row r="91" spans="11:12">
      <c r="K91" s="318"/>
      <c r="L91" s="267"/>
    </row>
    <row r="92" spans="11:12">
      <c r="K92" s="318"/>
      <c r="L92" s="267"/>
    </row>
    <row r="93" spans="11:12">
      <c r="K93" s="318"/>
      <c r="L93" s="267"/>
    </row>
    <row r="94" spans="11:12">
      <c r="K94" s="318"/>
      <c r="L94" s="267"/>
    </row>
    <row r="95" spans="11:12">
      <c r="K95" s="318"/>
      <c r="L95" s="267"/>
    </row>
    <row r="96" spans="11:12">
      <c r="K96" s="318"/>
      <c r="L96" s="267"/>
    </row>
    <row r="97" spans="11:12">
      <c r="K97" s="318"/>
      <c r="L97" s="267"/>
    </row>
    <row r="98" spans="11:12">
      <c r="K98" s="318"/>
      <c r="L98" s="267"/>
    </row>
    <row r="99" spans="11:12">
      <c r="K99" s="318"/>
      <c r="L99" s="267"/>
    </row>
    <row r="100" spans="11:12">
      <c r="K100" s="318"/>
      <c r="L100" s="267"/>
    </row>
    <row r="101" spans="11:12">
      <c r="K101" s="318"/>
      <c r="L101" s="267"/>
    </row>
    <row r="102" spans="11:12">
      <c r="K102" s="318"/>
      <c r="L102" s="267"/>
    </row>
    <row r="103" spans="11:12">
      <c r="K103" s="318"/>
      <c r="L103" s="267"/>
    </row>
    <row r="104" spans="11:12">
      <c r="K104" s="318"/>
      <c r="L104" s="267"/>
    </row>
    <row r="105" spans="11:12">
      <c r="K105" s="318"/>
      <c r="L105" s="267"/>
    </row>
    <row r="106" spans="11:12">
      <c r="K106" s="318"/>
      <c r="L106" s="267"/>
    </row>
    <row r="107" spans="11:12">
      <c r="K107" s="318"/>
      <c r="L107" s="267"/>
    </row>
    <row r="108" spans="11:12">
      <c r="K108" s="318"/>
      <c r="L108" s="267"/>
    </row>
    <row r="109" spans="11:12">
      <c r="K109" s="318"/>
      <c r="L109" s="267"/>
    </row>
    <row r="110" spans="11:12">
      <c r="K110" s="318"/>
      <c r="L110" s="267"/>
    </row>
    <row r="111" spans="11:12">
      <c r="K111" s="318"/>
      <c r="L111" s="267"/>
    </row>
    <row r="112" spans="11:12">
      <c r="K112" s="318"/>
      <c r="L112" s="267"/>
    </row>
    <row r="113" spans="11:12">
      <c r="K113" s="318"/>
      <c r="L113" s="267"/>
    </row>
    <row r="114" spans="11:12">
      <c r="K114" s="318"/>
      <c r="L114" s="267"/>
    </row>
  </sheetData>
  <mergeCells count="9">
    <mergeCell ref="B74:C74"/>
    <mergeCell ref="B2:L2"/>
    <mergeCell ref="B3:L3"/>
    <mergeCell ref="B4:L4"/>
    <mergeCell ref="B5:B6"/>
    <mergeCell ref="C5:C6"/>
    <mergeCell ref="D5:E5"/>
    <mergeCell ref="G5:H5"/>
    <mergeCell ref="J5:L5"/>
  </mergeCells>
  <printOptions horizontalCentered="1"/>
  <pageMargins left="0.25" right="0.25" top="0.75" bottom="0.75" header="0.3" footer="0.3"/>
  <pageSetup scale="42" orientation="landscape" horizontalDpi="4294967295" verticalDpi="4294967295" r:id="rId1"/>
  <ignoredErrors>
    <ignoredError sqref="B8:C7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8AA7D-BFB7-4425-99E9-28EF6AED5172}">
  <sheetPr>
    <tabColor theme="0" tint="-0.34998626667073579"/>
    <pageSetUpPr fitToPage="1"/>
  </sheetPr>
  <dimension ref="A3:E78"/>
  <sheetViews>
    <sheetView showGridLines="0" topLeftCell="A43" zoomScaleNormal="100" workbookViewId="0">
      <selection activeCell="E66" sqref="E66"/>
    </sheetView>
  </sheetViews>
  <sheetFormatPr defaultColWidth="11.42578125" defaultRowHeight="15.75"/>
  <cols>
    <col min="1" max="1" width="14.42578125" style="1" bestFit="1" customWidth="1"/>
    <col min="2" max="2" width="96.5703125" style="1" bestFit="1" customWidth="1"/>
    <col min="3" max="3" width="18" style="1" bestFit="1" customWidth="1"/>
    <col min="4" max="4" width="16.85546875" style="1" bestFit="1" customWidth="1"/>
    <col min="5" max="5" width="18" style="1" bestFit="1" customWidth="1"/>
    <col min="6" max="16384" width="11.42578125" style="1"/>
  </cols>
  <sheetData>
    <row r="3" spans="1:5" ht="18.75">
      <c r="B3" s="368" t="s">
        <v>658</v>
      </c>
      <c r="C3" s="368"/>
      <c r="D3" s="368"/>
      <c r="E3" s="368"/>
    </row>
    <row r="4" spans="1:5" ht="33" customHeight="1">
      <c r="B4" s="446" t="s">
        <v>659</v>
      </c>
      <c r="C4" s="446"/>
      <c r="D4" s="446"/>
      <c r="E4" s="446"/>
    </row>
    <row r="5" spans="1:5">
      <c r="B5" s="447" t="s">
        <v>102</v>
      </c>
      <c r="C5" s="447"/>
      <c r="D5" s="447"/>
      <c r="E5" s="447"/>
    </row>
    <row r="6" spans="1:5" ht="15" customHeight="1">
      <c r="B6" s="422" t="s">
        <v>187</v>
      </c>
      <c r="C6" s="448" t="s">
        <v>660</v>
      </c>
      <c r="D6" s="448" t="s">
        <v>661</v>
      </c>
      <c r="E6" s="450" t="s">
        <v>662</v>
      </c>
    </row>
    <row r="7" spans="1:5">
      <c r="B7" s="422"/>
      <c r="C7" s="449"/>
      <c r="D7" s="449"/>
      <c r="E7" s="449"/>
    </row>
    <row r="8" spans="1:5">
      <c r="B8" s="319" t="s">
        <v>529</v>
      </c>
      <c r="C8" s="320">
        <f>+SUM(C9:C65)</f>
        <v>123615757870</v>
      </c>
      <c r="D8" s="320">
        <f>+SUM(D9:D65)</f>
        <v>19087610125</v>
      </c>
      <c r="E8" s="320">
        <f>+SUM(E9:E65)</f>
        <v>142703367995</v>
      </c>
    </row>
    <row r="9" spans="1:5">
      <c r="A9" s="264"/>
      <c r="B9" s="228" t="s">
        <v>663</v>
      </c>
      <c r="C9" s="244">
        <v>483905814</v>
      </c>
      <c r="D9" s="244">
        <v>17650000</v>
      </c>
      <c r="E9" s="321">
        <f t="shared" ref="E9:E72" si="0">+C9+D9</f>
        <v>501555814</v>
      </c>
    </row>
    <row r="10" spans="1:5">
      <c r="A10" s="264"/>
      <c r="B10" s="228" t="s">
        <v>664</v>
      </c>
      <c r="C10" s="244">
        <v>55682724</v>
      </c>
      <c r="D10" s="244">
        <v>0</v>
      </c>
      <c r="E10" s="321">
        <f t="shared" si="0"/>
        <v>55682724</v>
      </c>
    </row>
    <row r="11" spans="1:5">
      <c r="A11" s="264"/>
      <c r="B11" s="228" t="s">
        <v>665</v>
      </c>
      <c r="C11" s="244">
        <v>876866231</v>
      </c>
      <c r="D11" s="244">
        <v>903933552</v>
      </c>
      <c r="E11" s="321">
        <f t="shared" si="0"/>
        <v>1780799783</v>
      </c>
    </row>
    <row r="12" spans="1:5">
      <c r="A12" s="264"/>
      <c r="B12" s="228" t="s">
        <v>666</v>
      </c>
      <c r="C12" s="244">
        <v>602649982</v>
      </c>
      <c r="D12" s="244">
        <v>14142822</v>
      </c>
      <c r="E12" s="321">
        <f t="shared" si="0"/>
        <v>616792804</v>
      </c>
    </row>
    <row r="13" spans="1:5">
      <c r="A13" s="264"/>
      <c r="B13" s="228" t="s">
        <v>667</v>
      </c>
      <c r="C13" s="244">
        <v>178030431</v>
      </c>
      <c r="D13" s="244">
        <v>2136680</v>
      </c>
      <c r="E13" s="321">
        <f t="shared" si="0"/>
        <v>180167111</v>
      </c>
    </row>
    <row r="14" spans="1:5">
      <c r="A14" s="264"/>
      <c r="B14" s="228" t="s">
        <v>668</v>
      </c>
      <c r="C14" s="244">
        <v>1896024070</v>
      </c>
      <c r="D14" s="244">
        <v>112293256</v>
      </c>
      <c r="E14" s="321">
        <f t="shared" si="0"/>
        <v>2008317326</v>
      </c>
    </row>
    <row r="15" spans="1:5">
      <c r="A15" s="264"/>
      <c r="B15" s="228" t="s">
        <v>669</v>
      </c>
      <c r="C15" s="244">
        <v>69294108</v>
      </c>
      <c r="D15" s="244">
        <v>2631388</v>
      </c>
      <c r="E15" s="321">
        <f t="shared" si="0"/>
        <v>71925496</v>
      </c>
    </row>
    <row r="16" spans="1:5">
      <c r="A16" s="264"/>
      <c r="B16" s="228" t="s">
        <v>670</v>
      </c>
      <c r="C16" s="244">
        <v>20281156</v>
      </c>
      <c r="D16" s="244">
        <v>70900</v>
      </c>
      <c r="E16" s="321">
        <f t="shared" si="0"/>
        <v>20352056</v>
      </c>
    </row>
    <row r="17" spans="1:5">
      <c r="A17" s="264"/>
      <c r="B17" s="228" t="s">
        <v>671</v>
      </c>
      <c r="C17" s="244">
        <v>894725781</v>
      </c>
      <c r="D17" s="244">
        <v>5312246600</v>
      </c>
      <c r="E17" s="321">
        <f t="shared" si="0"/>
        <v>6206972381</v>
      </c>
    </row>
    <row r="18" spans="1:5">
      <c r="A18" s="264"/>
      <c r="B18" s="228" t="s">
        <v>672</v>
      </c>
      <c r="C18" s="244">
        <v>126694665</v>
      </c>
      <c r="D18" s="244">
        <v>17450000</v>
      </c>
      <c r="E18" s="321">
        <f t="shared" si="0"/>
        <v>144144665</v>
      </c>
    </row>
    <row r="19" spans="1:5">
      <c r="A19" s="264"/>
      <c r="B19" s="228" t="s">
        <v>673</v>
      </c>
      <c r="C19" s="244">
        <v>150409258</v>
      </c>
      <c r="D19" s="244">
        <v>4590742</v>
      </c>
      <c r="E19" s="321">
        <f t="shared" si="0"/>
        <v>155000000</v>
      </c>
    </row>
    <row r="20" spans="1:5">
      <c r="A20" s="264"/>
      <c r="B20" s="228" t="s">
        <v>674</v>
      </c>
      <c r="C20" s="244">
        <v>844817385</v>
      </c>
      <c r="D20" s="244">
        <v>203000000</v>
      </c>
      <c r="E20" s="321">
        <f t="shared" si="0"/>
        <v>1047817385</v>
      </c>
    </row>
    <row r="21" spans="1:5">
      <c r="A21" s="264"/>
      <c r="B21" s="228" t="s">
        <v>675</v>
      </c>
      <c r="C21" s="244">
        <v>600717328</v>
      </c>
      <c r="D21" s="244">
        <v>16356456</v>
      </c>
      <c r="E21" s="321">
        <f t="shared" si="0"/>
        <v>617073784</v>
      </c>
    </row>
    <row r="22" spans="1:5">
      <c r="A22" s="264"/>
      <c r="B22" s="228" t="s">
        <v>676</v>
      </c>
      <c r="C22" s="244">
        <v>10223893553</v>
      </c>
      <c r="D22" s="244">
        <v>160665265</v>
      </c>
      <c r="E22" s="321">
        <f>+C22+D22</f>
        <v>10384558818</v>
      </c>
    </row>
    <row r="23" spans="1:5">
      <c r="A23" s="264"/>
      <c r="B23" s="228" t="s">
        <v>677</v>
      </c>
      <c r="C23" s="244">
        <v>128528000</v>
      </c>
      <c r="D23" s="244">
        <v>6050000</v>
      </c>
      <c r="E23" s="321">
        <f t="shared" si="0"/>
        <v>134578000</v>
      </c>
    </row>
    <row r="24" spans="1:5">
      <c r="A24" s="264"/>
      <c r="B24" s="228" t="s">
        <v>678</v>
      </c>
      <c r="C24" s="244">
        <v>1830977685</v>
      </c>
      <c r="D24" s="244">
        <v>2764456422</v>
      </c>
      <c r="E24" s="321">
        <f t="shared" si="0"/>
        <v>4595434107</v>
      </c>
    </row>
    <row r="25" spans="1:5">
      <c r="A25" s="264"/>
      <c r="B25" s="228" t="s">
        <v>679</v>
      </c>
      <c r="C25" s="244">
        <v>329650443</v>
      </c>
      <c r="D25" s="244">
        <v>17316705</v>
      </c>
      <c r="E25" s="321">
        <f t="shared" si="0"/>
        <v>346967148</v>
      </c>
    </row>
    <row r="26" spans="1:5">
      <c r="A26" s="264"/>
      <c r="B26" s="228" t="s">
        <v>680</v>
      </c>
      <c r="C26" s="244">
        <v>58698553</v>
      </c>
      <c r="D26" s="244">
        <v>3301447</v>
      </c>
      <c r="E26" s="321">
        <f t="shared" si="0"/>
        <v>62000000</v>
      </c>
    </row>
    <row r="27" spans="1:5">
      <c r="A27" s="264"/>
      <c r="B27" s="228" t="s">
        <v>681</v>
      </c>
      <c r="C27" s="244">
        <v>100578547</v>
      </c>
      <c r="D27" s="244">
        <v>8862078</v>
      </c>
      <c r="E27" s="321">
        <f t="shared" si="0"/>
        <v>109440625</v>
      </c>
    </row>
    <row r="28" spans="1:5">
      <c r="A28" s="264"/>
      <c r="B28" s="228" t="s">
        <v>682</v>
      </c>
      <c r="C28" s="244">
        <v>549041328</v>
      </c>
      <c r="D28" s="244">
        <v>33050000</v>
      </c>
      <c r="E28" s="321">
        <f t="shared" si="0"/>
        <v>582091328</v>
      </c>
    </row>
    <row r="29" spans="1:5">
      <c r="A29" s="264"/>
      <c r="B29" s="228" t="s">
        <v>683</v>
      </c>
      <c r="C29" s="244">
        <v>360174762</v>
      </c>
      <c r="D29" s="244">
        <v>14347500</v>
      </c>
      <c r="E29" s="321">
        <f t="shared" si="0"/>
        <v>374522262</v>
      </c>
    </row>
    <row r="30" spans="1:5">
      <c r="A30" s="264"/>
      <c r="B30" s="228" t="s">
        <v>684</v>
      </c>
      <c r="C30" s="244">
        <v>26828000</v>
      </c>
      <c r="D30" s="244">
        <v>3172000</v>
      </c>
      <c r="E30" s="321">
        <f t="shared" si="0"/>
        <v>30000000</v>
      </c>
    </row>
    <row r="31" spans="1:5">
      <c r="A31" s="264"/>
      <c r="B31" s="228" t="s">
        <v>685</v>
      </c>
      <c r="C31" s="244">
        <v>545429806</v>
      </c>
      <c r="D31" s="244">
        <v>55973772</v>
      </c>
      <c r="E31" s="321">
        <f t="shared" si="0"/>
        <v>601403578</v>
      </c>
    </row>
    <row r="32" spans="1:5">
      <c r="A32" s="264"/>
      <c r="B32" s="228" t="s">
        <v>686</v>
      </c>
      <c r="C32" s="244">
        <v>1141858057</v>
      </c>
      <c r="D32" s="244">
        <v>113144388</v>
      </c>
      <c r="E32" s="321">
        <f t="shared" si="0"/>
        <v>1255002445</v>
      </c>
    </row>
    <row r="33" spans="1:5">
      <c r="A33" s="264"/>
      <c r="B33" s="228" t="s">
        <v>687</v>
      </c>
      <c r="C33" s="244">
        <v>343657841</v>
      </c>
      <c r="D33" s="244">
        <v>5500000</v>
      </c>
      <c r="E33" s="321">
        <f t="shared" si="0"/>
        <v>349157841</v>
      </c>
    </row>
    <row r="34" spans="1:5">
      <c r="A34" s="264"/>
      <c r="B34" s="228" t="s">
        <v>688</v>
      </c>
      <c r="C34" s="244">
        <v>1463679590</v>
      </c>
      <c r="D34" s="244">
        <v>2030590410</v>
      </c>
      <c r="E34" s="321">
        <f t="shared" si="0"/>
        <v>3494270000</v>
      </c>
    </row>
    <row r="35" spans="1:5">
      <c r="A35" s="264"/>
      <c r="B35" s="228" t="s">
        <v>689</v>
      </c>
      <c r="C35" s="244">
        <v>295679786</v>
      </c>
      <c r="D35" s="244">
        <v>11300000</v>
      </c>
      <c r="E35" s="321">
        <f t="shared" si="0"/>
        <v>306979786</v>
      </c>
    </row>
    <row r="36" spans="1:5">
      <c r="A36" s="264"/>
      <c r="B36" s="228" t="s">
        <v>690</v>
      </c>
      <c r="C36" s="244">
        <v>237616790</v>
      </c>
      <c r="D36" s="244">
        <v>462533</v>
      </c>
      <c r="E36" s="321">
        <f t="shared" si="0"/>
        <v>238079323</v>
      </c>
    </row>
    <row r="37" spans="1:5">
      <c r="A37" s="264"/>
      <c r="B37" s="228" t="s">
        <v>691</v>
      </c>
      <c r="C37" s="244">
        <v>27026000</v>
      </c>
      <c r="D37" s="244">
        <v>277900</v>
      </c>
      <c r="E37" s="321">
        <f t="shared" si="0"/>
        <v>27303900</v>
      </c>
    </row>
    <row r="38" spans="1:5">
      <c r="A38" s="264"/>
      <c r="B38" s="228" t="s">
        <v>692</v>
      </c>
      <c r="C38" s="244">
        <v>305196527</v>
      </c>
      <c r="D38" s="244">
        <v>5000000</v>
      </c>
      <c r="E38" s="321">
        <f t="shared" si="0"/>
        <v>310196527</v>
      </c>
    </row>
    <row r="39" spans="1:5">
      <c r="A39" s="264"/>
      <c r="B39" s="228" t="s">
        <v>693</v>
      </c>
      <c r="C39" s="244">
        <v>1469822670</v>
      </c>
      <c r="D39" s="244">
        <v>40960454</v>
      </c>
      <c r="E39" s="321">
        <f t="shared" si="0"/>
        <v>1510783124</v>
      </c>
    </row>
    <row r="40" spans="1:5">
      <c r="A40" s="264"/>
      <c r="B40" s="228" t="s">
        <v>694</v>
      </c>
      <c r="C40" s="244">
        <v>146107553</v>
      </c>
      <c r="D40" s="244">
        <v>12563704</v>
      </c>
      <c r="E40" s="321">
        <f t="shared" si="0"/>
        <v>158671257</v>
      </c>
    </row>
    <row r="41" spans="1:5">
      <c r="A41" s="264"/>
      <c r="B41" s="228" t="s">
        <v>695</v>
      </c>
      <c r="C41" s="244">
        <v>4202271422</v>
      </c>
      <c r="D41" s="244">
        <v>500000000</v>
      </c>
      <c r="E41" s="321">
        <f t="shared" si="0"/>
        <v>4702271422</v>
      </c>
    </row>
    <row r="42" spans="1:5">
      <c r="A42" s="264"/>
      <c r="B42" s="228" t="s">
        <v>696</v>
      </c>
      <c r="C42" s="244">
        <v>26090970</v>
      </c>
      <c r="D42" s="244">
        <v>0</v>
      </c>
      <c r="E42" s="321">
        <f t="shared" si="0"/>
        <v>26090970</v>
      </c>
    </row>
    <row r="43" spans="1:5">
      <c r="A43" s="264"/>
      <c r="B43" s="228" t="s">
        <v>697</v>
      </c>
      <c r="C43" s="244">
        <v>6686477997</v>
      </c>
      <c r="D43" s="244">
        <v>581229373</v>
      </c>
      <c r="E43" s="321">
        <f t="shared" si="0"/>
        <v>7267707370</v>
      </c>
    </row>
    <row r="44" spans="1:5">
      <c r="A44" s="264"/>
      <c r="B44" s="228" t="s">
        <v>698</v>
      </c>
      <c r="C44" s="244">
        <v>6422702889</v>
      </c>
      <c r="D44" s="244">
        <v>1271046782</v>
      </c>
      <c r="E44" s="321">
        <f t="shared" si="0"/>
        <v>7693749671</v>
      </c>
    </row>
    <row r="45" spans="1:5">
      <c r="A45" s="264"/>
      <c r="B45" s="228" t="s">
        <v>699</v>
      </c>
      <c r="C45" s="244">
        <v>314249385</v>
      </c>
      <c r="D45" s="244">
        <v>390000</v>
      </c>
      <c r="E45" s="321">
        <f t="shared" si="0"/>
        <v>314639385</v>
      </c>
    </row>
    <row r="46" spans="1:5">
      <c r="A46" s="264"/>
      <c r="B46" s="228" t="s">
        <v>700</v>
      </c>
      <c r="C46" s="244">
        <v>4112354442</v>
      </c>
      <c r="D46" s="244">
        <v>812223260</v>
      </c>
      <c r="E46" s="321">
        <f t="shared" si="0"/>
        <v>4924577702</v>
      </c>
    </row>
    <row r="47" spans="1:5">
      <c r="A47" s="264"/>
      <c r="B47" s="228" t="s">
        <v>701</v>
      </c>
      <c r="C47" s="244">
        <v>222975000</v>
      </c>
      <c r="D47" s="244">
        <v>1720000</v>
      </c>
      <c r="E47" s="321">
        <f t="shared" si="0"/>
        <v>224695000</v>
      </c>
    </row>
    <row r="48" spans="1:5">
      <c r="A48" s="264"/>
      <c r="B48" s="228" t="s">
        <v>702</v>
      </c>
      <c r="C48" s="244">
        <v>69434138</v>
      </c>
      <c r="D48" s="244">
        <v>767241</v>
      </c>
      <c r="E48" s="321">
        <f t="shared" si="0"/>
        <v>70201379</v>
      </c>
    </row>
    <row r="49" spans="1:5">
      <c r="A49" s="264"/>
      <c r="B49" s="228" t="s">
        <v>703</v>
      </c>
      <c r="C49" s="244">
        <v>164471946</v>
      </c>
      <c r="D49" s="244">
        <v>3888500</v>
      </c>
      <c r="E49" s="321">
        <f t="shared" si="0"/>
        <v>168360446</v>
      </c>
    </row>
    <row r="50" spans="1:5">
      <c r="A50" s="264"/>
      <c r="B50" s="228" t="s">
        <v>704</v>
      </c>
      <c r="C50" s="244">
        <v>605654483</v>
      </c>
      <c r="D50" s="244">
        <v>11015000</v>
      </c>
      <c r="E50" s="321">
        <f t="shared" si="0"/>
        <v>616669483</v>
      </c>
    </row>
    <row r="51" spans="1:5">
      <c r="A51" s="264"/>
      <c r="B51" s="228" t="s">
        <v>705</v>
      </c>
      <c r="C51" s="244">
        <v>249009971</v>
      </c>
      <c r="D51" s="244">
        <v>45000000</v>
      </c>
      <c r="E51" s="321">
        <f t="shared" si="0"/>
        <v>294009971</v>
      </c>
    </row>
    <row r="52" spans="1:5">
      <c r="A52" s="264"/>
      <c r="B52" s="228" t="s">
        <v>706</v>
      </c>
      <c r="C52" s="244">
        <v>130265963</v>
      </c>
      <c r="D52" s="244">
        <v>5383000</v>
      </c>
      <c r="E52" s="321">
        <f t="shared" si="0"/>
        <v>135648963</v>
      </c>
    </row>
    <row r="53" spans="1:5">
      <c r="A53" s="264"/>
      <c r="B53" s="228" t="s">
        <v>707</v>
      </c>
      <c r="C53" s="244">
        <v>330938686</v>
      </c>
      <c r="D53" s="244">
        <v>27653000</v>
      </c>
      <c r="E53" s="321">
        <f t="shared" si="0"/>
        <v>358591686</v>
      </c>
    </row>
    <row r="54" spans="1:5">
      <c r="A54" s="264"/>
      <c r="B54" s="228" t="s">
        <v>708</v>
      </c>
      <c r="C54" s="244">
        <v>95741475</v>
      </c>
      <c r="D54" s="244">
        <v>420000</v>
      </c>
      <c r="E54" s="321">
        <f t="shared" si="0"/>
        <v>96161475</v>
      </c>
    </row>
    <row r="55" spans="1:5">
      <c r="A55" s="264"/>
      <c r="B55" s="228" t="s">
        <v>709</v>
      </c>
      <c r="C55" s="244">
        <v>212863180</v>
      </c>
      <c r="D55" s="244">
        <v>15400000</v>
      </c>
      <c r="E55" s="321">
        <f t="shared" si="0"/>
        <v>228263180</v>
      </c>
    </row>
    <row r="56" spans="1:5">
      <c r="A56" s="264"/>
      <c r="B56" s="228" t="s">
        <v>710</v>
      </c>
      <c r="C56" s="244">
        <v>173353239</v>
      </c>
      <c r="D56" s="244">
        <v>6000000</v>
      </c>
      <c r="E56" s="321">
        <f t="shared" si="0"/>
        <v>179353239</v>
      </c>
    </row>
    <row r="57" spans="1:5">
      <c r="A57" s="264"/>
      <c r="B57" s="228" t="s">
        <v>711</v>
      </c>
      <c r="C57" s="244">
        <v>220976743</v>
      </c>
      <c r="D57" s="244">
        <v>3367000</v>
      </c>
      <c r="E57" s="321">
        <f t="shared" si="0"/>
        <v>224343743</v>
      </c>
    </row>
    <row r="58" spans="1:5">
      <c r="A58" s="264"/>
      <c r="B58" s="228" t="s">
        <v>712</v>
      </c>
      <c r="C58" s="244">
        <v>64441675</v>
      </c>
      <c r="D58" s="244">
        <v>8385000</v>
      </c>
      <c r="E58" s="321">
        <f t="shared" si="0"/>
        <v>72826675</v>
      </c>
    </row>
    <row r="59" spans="1:5">
      <c r="A59" s="264"/>
      <c r="B59" s="228" t="s">
        <v>713</v>
      </c>
      <c r="C59" s="244">
        <v>16575000</v>
      </c>
      <c r="D59" s="244">
        <v>425000</v>
      </c>
      <c r="E59" s="321">
        <f t="shared" si="0"/>
        <v>17000000</v>
      </c>
    </row>
    <row r="60" spans="1:5">
      <c r="A60" s="264"/>
      <c r="B60" s="228" t="s">
        <v>714</v>
      </c>
      <c r="C60" s="244">
        <v>63956000</v>
      </c>
      <c r="D60" s="244">
        <v>544000</v>
      </c>
      <c r="E60" s="321">
        <f t="shared" si="0"/>
        <v>64500000</v>
      </c>
    </row>
    <row r="61" spans="1:5">
      <c r="A61" s="264"/>
      <c r="B61" s="228" t="s">
        <v>715</v>
      </c>
      <c r="C61" s="244">
        <v>69967942573</v>
      </c>
      <c r="D61" s="244">
        <v>3830467872</v>
      </c>
      <c r="E61" s="321">
        <f t="shared" si="0"/>
        <v>73798410445</v>
      </c>
    </row>
    <row r="62" spans="1:5">
      <c r="A62" s="264"/>
      <c r="B62" s="228" t="s">
        <v>716</v>
      </c>
      <c r="C62" s="244">
        <v>69335562</v>
      </c>
      <c r="D62" s="244">
        <v>1258500</v>
      </c>
      <c r="E62" s="321">
        <f t="shared" si="0"/>
        <v>70594062</v>
      </c>
    </row>
    <row r="63" spans="1:5">
      <c r="A63" s="264"/>
      <c r="B63" s="228" t="s">
        <v>717</v>
      </c>
      <c r="C63" s="244">
        <v>2319893180</v>
      </c>
      <c r="D63" s="244">
        <v>39450000</v>
      </c>
      <c r="E63" s="321">
        <f t="shared" si="0"/>
        <v>2359343180</v>
      </c>
    </row>
    <row r="64" spans="1:5">
      <c r="A64" s="264"/>
      <c r="B64" s="228" t="s">
        <v>718</v>
      </c>
      <c r="C64" s="244">
        <v>202005777</v>
      </c>
      <c r="D64" s="244">
        <v>15311373</v>
      </c>
      <c r="E64" s="321">
        <f t="shared" si="0"/>
        <v>217317150</v>
      </c>
    </row>
    <row r="65" spans="1:5">
      <c r="A65" s="13"/>
      <c r="B65" s="1" t="s">
        <v>719</v>
      </c>
      <c r="C65" s="244">
        <v>287231750</v>
      </c>
      <c r="D65" s="239">
        <v>12768250</v>
      </c>
      <c r="E65" s="321">
        <f t="shared" si="0"/>
        <v>300000000</v>
      </c>
    </row>
    <row r="66" spans="1:5">
      <c r="A66" s="13"/>
      <c r="B66" s="322" t="s">
        <v>643</v>
      </c>
      <c r="C66" s="323">
        <f>+SUM(C67:C74)</f>
        <v>57904555170</v>
      </c>
      <c r="D66" s="323">
        <f>+SUM(D67:D74)</f>
        <v>529484134</v>
      </c>
      <c r="E66" s="323">
        <f>+SUM(E67:E74)</f>
        <v>58434039304</v>
      </c>
    </row>
    <row r="67" spans="1:5">
      <c r="A67" s="13"/>
      <c r="B67" s="228" t="s">
        <v>720</v>
      </c>
      <c r="C67" s="244">
        <v>471750730</v>
      </c>
      <c r="D67" s="244">
        <v>36050000</v>
      </c>
      <c r="E67" s="321">
        <f t="shared" si="0"/>
        <v>507800730</v>
      </c>
    </row>
    <row r="68" spans="1:5">
      <c r="A68" s="13"/>
      <c r="B68" s="228" t="s">
        <v>721</v>
      </c>
      <c r="C68" s="244">
        <v>431199981</v>
      </c>
      <c r="D68" s="244">
        <v>33300019</v>
      </c>
      <c r="E68" s="321">
        <f t="shared" si="0"/>
        <v>464500000</v>
      </c>
    </row>
    <row r="69" spans="1:5">
      <c r="A69" s="13"/>
      <c r="B69" s="228" t="s">
        <v>722</v>
      </c>
      <c r="C69" s="244">
        <v>791814605</v>
      </c>
      <c r="D69" s="244">
        <v>72000000</v>
      </c>
      <c r="E69" s="321">
        <f t="shared" si="0"/>
        <v>863814605</v>
      </c>
    </row>
    <row r="70" spans="1:5">
      <c r="A70" s="13"/>
      <c r="B70" s="228" t="s">
        <v>723</v>
      </c>
      <c r="C70" s="244">
        <v>304600000</v>
      </c>
      <c r="D70" s="244">
        <v>24400000</v>
      </c>
      <c r="E70" s="321">
        <f t="shared" si="0"/>
        <v>329000000</v>
      </c>
    </row>
    <row r="71" spans="1:5">
      <c r="A71" s="13"/>
      <c r="B71" s="228" t="s">
        <v>724</v>
      </c>
      <c r="C71" s="244">
        <v>36733953263</v>
      </c>
      <c r="D71" s="244">
        <v>205685441</v>
      </c>
      <c r="E71" s="321">
        <f t="shared" si="0"/>
        <v>36939638704</v>
      </c>
    </row>
    <row r="72" spans="1:5">
      <c r="B72" s="228" t="s">
        <v>725</v>
      </c>
      <c r="C72" s="244">
        <v>329699657</v>
      </c>
      <c r="D72" s="244">
        <v>23400000</v>
      </c>
      <c r="E72" s="321">
        <f t="shared" si="0"/>
        <v>353099657</v>
      </c>
    </row>
    <row r="73" spans="1:5">
      <c r="B73" s="228" t="s">
        <v>726</v>
      </c>
      <c r="C73" s="244">
        <v>1098379082</v>
      </c>
      <c r="D73" s="244">
        <v>130771374</v>
      </c>
      <c r="E73" s="321">
        <f t="shared" ref="E73:E77" si="1">+C73+D73</f>
        <v>1229150456</v>
      </c>
    </row>
    <row r="74" spans="1:5">
      <c r="B74" s="228" t="s">
        <v>727</v>
      </c>
      <c r="C74" s="244">
        <v>17743157852</v>
      </c>
      <c r="D74" s="244">
        <v>3877300</v>
      </c>
      <c r="E74" s="321">
        <f t="shared" si="1"/>
        <v>17747035152</v>
      </c>
    </row>
    <row r="75" spans="1:5">
      <c r="B75" s="324" t="s">
        <v>728</v>
      </c>
      <c r="C75" s="325">
        <f>+C8+C66</f>
        <v>181520313040</v>
      </c>
      <c r="D75" s="325">
        <f>+D8+D66</f>
        <v>19617094259</v>
      </c>
      <c r="E75" s="325">
        <f t="shared" si="1"/>
        <v>201137407299</v>
      </c>
    </row>
    <row r="76" spans="1:5">
      <c r="E76" s="326"/>
    </row>
    <row r="78" spans="1:5">
      <c r="C78" s="203"/>
      <c r="D78" s="203"/>
      <c r="E78" s="203"/>
    </row>
  </sheetData>
  <mergeCells count="7">
    <mergeCell ref="B3:E3"/>
    <mergeCell ref="B4:E4"/>
    <mergeCell ref="B5:E5"/>
    <mergeCell ref="B6:B7"/>
    <mergeCell ref="C6:C7"/>
    <mergeCell ref="D6:D7"/>
    <mergeCell ref="E6:E7"/>
  </mergeCells>
  <pageMargins left="0.7" right="0.7" top="0.75" bottom="0.75" header="0.3" footer="0.3"/>
  <pageSetup scale="52" orientation="portrait" r:id="rId1"/>
  <ignoredErrors>
    <ignoredError sqref="E66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C8B50-7216-49DC-9864-FB4A989222F4}">
  <sheetPr>
    <tabColor theme="0" tint="-0.34998626667073579"/>
    <pageSetUpPr fitToPage="1"/>
  </sheetPr>
  <dimension ref="B3:F281"/>
  <sheetViews>
    <sheetView showGridLines="0" topLeftCell="A118" zoomScale="90" zoomScaleNormal="90" workbookViewId="0">
      <selection activeCell="C38" sqref="C38"/>
    </sheetView>
  </sheetViews>
  <sheetFormatPr defaultColWidth="11.42578125" defaultRowHeight="15.75"/>
  <cols>
    <col min="1" max="1" width="14.42578125" style="1" bestFit="1" customWidth="1"/>
    <col min="2" max="2" width="128.140625" style="1" bestFit="1" customWidth="1"/>
    <col min="3" max="3" width="23.85546875" style="238" bestFit="1" customWidth="1"/>
    <col min="4" max="4" width="21.5703125" style="238" customWidth="1"/>
    <col min="5" max="5" width="19.5703125" style="238" bestFit="1" customWidth="1"/>
    <col min="6" max="6" width="18.85546875" style="1" bestFit="1" customWidth="1"/>
    <col min="7" max="16384" width="11.42578125" style="1"/>
  </cols>
  <sheetData>
    <row r="3" spans="2:6" ht="18.75">
      <c r="B3" s="368" t="s">
        <v>729</v>
      </c>
      <c r="C3" s="368"/>
      <c r="D3" s="368"/>
      <c r="E3" s="368"/>
    </row>
    <row r="4" spans="2:6" ht="18.75">
      <c r="B4" s="451" t="s">
        <v>730</v>
      </c>
      <c r="C4" s="451"/>
      <c r="D4" s="451"/>
      <c r="E4" s="451"/>
    </row>
    <row r="5" spans="2:6">
      <c r="B5" s="447" t="s">
        <v>102</v>
      </c>
      <c r="C5" s="447"/>
      <c r="D5" s="447"/>
      <c r="E5" s="447"/>
    </row>
    <row r="6" spans="2:6">
      <c r="C6" s="327"/>
    </row>
    <row r="7" spans="2:6" ht="31.5">
      <c r="B7" s="47" t="s">
        <v>230</v>
      </c>
      <c r="C7" s="240" t="s">
        <v>231</v>
      </c>
      <c r="D7" s="328" t="s">
        <v>232</v>
      </c>
      <c r="E7" s="329" t="s">
        <v>233</v>
      </c>
    </row>
    <row r="8" spans="2:6">
      <c r="B8" s="319" t="s">
        <v>529</v>
      </c>
      <c r="C8" s="330">
        <f>C9+C12+C15+C19+C25+C29+C34+C37+C40+C45+C48+C52+C58+C61+C74+C77+C81+C84+C87+C90+C94+C98+C101+C105+C109+C113+C118+C121+C124+C127+C131+C139+C144+C147+C150+C158+C161+C165+C169+C172+C175+C179+C182+C185+C188+C192+C196+C199+C202+C206+C209+C212+C215+C228+C231+C237+C241</f>
        <v>123615757870</v>
      </c>
      <c r="D8" s="330">
        <f t="shared" ref="D8:E8" si="0">D9+D12+D15+D19+D25+D29+D34+D37+D40+D45+D48+D52+D58+D61+D74+D77+D81+D84+D87+D90+D94+D98+D101+D105+D109+D113+D118+D121+D124+D127+D131+D139+D144+D147+D150+D158+D161+D165+D169+D172+D175+D179+D182+D185+D188+D192+D196+D199+D202+D206+D209+D212+D215+D228+D231+D237+D241</f>
        <v>19087610125</v>
      </c>
      <c r="E8" s="330">
        <f t="shared" si="0"/>
        <v>142703367995</v>
      </c>
    </row>
    <row r="9" spans="2:6" ht="16.5" thickBot="1">
      <c r="B9" s="221" t="s">
        <v>663</v>
      </c>
      <c r="C9" s="331">
        <f>C10</f>
        <v>483905814</v>
      </c>
      <c r="D9" s="331">
        <f t="shared" ref="D9:D10" si="1">D10</f>
        <v>17650000</v>
      </c>
      <c r="E9" s="331">
        <f t="shared" ref="E9:E72" si="2">D9+C9</f>
        <v>501555814</v>
      </c>
      <c r="F9"/>
    </row>
    <row r="10" spans="2:6">
      <c r="B10" s="332" t="s">
        <v>731</v>
      </c>
      <c r="C10" s="333">
        <f>C11</f>
        <v>483905814</v>
      </c>
      <c r="D10" s="333">
        <f t="shared" si="1"/>
        <v>17650000</v>
      </c>
      <c r="E10" s="333">
        <f t="shared" si="2"/>
        <v>501555814</v>
      </c>
      <c r="F10"/>
    </row>
    <row r="11" spans="2:6">
      <c r="B11" s="334" t="s">
        <v>732</v>
      </c>
      <c r="C11" s="335">
        <v>483905814</v>
      </c>
      <c r="D11" s="335">
        <v>17650000</v>
      </c>
      <c r="E11" s="335">
        <f t="shared" si="2"/>
        <v>501555814</v>
      </c>
      <c r="F11"/>
    </row>
    <row r="12" spans="2:6" ht="16.5" thickBot="1">
      <c r="B12" s="221" t="s">
        <v>664</v>
      </c>
      <c r="C12" s="331">
        <f>C13</f>
        <v>55682724</v>
      </c>
      <c r="D12" s="331">
        <f t="shared" ref="D12:D13" si="3">D13</f>
        <v>0</v>
      </c>
      <c r="E12" s="331">
        <f t="shared" si="2"/>
        <v>55682724</v>
      </c>
      <c r="F12"/>
    </row>
    <row r="13" spans="2:6">
      <c r="B13" s="332" t="s">
        <v>733</v>
      </c>
      <c r="C13" s="333">
        <f>C14</f>
        <v>55682724</v>
      </c>
      <c r="D13" s="333">
        <f t="shared" si="3"/>
        <v>0</v>
      </c>
      <c r="E13" s="333">
        <f t="shared" si="2"/>
        <v>55682724</v>
      </c>
      <c r="F13"/>
    </row>
    <row r="14" spans="2:6">
      <c r="B14" s="334" t="s">
        <v>734</v>
      </c>
      <c r="C14" s="335">
        <v>55682724</v>
      </c>
      <c r="D14" s="335">
        <v>0</v>
      </c>
      <c r="E14" s="335">
        <f t="shared" si="2"/>
        <v>55682724</v>
      </c>
      <c r="F14"/>
    </row>
    <row r="15" spans="2:6" ht="16.5" thickBot="1">
      <c r="B15" s="221" t="s">
        <v>735</v>
      </c>
      <c r="C15" s="222">
        <f>C16</f>
        <v>876866231</v>
      </c>
      <c r="D15" s="336">
        <f t="shared" ref="D15" si="4">D16</f>
        <v>903933552</v>
      </c>
      <c r="E15" s="336">
        <f t="shared" si="2"/>
        <v>1780799783</v>
      </c>
      <c r="F15"/>
    </row>
    <row r="16" spans="2:6">
      <c r="B16" s="332" t="s">
        <v>736</v>
      </c>
      <c r="C16" s="333">
        <f>C17+C18</f>
        <v>876866231</v>
      </c>
      <c r="D16" s="333">
        <f t="shared" ref="D16" si="5">D17+D18</f>
        <v>903933552</v>
      </c>
      <c r="E16" s="333">
        <f t="shared" si="2"/>
        <v>1780799783</v>
      </c>
      <c r="F16"/>
    </row>
    <row r="17" spans="2:6">
      <c r="B17" s="334" t="s">
        <v>737</v>
      </c>
      <c r="C17" s="335">
        <v>858781231</v>
      </c>
      <c r="D17" s="335">
        <v>903933552</v>
      </c>
      <c r="E17" s="335">
        <f t="shared" si="2"/>
        <v>1762714783</v>
      </c>
      <c r="F17"/>
    </row>
    <row r="18" spans="2:6">
      <c r="B18" s="334" t="s">
        <v>238</v>
      </c>
      <c r="C18" s="335">
        <v>18085000</v>
      </c>
      <c r="D18" s="335">
        <v>0</v>
      </c>
      <c r="E18" s="335">
        <f t="shared" si="2"/>
        <v>18085000</v>
      </c>
      <c r="F18"/>
    </row>
    <row r="19" spans="2:6" ht="16.5" thickBot="1">
      <c r="B19" s="221" t="s">
        <v>666</v>
      </c>
      <c r="C19" s="222">
        <f>C20</f>
        <v>602649982</v>
      </c>
      <c r="D19" s="336">
        <f t="shared" ref="D19" si="6">D20</f>
        <v>14142822</v>
      </c>
      <c r="E19" s="336">
        <f t="shared" si="2"/>
        <v>616792804</v>
      </c>
      <c r="F19"/>
    </row>
    <row r="20" spans="2:6">
      <c r="B20" s="332" t="s">
        <v>738</v>
      </c>
      <c r="C20" s="333">
        <f>SUM(C21:C24)</f>
        <v>602649982</v>
      </c>
      <c r="D20" s="333">
        <f t="shared" ref="D20" si="7">SUM(D21:D24)</f>
        <v>14142822</v>
      </c>
      <c r="E20" s="333">
        <f t="shared" si="2"/>
        <v>616792804</v>
      </c>
      <c r="F20"/>
    </row>
    <row r="21" spans="2:6">
      <c r="B21" s="334" t="s">
        <v>240</v>
      </c>
      <c r="C21" s="335">
        <v>398268369</v>
      </c>
      <c r="D21" s="335">
        <v>13890822</v>
      </c>
      <c r="E21" s="335">
        <f t="shared" si="2"/>
        <v>412159191</v>
      </c>
      <c r="F21"/>
    </row>
    <row r="22" spans="2:6">
      <c r="B22" s="334" t="s">
        <v>739</v>
      </c>
      <c r="C22" s="335">
        <v>73238275</v>
      </c>
      <c r="D22" s="335">
        <v>252000</v>
      </c>
      <c r="E22" s="335">
        <f t="shared" si="2"/>
        <v>73490275</v>
      </c>
      <c r="F22"/>
    </row>
    <row r="23" spans="2:6">
      <c r="B23" s="334" t="s">
        <v>740</v>
      </c>
      <c r="C23" s="335">
        <v>122072607</v>
      </c>
      <c r="D23" s="335">
        <v>0</v>
      </c>
      <c r="E23" s="335">
        <f t="shared" si="2"/>
        <v>122072607</v>
      </c>
      <c r="F23"/>
    </row>
    <row r="24" spans="2:6">
      <c r="B24" s="334" t="s">
        <v>741</v>
      </c>
      <c r="C24" s="335">
        <v>9070731</v>
      </c>
      <c r="D24" s="335">
        <v>0</v>
      </c>
      <c r="E24" s="335">
        <f t="shared" si="2"/>
        <v>9070731</v>
      </c>
      <c r="F24"/>
    </row>
    <row r="25" spans="2:6" ht="16.5" thickBot="1">
      <c r="B25" s="221" t="s">
        <v>667</v>
      </c>
      <c r="C25" s="222">
        <f>C26</f>
        <v>178030431</v>
      </c>
      <c r="D25" s="336">
        <f t="shared" ref="D25" si="8">D26</f>
        <v>2136680</v>
      </c>
      <c r="E25" s="336">
        <f t="shared" si="2"/>
        <v>180167111</v>
      </c>
      <c r="F25"/>
    </row>
    <row r="26" spans="2:6">
      <c r="B26" s="332" t="s">
        <v>742</v>
      </c>
      <c r="C26" s="333">
        <f>C27+C28</f>
        <v>178030431</v>
      </c>
      <c r="D26" s="333">
        <f>D27+D28</f>
        <v>2136680</v>
      </c>
      <c r="E26" s="333">
        <f t="shared" si="2"/>
        <v>180167111</v>
      </c>
      <c r="F26"/>
    </row>
    <row r="27" spans="2:6">
      <c r="B27" s="334" t="s">
        <v>743</v>
      </c>
      <c r="C27" s="337">
        <v>176167431</v>
      </c>
      <c r="D27" s="335">
        <v>2136680</v>
      </c>
      <c r="E27" s="335">
        <f t="shared" si="2"/>
        <v>178304111</v>
      </c>
      <c r="F27"/>
    </row>
    <row r="28" spans="2:6">
      <c r="B28" s="334" t="s">
        <v>236</v>
      </c>
      <c r="C28" s="337">
        <v>1863000</v>
      </c>
      <c r="D28" s="337">
        <v>0</v>
      </c>
      <c r="E28" s="337">
        <f t="shared" si="2"/>
        <v>1863000</v>
      </c>
      <c r="F28"/>
    </row>
    <row r="29" spans="2:6" ht="16.5" thickBot="1">
      <c r="B29" s="221" t="s">
        <v>668</v>
      </c>
      <c r="C29" s="338">
        <f>C30</f>
        <v>1896024070</v>
      </c>
      <c r="D29" s="338">
        <f t="shared" ref="D29" si="9">D30</f>
        <v>112293256</v>
      </c>
      <c r="E29" s="338">
        <f t="shared" si="2"/>
        <v>2008317326</v>
      </c>
      <c r="F29"/>
    </row>
    <row r="30" spans="2:6">
      <c r="B30" s="339" t="s">
        <v>744</v>
      </c>
      <c r="C30" s="340">
        <f>C31+C32+C33</f>
        <v>1896024070</v>
      </c>
      <c r="D30" s="333">
        <f t="shared" ref="D30" si="10">D31+D32+D33</f>
        <v>112293256</v>
      </c>
      <c r="E30" s="333">
        <f t="shared" si="2"/>
        <v>2008317326</v>
      </c>
      <c r="F30"/>
    </row>
    <row r="31" spans="2:6">
      <c r="B31" s="334" t="s">
        <v>240</v>
      </c>
      <c r="C31" s="335">
        <v>638132158</v>
      </c>
      <c r="D31" s="335">
        <v>21185395</v>
      </c>
      <c r="E31" s="335">
        <f t="shared" si="2"/>
        <v>659317553</v>
      </c>
      <c r="F31"/>
    </row>
    <row r="32" spans="2:6">
      <c r="B32" s="334" t="s">
        <v>745</v>
      </c>
      <c r="C32" s="335">
        <v>122620351</v>
      </c>
      <c r="D32" s="335">
        <v>2800000</v>
      </c>
      <c r="E32" s="335">
        <f t="shared" si="2"/>
        <v>125420351</v>
      </c>
      <c r="F32"/>
    </row>
    <row r="33" spans="2:6">
      <c r="B33" s="334" t="s">
        <v>746</v>
      </c>
      <c r="C33" s="335">
        <v>1135271561</v>
      </c>
      <c r="D33" s="335">
        <v>88307861</v>
      </c>
      <c r="E33" s="335">
        <f t="shared" si="2"/>
        <v>1223579422</v>
      </c>
      <c r="F33"/>
    </row>
    <row r="34" spans="2:6" ht="16.5" thickBot="1">
      <c r="B34" s="221" t="s">
        <v>747</v>
      </c>
      <c r="C34" s="222">
        <f>C35</f>
        <v>69294108</v>
      </c>
      <c r="D34" s="336">
        <f t="shared" ref="D34:D35" si="11">D35</f>
        <v>2631388</v>
      </c>
      <c r="E34" s="336">
        <f t="shared" si="2"/>
        <v>71925496</v>
      </c>
      <c r="F34"/>
    </row>
    <row r="35" spans="2:6">
      <c r="B35" s="332" t="s">
        <v>748</v>
      </c>
      <c r="C35" s="333">
        <f>C36</f>
        <v>69294108</v>
      </c>
      <c r="D35" s="333">
        <f t="shared" si="11"/>
        <v>2631388</v>
      </c>
      <c r="E35" s="333">
        <f t="shared" si="2"/>
        <v>71925496</v>
      </c>
      <c r="F35"/>
    </row>
    <row r="36" spans="2:6">
      <c r="B36" s="334" t="s">
        <v>749</v>
      </c>
      <c r="C36" s="335">
        <v>69294108</v>
      </c>
      <c r="D36" s="335">
        <v>2631388</v>
      </c>
      <c r="E36" s="335">
        <f t="shared" si="2"/>
        <v>71925496</v>
      </c>
      <c r="F36"/>
    </row>
    <row r="37" spans="2:6" ht="16.5" thickBot="1">
      <c r="B37" s="221" t="s">
        <v>750</v>
      </c>
      <c r="C37" s="222">
        <f>C38</f>
        <v>20281156</v>
      </c>
      <c r="D37" s="336">
        <f t="shared" ref="D37:D38" si="12">D38</f>
        <v>70900</v>
      </c>
      <c r="E37" s="336">
        <f t="shared" si="2"/>
        <v>20352056</v>
      </c>
      <c r="F37"/>
    </row>
    <row r="38" spans="2:6">
      <c r="B38" s="332" t="s">
        <v>751</v>
      </c>
      <c r="C38" s="333">
        <f>C39</f>
        <v>20281156</v>
      </c>
      <c r="D38" s="333">
        <f t="shared" si="12"/>
        <v>70900</v>
      </c>
      <c r="E38" s="333">
        <f t="shared" si="2"/>
        <v>20352056</v>
      </c>
      <c r="F38"/>
    </row>
    <row r="39" spans="2:6">
      <c r="B39" s="334" t="s">
        <v>752</v>
      </c>
      <c r="C39" s="335">
        <v>20281156</v>
      </c>
      <c r="D39" s="335">
        <v>70900</v>
      </c>
      <c r="E39" s="335">
        <f t="shared" si="2"/>
        <v>20352056</v>
      </c>
      <c r="F39"/>
    </row>
    <row r="40" spans="2:6" ht="16.5" thickBot="1">
      <c r="B40" s="221" t="s">
        <v>753</v>
      </c>
      <c r="C40" s="222">
        <f>C41</f>
        <v>894725781</v>
      </c>
      <c r="D40" s="336">
        <f t="shared" ref="D40" si="13">D41</f>
        <v>5312246600</v>
      </c>
      <c r="E40" s="336">
        <f t="shared" si="2"/>
        <v>6206972381</v>
      </c>
      <c r="F40"/>
    </row>
    <row r="41" spans="2:6">
      <c r="B41" s="332" t="s">
        <v>754</v>
      </c>
      <c r="C41" s="333">
        <f>C42+C43+C44</f>
        <v>894725781</v>
      </c>
      <c r="D41" s="333">
        <f t="shared" ref="D41" si="14">D42+D43+D44</f>
        <v>5312246600</v>
      </c>
      <c r="E41" s="333">
        <f t="shared" si="2"/>
        <v>6206972381</v>
      </c>
      <c r="F41"/>
    </row>
    <row r="42" spans="2:6">
      <c r="B42" s="334" t="s">
        <v>240</v>
      </c>
      <c r="C42" s="335">
        <v>577498395</v>
      </c>
      <c r="D42" s="335">
        <v>0</v>
      </c>
      <c r="E42" s="335">
        <f t="shared" si="2"/>
        <v>577498395</v>
      </c>
      <c r="F42"/>
    </row>
    <row r="43" spans="2:6">
      <c r="B43" s="334" t="s">
        <v>755</v>
      </c>
      <c r="C43" s="335">
        <v>317227386</v>
      </c>
      <c r="D43" s="335">
        <v>1404992149</v>
      </c>
      <c r="E43" s="335">
        <f t="shared" si="2"/>
        <v>1722219535</v>
      </c>
      <c r="F43"/>
    </row>
    <row r="44" spans="2:6">
      <c r="B44" s="334" t="s">
        <v>756</v>
      </c>
      <c r="C44" s="335">
        <v>0</v>
      </c>
      <c r="D44" s="335">
        <v>3907254451</v>
      </c>
      <c r="E44" s="335">
        <f t="shared" si="2"/>
        <v>3907254451</v>
      </c>
      <c r="F44"/>
    </row>
    <row r="45" spans="2:6" ht="16.5" thickBot="1">
      <c r="B45" s="221" t="s">
        <v>672</v>
      </c>
      <c r="C45" s="222">
        <f>C46</f>
        <v>126694665</v>
      </c>
      <c r="D45" s="336">
        <f t="shared" ref="D45:D46" si="15">D46</f>
        <v>17450000</v>
      </c>
      <c r="E45" s="336">
        <f t="shared" si="2"/>
        <v>144144665</v>
      </c>
      <c r="F45"/>
    </row>
    <row r="46" spans="2:6">
      <c r="B46" s="332" t="s">
        <v>757</v>
      </c>
      <c r="C46" s="333">
        <f>C47</f>
        <v>126694665</v>
      </c>
      <c r="D46" s="333">
        <f t="shared" si="15"/>
        <v>17450000</v>
      </c>
      <c r="E46" s="333">
        <f t="shared" si="2"/>
        <v>144144665</v>
      </c>
      <c r="F46"/>
    </row>
    <row r="47" spans="2:6">
      <c r="B47" s="334" t="s">
        <v>758</v>
      </c>
      <c r="C47" s="335">
        <v>126694665</v>
      </c>
      <c r="D47" s="335">
        <v>17450000</v>
      </c>
      <c r="E47" s="335">
        <f t="shared" si="2"/>
        <v>144144665</v>
      </c>
      <c r="F47"/>
    </row>
    <row r="48" spans="2:6" ht="16.5" thickBot="1">
      <c r="B48" s="221" t="s">
        <v>673</v>
      </c>
      <c r="C48" s="222">
        <f>C49</f>
        <v>150409258</v>
      </c>
      <c r="D48" s="336">
        <f t="shared" ref="D48" si="16">D49</f>
        <v>4590742</v>
      </c>
      <c r="E48" s="336">
        <f t="shared" si="2"/>
        <v>155000000</v>
      </c>
      <c r="F48"/>
    </row>
    <row r="49" spans="2:6">
      <c r="B49" s="332" t="s">
        <v>759</v>
      </c>
      <c r="C49" s="333">
        <f>C50+C51</f>
        <v>150409258</v>
      </c>
      <c r="D49" s="333">
        <f t="shared" ref="D49" si="17">D50+D51</f>
        <v>4590742</v>
      </c>
      <c r="E49" s="333">
        <f t="shared" si="2"/>
        <v>155000000</v>
      </c>
      <c r="F49"/>
    </row>
    <row r="50" spans="2:6">
      <c r="B50" s="334" t="s">
        <v>760</v>
      </c>
      <c r="C50" s="335">
        <v>150099258</v>
      </c>
      <c r="D50" s="335">
        <v>4590742</v>
      </c>
      <c r="E50" s="335">
        <f t="shared" si="2"/>
        <v>154690000</v>
      </c>
      <c r="F50"/>
    </row>
    <row r="51" spans="2:6">
      <c r="B51" s="334" t="s">
        <v>238</v>
      </c>
      <c r="C51" s="335">
        <v>310000</v>
      </c>
      <c r="D51" s="335">
        <v>0</v>
      </c>
      <c r="E51" s="335">
        <f t="shared" si="2"/>
        <v>310000</v>
      </c>
      <c r="F51"/>
    </row>
    <row r="52" spans="2:6" ht="16.5" thickBot="1">
      <c r="B52" s="221" t="s">
        <v>674</v>
      </c>
      <c r="C52" s="222">
        <f>C53</f>
        <v>844817385</v>
      </c>
      <c r="D52" s="336">
        <f t="shared" ref="D52" si="18">D53</f>
        <v>203000000</v>
      </c>
      <c r="E52" s="336">
        <f t="shared" si="2"/>
        <v>1047817385</v>
      </c>
      <c r="F52"/>
    </row>
    <row r="53" spans="2:6">
      <c r="B53" s="332" t="s">
        <v>761</v>
      </c>
      <c r="C53" s="333">
        <f>SUM(C54:C57)</f>
        <v>844817385</v>
      </c>
      <c r="D53" s="333">
        <f t="shared" ref="D53" si="19">SUM(D54:D57)</f>
        <v>203000000</v>
      </c>
      <c r="E53" s="333">
        <f t="shared" si="2"/>
        <v>1047817385</v>
      </c>
      <c r="F53"/>
    </row>
    <row r="54" spans="2:6">
      <c r="B54" s="334" t="s">
        <v>762</v>
      </c>
      <c r="C54" s="335">
        <v>539517385</v>
      </c>
      <c r="D54" s="335">
        <v>80000000</v>
      </c>
      <c r="E54" s="335">
        <f t="shared" si="2"/>
        <v>619517385</v>
      </c>
      <c r="F54"/>
    </row>
    <row r="55" spans="2:6">
      <c r="B55" s="334" t="s">
        <v>436</v>
      </c>
      <c r="C55" s="335">
        <v>0</v>
      </c>
      <c r="D55" s="335">
        <v>0</v>
      </c>
      <c r="E55" s="335">
        <f t="shared" si="2"/>
        <v>0</v>
      </c>
      <c r="F55"/>
    </row>
    <row r="56" spans="2:6">
      <c r="B56" s="334" t="s">
        <v>238</v>
      </c>
      <c r="C56" s="335">
        <v>305300000</v>
      </c>
      <c r="D56" s="335">
        <v>123000000</v>
      </c>
      <c r="E56" s="335">
        <f t="shared" si="2"/>
        <v>428300000</v>
      </c>
      <c r="F56"/>
    </row>
    <row r="57" spans="2:6">
      <c r="B57" s="334" t="s">
        <v>248</v>
      </c>
      <c r="C57" s="335">
        <v>0</v>
      </c>
      <c r="D57" s="335">
        <v>0</v>
      </c>
      <c r="E57" s="335">
        <f t="shared" si="2"/>
        <v>0</v>
      </c>
      <c r="F57"/>
    </row>
    <row r="58" spans="2:6" ht="16.5" thickBot="1">
      <c r="B58" s="221" t="s">
        <v>675</v>
      </c>
      <c r="C58" s="222">
        <f>C59</f>
        <v>600717328</v>
      </c>
      <c r="D58" s="336">
        <f t="shared" ref="D58:D59" si="20">D59</f>
        <v>16356456</v>
      </c>
      <c r="E58" s="336">
        <f t="shared" si="2"/>
        <v>617073784</v>
      </c>
      <c r="F58"/>
    </row>
    <row r="59" spans="2:6">
      <c r="B59" s="332" t="s">
        <v>763</v>
      </c>
      <c r="C59" s="333">
        <f>C60</f>
        <v>600717328</v>
      </c>
      <c r="D59" s="333">
        <f t="shared" si="20"/>
        <v>16356456</v>
      </c>
      <c r="E59" s="333">
        <f t="shared" si="2"/>
        <v>617073784</v>
      </c>
      <c r="F59"/>
    </row>
    <row r="60" spans="2:6">
      <c r="B60" s="334" t="s">
        <v>764</v>
      </c>
      <c r="C60" s="335">
        <v>600717328</v>
      </c>
      <c r="D60" s="335">
        <v>16356456</v>
      </c>
      <c r="E60" s="335">
        <f t="shared" si="2"/>
        <v>617073784</v>
      </c>
      <c r="F60"/>
    </row>
    <row r="61" spans="2:6" ht="16.5" thickBot="1">
      <c r="B61" s="221" t="s">
        <v>676</v>
      </c>
      <c r="C61" s="222">
        <f>C62</f>
        <v>10223893553</v>
      </c>
      <c r="D61" s="336">
        <f t="shared" ref="D61" si="21">D62</f>
        <v>160665265</v>
      </c>
      <c r="E61" s="336">
        <f t="shared" si="2"/>
        <v>10384558818</v>
      </c>
      <c r="F61"/>
    </row>
    <row r="62" spans="2:6">
      <c r="B62" s="332" t="s">
        <v>765</v>
      </c>
      <c r="C62" s="333">
        <f>SUM(C63:C73)</f>
        <v>10223893553</v>
      </c>
      <c r="D62" s="333">
        <f>SUM(D63:D73)</f>
        <v>160665265</v>
      </c>
      <c r="E62" s="333">
        <f t="shared" si="2"/>
        <v>10384558818</v>
      </c>
      <c r="F62"/>
    </row>
    <row r="63" spans="2:6">
      <c r="B63" s="334" t="s">
        <v>240</v>
      </c>
      <c r="C63" s="335">
        <v>2802694684</v>
      </c>
      <c r="D63" s="335">
        <v>80421390</v>
      </c>
      <c r="E63" s="335">
        <f t="shared" si="2"/>
        <v>2883116074</v>
      </c>
      <c r="F63"/>
    </row>
    <row r="64" spans="2:6">
      <c r="B64" s="334" t="s">
        <v>766</v>
      </c>
      <c r="C64" s="335">
        <v>4691618994</v>
      </c>
      <c r="D64" s="335">
        <v>45475779</v>
      </c>
      <c r="E64" s="335">
        <f t="shared" si="2"/>
        <v>4737094773</v>
      </c>
      <c r="F64"/>
    </row>
    <row r="65" spans="2:6">
      <c r="B65" s="334" t="s">
        <v>767</v>
      </c>
      <c r="C65" s="335">
        <v>153164555</v>
      </c>
      <c r="D65" s="335">
        <v>746884</v>
      </c>
      <c r="E65" s="335">
        <f t="shared" si="2"/>
        <v>153911439</v>
      </c>
      <c r="F65"/>
    </row>
    <row r="66" spans="2:6">
      <c r="B66" s="334" t="s">
        <v>768</v>
      </c>
      <c r="C66" s="335">
        <v>88025401</v>
      </c>
      <c r="D66" s="335">
        <v>13564836</v>
      </c>
      <c r="E66" s="335">
        <f t="shared" si="2"/>
        <v>101590237</v>
      </c>
      <c r="F66"/>
    </row>
    <row r="67" spans="2:6">
      <c r="B67" s="334" t="s">
        <v>769</v>
      </c>
      <c r="C67" s="335">
        <v>358914307</v>
      </c>
      <c r="D67" s="335">
        <v>17328438</v>
      </c>
      <c r="E67" s="335">
        <f t="shared" si="2"/>
        <v>376242745</v>
      </c>
      <c r="F67"/>
    </row>
    <row r="68" spans="2:6">
      <c r="B68" s="334" t="s">
        <v>770</v>
      </c>
      <c r="C68" s="335">
        <v>39861180</v>
      </c>
      <c r="D68" s="335">
        <v>409334</v>
      </c>
      <c r="E68" s="335">
        <f t="shared" si="2"/>
        <v>40270514</v>
      </c>
      <c r="F68"/>
    </row>
    <row r="69" spans="2:6">
      <c r="B69" s="334" t="s">
        <v>771</v>
      </c>
      <c r="C69" s="335">
        <v>142464060</v>
      </c>
      <c r="D69" s="335">
        <v>2663292</v>
      </c>
      <c r="E69" s="335">
        <f t="shared" si="2"/>
        <v>145127352</v>
      </c>
      <c r="F69"/>
    </row>
    <row r="70" spans="2:6">
      <c r="B70" s="334" t="s">
        <v>772</v>
      </c>
      <c r="C70" s="335">
        <v>19325563</v>
      </c>
      <c r="D70" s="335">
        <v>55312</v>
      </c>
      <c r="E70" s="335">
        <f t="shared" si="2"/>
        <v>19380875</v>
      </c>
      <c r="F70"/>
    </row>
    <row r="71" spans="2:6">
      <c r="B71" s="334" t="s">
        <v>436</v>
      </c>
      <c r="C71" s="335">
        <v>0</v>
      </c>
      <c r="D71" s="335">
        <v>0</v>
      </c>
      <c r="E71" s="335">
        <f t="shared" si="2"/>
        <v>0</v>
      </c>
      <c r="F71"/>
    </row>
    <row r="72" spans="2:6">
      <c r="B72" s="334" t="s">
        <v>238</v>
      </c>
      <c r="C72" s="335">
        <v>1924545159</v>
      </c>
      <c r="D72" s="335">
        <v>0</v>
      </c>
      <c r="E72" s="335">
        <f t="shared" si="2"/>
        <v>1924545159</v>
      </c>
      <c r="F72"/>
    </row>
    <row r="73" spans="2:6">
      <c r="B73" s="334" t="s">
        <v>773</v>
      </c>
      <c r="C73" s="335">
        <v>3279650</v>
      </c>
      <c r="D73" s="337">
        <v>0</v>
      </c>
      <c r="E73" s="337">
        <f t="shared" ref="E73:E136" si="22">D73+C73</f>
        <v>3279650</v>
      </c>
      <c r="F73"/>
    </row>
    <row r="74" spans="2:6" ht="16.5" thickBot="1">
      <c r="B74" s="221" t="s">
        <v>677</v>
      </c>
      <c r="C74" s="222">
        <f>C75</f>
        <v>128528000</v>
      </c>
      <c r="D74" s="336">
        <f t="shared" ref="D74:D75" si="23">D75</f>
        <v>6050000</v>
      </c>
      <c r="E74" s="336">
        <f t="shared" si="22"/>
        <v>134578000</v>
      </c>
      <c r="F74"/>
    </row>
    <row r="75" spans="2:6">
      <c r="B75" s="332" t="s">
        <v>774</v>
      </c>
      <c r="C75" s="333">
        <f>C76</f>
        <v>128528000</v>
      </c>
      <c r="D75" s="333">
        <f t="shared" si="23"/>
        <v>6050000</v>
      </c>
      <c r="E75" s="333">
        <f t="shared" si="22"/>
        <v>134578000</v>
      </c>
      <c r="F75"/>
    </row>
    <row r="76" spans="2:6">
      <c r="B76" s="334" t="s">
        <v>775</v>
      </c>
      <c r="C76" s="335">
        <v>128528000</v>
      </c>
      <c r="D76" s="335">
        <v>6050000</v>
      </c>
      <c r="E76" s="335">
        <f t="shared" si="22"/>
        <v>134578000</v>
      </c>
      <c r="F76"/>
    </row>
    <row r="77" spans="2:6" ht="16.5" thickBot="1">
      <c r="B77" s="221" t="s">
        <v>678</v>
      </c>
      <c r="C77" s="222">
        <f>C78</f>
        <v>1830977685</v>
      </c>
      <c r="D77" s="336">
        <f t="shared" ref="D77" si="24">D78</f>
        <v>2764456422</v>
      </c>
      <c r="E77" s="336">
        <f t="shared" si="22"/>
        <v>4595434107</v>
      </c>
      <c r="F77"/>
    </row>
    <row r="78" spans="2:6">
      <c r="B78" s="332" t="s">
        <v>776</v>
      </c>
      <c r="C78" s="333">
        <f>C79+C80</f>
        <v>1830977685</v>
      </c>
      <c r="D78" s="333">
        <f t="shared" ref="D78" si="25">D79+D80</f>
        <v>2764456422</v>
      </c>
      <c r="E78" s="333">
        <f t="shared" si="22"/>
        <v>4595434107</v>
      </c>
      <c r="F78"/>
    </row>
    <row r="79" spans="2:6">
      <c r="B79" s="334" t="s">
        <v>777</v>
      </c>
      <c r="C79" s="335">
        <v>1830977685</v>
      </c>
      <c r="D79" s="335">
        <v>2764456422</v>
      </c>
      <c r="E79" s="335">
        <f t="shared" si="22"/>
        <v>4595434107</v>
      </c>
      <c r="F79"/>
    </row>
    <row r="80" spans="2:6">
      <c r="B80" s="334" t="s">
        <v>238</v>
      </c>
      <c r="C80" s="335">
        <v>0</v>
      </c>
      <c r="D80" s="335">
        <v>0</v>
      </c>
      <c r="E80" s="335">
        <f t="shared" si="22"/>
        <v>0</v>
      </c>
      <c r="F80"/>
    </row>
    <row r="81" spans="2:6" ht="16.5" thickBot="1">
      <c r="B81" s="221" t="s">
        <v>679</v>
      </c>
      <c r="C81" s="222">
        <f>C82</f>
        <v>329650443</v>
      </c>
      <c r="D81" s="336">
        <f t="shared" ref="D81:D82" si="26">D82</f>
        <v>17316705</v>
      </c>
      <c r="E81" s="336">
        <f t="shared" si="22"/>
        <v>346967148</v>
      </c>
      <c r="F81"/>
    </row>
    <row r="82" spans="2:6">
      <c r="B82" s="332" t="s">
        <v>778</v>
      </c>
      <c r="C82" s="333">
        <f>C83</f>
        <v>329650443</v>
      </c>
      <c r="D82" s="333">
        <f t="shared" si="26"/>
        <v>17316705</v>
      </c>
      <c r="E82" s="333">
        <f t="shared" si="22"/>
        <v>346967148</v>
      </c>
      <c r="F82"/>
    </row>
    <row r="83" spans="2:6">
      <c r="B83" s="334" t="s">
        <v>779</v>
      </c>
      <c r="C83" s="335">
        <v>329650443</v>
      </c>
      <c r="D83" s="335">
        <v>17316705</v>
      </c>
      <c r="E83" s="335">
        <f t="shared" si="22"/>
        <v>346967148</v>
      </c>
      <c r="F83"/>
    </row>
    <row r="84" spans="2:6" ht="16.5" thickBot="1">
      <c r="B84" s="221" t="s">
        <v>680</v>
      </c>
      <c r="C84" s="222">
        <f>C85</f>
        <v>58698553</v>
      </c>
      <c r="D84" s="336">
        <f t="shared" ref="D84:D85" si="27">D85</f>
        <v>3301447</v>
      </c>
      <c r="E84" s="336">
        <f t="shared" si="22"/>
        <v>62000000</v>
      </c>
      <c r="F84"/>
    </row>
    <row r="85" spans="2:6">
      <c r="B85" s="332" t="s">
        <v>780</v>
      </c>
      <c r="C85" s="333">
        <f>C86</f>
        <v>58698553</v>
      </c>
      <c r="D85" s="333">
        <f t="shared" si="27"/>
        <v>3301447</v>
      </c>
      <c r="E85" s="333">
        <f t="shared" si="22"/>
        <v>62000000</v>
      </c>
      <c r="F85"/>
    </row>
    <row r="86" spans="2:6">
      <c r="B86" s="334" t="s">
        <v>781</v>
      </c>
      <c r="C86" s="335">
        <v>58698553</v>
      </c>
      <c r="D86" s="335">
        <v>3301447</v>
      </c>
      <c r="E86" s="335">
        <f t="shared" si="22"/>
        <v>62000000</v>
      </c>
      <c r="F86"/>
    </row>
    <row r="87" spans="2:6" ht="16.5" thickBot="1">
      <c r="B87" s="221" t="s">
        <v>681</v>
      </c>
      <c r="C87" s="222">
        <f>C88</f>
        <v>100578547</v>
      </c>
      <c r="D87" s="336">
        <f t="shared" ref="D87:D88" si="28">D88</f>
        <v>8862078</v>
      </c>
      <c r="E87" s="336">
        <f t="shared" si="22"/>
        <v>109440625</v>
      </c>
      <c r="F87"/>
    </row>
    <row r="88" spans="2:6">
      <c r="B88" s="332" t="s">
        <v>782</v>
      </c>
      <c r="C88" s="333">
        <f>C89</f>
        <v>100578547</v>
      </c>
      <c r="D88" s="333">
        <f t="shared" si="28"/>
        <v>8862078</v>
      </c>
      <c r="E88" s="333">
        <f t="shared" si="22"/>
        <v>109440625</v>
      </c>
      <c r="F88"/>
    </row>
    <row r="89" spans="2:6">
      <c r="B89" s="334" t="s">
        <v>783</v>
      </c>
      <c r="C89" s="335">
        <v>100578547</v>
      </c>
      <c r="D89" s="335">
        <v>8862078</v>
      </c>
      <c r="E89" s="335">
        <f t="shared" si="22"/>
        <v>109440625</v>
      </c>
      <c r="F89"/>
    </row>
    <row r="90" spans="2:6" ht="16.5" thickBot="1">
      <c r="B90" s="221" t="s">
        <v>682</v>
      </c>
      <c r="C90" s="222">
        <f>C91</f>
        <v>549041328</v>
      </c>
      <c r="D90" s="336">
        <f t="shared" ref="D90" si="29">D91</f>
        <v>33050000</v>
      </c>
      <c r="E90" s="336">
        <f t="shared" si="22"/>
        <v>582091328</v>
      </c>
      <c r="F90"/>
    </row>
    <row r="91" spans="2:6">
      <c r="B91" s="332" t="s">
        <v>784</v>
      </c>
      <c r="C91" s="333">
        <f>C92+C93</f>
        <v>549041328</v>
      </c>
      <c r="D91" s="333">
        <f t="shared" ref="D91" si="30">D92+D93</f>
        <v>33050000</v>
      </c>
      <c r="E91" s="333">
        <f t="shared" si="22"/>
        <v>582091328</v>
      </c>
      <c r="F91"/>
    </row>
    <row r="92" spans="2:6">
      <c r="B92" s="334" t="s">
        <v>785</v>
      </c>
      <c r="C92" s="335">
        <v>546241328</v>
      </c>
      <c r="D92" s="335">
        <v>33050000</v>
      </c>
      <c r="E92" s="335">
        <f t="shared" si="22"/>
        <v>579291328</v>
      </c>
      <c r="F92"/>
    </row>
    <row r="93" spans="2:6">
      <c r="B93" s="334" t="s">
        <v>238</v>
      </c>
      <c r="C93" s="335">
        <v>2800000</v>
      </c>
      <c r="D93" s="335">
        <v>0</v>
      </c>
      <c r="E93" s="335">
        <f t="shared" si="22"/>
        <v>2800000</v>
      </c>
      <c r="F93"/>
    </row>
    <row r="94" spans="2:6" ht="16.5" thickBot="1">
      <c r="B94" s="221" t="s">
        <v>786</v>
      </c>
      <c r="C94" s="222">
        <f>C95</f>
        <v>360174762</v>
      </c>
      <c r="D94" s="336">
        <f t="shared" ref="D94" si="31">D95</f>
        <v>14347500</v>
      </c>
      <c r="E94" s="336">
        <f t="shared" si="22"/>
        <v>374522262</v>
      </c>
      <c r="F94"/>
    </row>
    <row r="95" spans="2:6">
      <c r="B95" s="332" t="s">
        <v>787</v>
      </c>
      <c r="C95" s="333">
        <f>C96+C97</f>
        <v>360174762</v>
      </c>
      <c r="D95" s="333">
        <f t="shared" ref="D95" si="32">D96+D97</f>
        <v>14347500</v>
      </c>
      <c r="E95" s="333">
        <f t="shared" si="22"/>
        <v>374522262</v>
      </c>
      <c r="F95"/>
    </row>
    <row r="96" spans="2:6">
      <c r="B96" s="334" t="s">
        <v>788</v>
      </c>
      <c r="C96" s="335">
        <v>357886012</v>
      </c>
      <c r="D96" s="335">
        <v>14347500</v>
      </c>
      <c r="E96" s="335">
        <f t="shared" si="22"/>
        <v>372233512</v>
      </c>
      <c r="F96"/>
    </row>
    <row r="97" spans="2:6">
      <c r="B97" s="334" t="s">
        <v>238</v>
      </c>
      <c r="C97" s="335">
        <v>2288750</v>
      </c>
      <c r="D97" s="335">
        <v>0</v>
      </c>
      <c r="E97" s="335">
        <f t="shared" si="22"/>
        <v>2288750</v>
      </c>
      <c r="F97"/>
    </row>
    <row r="98" spans="2:6" ht="16.5" thickBot="1">
      <c r="B98" s="221" t="s">
        <v>684</v>
      </c>
      <c r="C98" s="222">
        <f>C99</f>
        <v>26828000</v>
      </c>
      <c r="D98" s="336">
        <f t="shared" ref="D98:D99" si="33">D99</f>
        <v>3172000</v>
      </c>
      <c r="E98" s="336">
        <f t="shared" si="22"/>
        <v>30000000</v>
      </c>
      <c r="F98"/>
    </row>
    <row r="99" spans="2:6">
      <c r="B99" s="332" t="s">
        <v>789</v>
      </c>
      <c r="C99" s="333">
        <f>C100</f>
        <v>26828000</v>
      </c>
      <c r="D99" s="333">
        <f t="shared" si="33"/>
        <v>3172000</v>
      </c>
      <c r="E99" s="333">
        <f t="shared" si="22"/>
        <v>30000000</v>
      </c>
      <c r="F99"/>
    </row>
    <row r="100" spans="2:6">
      <c r="B100" s="334" t="s">
        <v>790</v>
      </c>
      <c r="C100" s="335">
        <v>26828000</v>
      </c>
      <c r="D100" s="335">
        <v>3172000</v>
      </c>
      <c r="E100" s="335">
        <f t="shared" si="22"/>
        <v>30000000</v>
      </c>
      <c r="F100"/>
    </row>
    <row r="101" spans="2:6" ht="16.5" thickBot="1">
      <c r="B101" s="221" t="s">
        <v>685</v>
      </c>
      <c r="C101" s="222">
        <f>C102</f>
        <v>545429806</v>
      </c>
      <c r="D101" s="336">
        <f t="shared" ref="D101" si="34">D102</f>
        <v>55973772</v>
      </c>
      <c r="E101" s="336">
        <f t="shared" si="22"/>
        <v>601403578</v>
      </c>
      <c r="F101"/>
    </row>
    <row r="102" spans="2:6">
      <c r="B102" s="332" t="s">
        <v>791</v>
      </c>
      <c r="C102" s="333">
        <f>C103+C104</f>
        <v>545429806</v>
      </c>
      <c r="D102" s="333">
        <f t="shared" ref="D102" si="35">D103+D104</f>
        <v>55973772</v>
      </c>
      <c r="E102" s="333">
        <f t="shared" si="22"/>
        <v>601403578</v>
      </c>
      <c r="F102"/>
    </row>
    <row r="103" spans="2:6">
      <c r="B103" s="334" t="s">
        <v>792</v>
      </c>
      <c r="C103" s="335">
        <v>543229806</v>
      </c>
      <c r="D103" s="335">
        <v>55973772</v>
      </c>
      <c r="E103" s="335">
        <f t="shared" si="22"/>
        <v>599203578</v>
      </c>
      <c r="F103"/>
    </row>
    <row r="104" spans="2:6">
      <c r="B104" s="334" t="s">
        <v>238</v>
      </c>
      <c r="C104" s="335">
        <v>2200000</v>
      </c>
      <c r="D104" s="335">
        <v>0</v>
      </c>
      <c r="E104" s="335">
        <f t="shared" si="22"/>
        <v>2200000</v>
      </c>
      <c r="F104"/>
    </row>
    <row r="105" spans="2:6" ht="16.5" thickBot="1">
      <c r="B105" s="221" t="s">
        <v>686</v>
      </c>
      <c r="C105" s="222">
        <f>C106</f>
        <v>1141858057</v>
      </c>
      <c r="D105" s="336">
        <f t="shared" ref="D105" si="36">D106</f>
        <v>113144388</v>
      </c>
      <c r="E105" s="336">
        <f t="shared" si="22"/>
        <v>1255002445</v>
      </c>
      <c r="F105"/>
    </row>
    <row r="106" spans="2:6">
      <c r="B106" s="332" t="s">
        <v>793</v>
      </c>
      <c r="C106" s="333">
        <f>C107+C108</f>
        <v>1141858057</v>
      </c>
      <c r="D106" s="333">
        <f t="shared" ref="D106" si="37">D107+D108</f>
        <v>113144388</v>
      </c>
      <c r="E106" s="333">
        <f t="shared" si="22"/>
        <v>1255002445</v>
      </c>
      <c r="F106"/>
    </row>
    <row r="107" spans="2:6">
      <c r="B107" s="334" t="s">
        <v>794</v>
      </c>
      <c r="C107" s="335">
        <v>1110795127</v>
      </c>
      <c r="D107" s="335">
        <v>113144388</v>
      </c>
      <c r="E107" s="335">
        <f t="shared" si="22"/>
        <v>1223939515</v>
      </c>
      <c r="F107"/>
    </row>
    <row r="108" spans="2:6">
      <c r="B108" s="334" t="s">
        <v>238</v>
      </c>
      <c r="C108" s="335">
        <v>31062930</v>
      </c>
      <c r="D108" s="335">
        <v>0</v>
      </c>
      <c r="E108" s="335">
        <f t="shared" si="22"/>
        <v>31062930</v>
      </c>
      <c r="F108"/>
    </row>
    <row r="109" spans="2:6" ht="16.5" thickBot="1">
      <c r="B109" s="221" t="s">
        <v>795</v>
      </c>
      <c r="C109" s="222">
        <f>C110</f>
        <v>343657841</v>
      </c>
      <c r="D109" s="336">
        <f t="shared" ref="D109" si="38">D110</f>
        <v>5500000</v>
      </c>
      <c r="E109" s="336">
        <f t="shared" si="22"/>
        <v>349157841</v>
      </c>
      <c r="F109"/>
    </row>
    <row r="110" spans="2:6">
      <c r="B110" s="332" t="s">
        <v>796</v>
      </c>
      <c r="C110" s="333">
        <f>C111+C112</f>
        <v>343657841</v>
      </c>
      <c r="D110" s="333">
        <f t="shared" ref="D110" si="39">D111+D112</f>
        <v>5500000</v>
      </c>
      <c r="E110" s="333">
        <f t="shared" si="22"/>
        <v>349157841</v>
      </c>
      <c r="F110"/>
    </row>
    <row r="111" spans="2:6">
      <c r="B111" s="334" t="s">
        <v>797</v>
      </c>
      <c r="C111" s="335">
        <v>340657841</v>
      </c>
      <c r="D111" s="335">
        <v>5500000</v>
      </c>
      <c r="E111" s="335">
        <f t="shared" si="22"/>
        <v>346157841</v>
      </c>
      <c r="F111"/>
    </row>
    <row r="112" spans="2:6">
      <c r="B112" s="334" t="s">
        <v>238</v>
      </c>
      <c r="C112" s="335">
        <v>3000000</v>
      </c>
      <c r="D112" s="335">
        <v>0</v>
      </c>
      <c r="E112" s="335">
        <f t="shared" si="22"/>
        <v>3000000</v>
      </c>
      <c r="F112"/>
    </row>
    <row r="113" spans="2:6" ht="16.5" thickBot="1">
      <c r="B113" s="221" t="s">
        <v>688</v>
      </c>
      <c r="C113" s="222">
        <f>C114</f>
        <v>1463679590</v>
      </c>
      <c r="D113" s="336">
        <f t="shared" ref="D113" si="40">D114</f>
        <v>2030590410</v>
      </c>
      <c r="E113" s="336">
        <f t="shared" si="22"/>
        <v>3494270000</v>
      </c>
      <c r="F113"/>
    </row>
    <row r="114" spans="2:6">
      <c r="B114" s="332" t="s">
        <v>798</v>
      </c>
      <c r="C114" s="333">
        <f>C115+C116+C117</f>
        <v>1463679590</v>
      </c>
      <c r="D114" s="333">
        <f t="shared" ref="D114" si="41">D115+D116+D117</f>
        <v>2030590410</v>
      </c>
      <c r="E114" s="333">
        <f t="shared" si="22"/>
        <v>3494270000</v>
      </c>
      <c r="F114"/>
    </row>
    <row r="115" spans="2:6">
      <c r="B115" s="334" t="s">
        <v>799</v>
      </c>
      <c r="C115" s="335">
        <v>1453679590</v>
      </c>
      <c r="D115" s="335">
        <v>490590410</v>
      </c>
      <c r="E115" s="335">
        <f t="shared" si="22"/>
        <v>1944270000</v>
      </c>
      <c r="F115"/>
    </row>
    <row r="116" spans="2:6">
      <c r="B116" s="334" t="s">
        <v>238</v>
      </c>
      <c r="C116" s="335">
        <v>10000000</v>
      </c>
      <c r="D116" s="335">
        <v>0</v>
      </c>
      <c r="E116" s="335">
        <f t="shared" si="22"/>
        <v>10000000</v>
      </c>
      <c r="F116"/>
    </row>
    <row r="117" spans="2:6">
      <c r="B117" s="334" t="s">
        <v>248</v>
      </c>
      <c r="C117" s="335">
        <v>0</v>
      </c>
      <c r="D117" s="335">
        <v>1540000000</v>
      </c>
      <c r="E117" s="335">
        <f t="shared" si="22"/>
        <v>1540000000</v>
      </c>
      <c r="F117"/>
    </row>
    <row r="118" spans="2:6" ht="16.5" thickBot="1">
      <c r="B118" s="221" t="s">
        <v>689</v>
      </c>
      <c r="C118" s="222">
        <f>C119</f>
        <v>295679786</v>
      </c>
      <c r="D118" s="336">
        <f t="shared" ref="D118:D119" si="42">D119</f>
        <v>11300000</v>
      </c>
      <c r="E118" s="336">
        <f t="shared" si="22"/>
        <v>306979786</v>
      </c>
      <c r="F118"/>
    </row>
    <row r="119" spans="2:6">
      <c r="B119" s="332" t="s">
        <v>800</v>
      </c>
      <c r="C119" s="333">
        <f>C120</f>
        <v>295679786</v>
      </c>
      <c r="D119" s="333">
        <f t="shared" si="42"/>
        <v>11300000</v>
      </c>
      <c r="E119" s="333">
        <f t="shared" si="22"/>
        <v>306979786</v>
      </c>
      <c r="F119"/>
    </row>
    <row r="120" spans="2:6">
      <c r="B120" s="334" t="s">
        <v>801</v>
      </c>
      <c r="C120" s="335">
        <v>295679786</v>
      </c>
      <c r="D120" s="335">
        <v>11300000</v>
      </c>
      <c r="E120" s="335">
        <f t="shared" si="22"/>
        <v>306979786</v>
      </c>
      <c r="F120"/>
    </row>
    <row r="121" spans="2:6" ht="16.5" thickBot="1">
      <c r="B121" s="221" t="s">
        <v>690</v>
      </c>
      <c r="C121" s="222">
        <f>C122</f>
        <v>237616790</v>
      </c>
      <c r="D121" s="336">
        <f t="shared" ref="D121:D122" si="43">D122</f>
        <v>462533</v>
      </c>
      <c r="E121" s="336">
        <f t="shared" si="22"/>
        <v>238079323</v>
      </c>
      <c r="F121"/>
    </row>
    <row r="122" spans="2:6">
      <c r="B122" s="332" t="s">
        <v>802</v>
      </c>
      <c r="C122" s="333">
        <f>C123</f>
        <v>237616790</v>
      </c>
      <c r="D122" s="333">
        <f t="shared" si="43"/>
        <v>462533</v>
      </c>
      <c r="E122" s="333">
        <f t="shared" si="22"/>
        <v>238079323</v>
      </c>
      <c r="F122"/>
    </row>
    <row r="123" spans="2:6">
      <c r="B123" s="334" t="s">
        <v>803</v>
      </c>
      <c r="C123" s="335">
        <v>237616790</v>
      </c>
      <c r="D123" s="335">
        <v>462533</v>
      </c>
      <c r="E123" s="335">
        <f t="shared" si="22"/>
        <v>238079323</v>
      </c>
      <c r="F123"/>
    </row>
    <row r="124" spans="2:6" ht="16.5" thickBot="1">
      <c r="B124" s="221" t="s">
        <v>691</v>
      </c>
      <c r="C124" s="222">
        <f>C125</f>
        <v>27026000</v>
      </c>
      <c r="D124" s="336">
        <f t="shared" ref="D124:D125" si="44">D125</f>
        <v>277900</v>
      </c>
      <c r="E124" s="336">
        <f t="shared" si="22"/>
        <v>27303900</v>
      </c>
      <c r="F124"/>
    </row>
    <row r="125" spans="2:6">
      <c r="B125" s="332" t="s">
        <v>804</v>
      </c>
      <c r="C125" s="333">
        <f>C126</f>
        <v>27026000</v>
      </c>
      <c r="D125" s="333">
        <f t="shared" si="44"/>
        <v>277900</v>
      </c>
      <c r="E125" s="333">
        <f t="shared" si="22"/>
        <v>27303900</v>
      </c>
      <c r="F125"/>
    </row>
    <row r="126" spans="2:6">
      <c r="B126" s="334" t="s">
        <v>805</v>
      </c>
      <c r="C126" s="335">
        <v>27026000</v>
      </c>
      <c r="D126" s="335">
        <v>277900</v>
      </c>
      <c r="E126" s="335">
        <f t="shared" si="22"/>
        <v>27303900</v>
      </c>
      <c r="F126"/>
    </row>
    <row r="127" spans="2:6" ht="16.5" thickBot="1">
      <c r="B127" s="221" t="s">
        <v>692</v>
      </c>
      <c r="C127" s="222">
        <f>C128</f>
        <v>305196527</v>
      </c>
      <c r="D127" s="336">
        <f t="shared" ref="D127" si="45">D128</f>
        <v>5000000</v>
      </c>
      <c r="E127" s="336">
        <f t="shared" si="22"/>
        <v>310196527</v>
      </c>
      <c r="F127"/>
    </row>
    <row r="128" spans="2:6">
      <c r="B128" s="332" t="s">
        <v>806</v>
      </c>
      <c r="C128" s="333">
        <f>C129+C130</f>
        <v>305196527</v>
      </c>
      <c r="D128" s="333">
        <f t="shared" ref="D128" si="46">D129+D130</f>
        <v>5000000</v>
      </c>
      <c r="E128" s="333">
        <f t="shared" si="22"/>
        <v>310196527</v>
      </c>
      <c r="F128"/>
    </row>
    <row r="129" spans="2:6">
      <c r="B129" s="334" t="s">
        <v>807</v>
      </c>
      <c r="C129" s="335">
        <v>282696527</v>
      </c>
      <c r="D129" s="335">
        <v>5000000</v>
      </c>
      <c r="E129" s="335">
        <f t="shared" si="22"/>
        <v>287696527</v>
      </c>
      <c r="F129"/>
    </row>
    <row r="130" spans="2:6">
      <c r="B130" s="334" t="s">
        <v>238</v>
      </c>
      <c r="C130" s="335">
        <v>22500000</v>
      </c>
      <c r="D130" s="335">
        <v>0</v>
      </c>
      <c r="E130" s="335">
        <f t="shared" si="22"/>
        <v>22500000</v>
      </c>
      <c r="F130"/>
    </row>
    <row r="131" spans="2:6" ht="16.5" thickBot="1">
      <c r="B131" s="221" t="s">
        <v>693</v>
      </c>
      <c r="C131" s="222">
        <f>C132</f>
        <v>1469822670</v>
      </c>
      <c r="D131" s="336">
        <f t="shared" ref="D131" si="47">D132</f>
        <v>40960454</v>
      </c>
      <c r="E131" s="336">
        <f t="shared" si="22"/>
        <v>1510783124</v>
      </c>
      <c r="F131"/>
    </row>
    <row r="132" spans="2:6">
      <c r="B132" s="332" t="s">
        <v>808</v>
      </c>
      <c r="C132" s="333">
        <f>SUM(C133:C138)</f>
        <v>1469822670</v>
      </c>
      <c r="D132" s="333">
        <f t="shared" ref="D132" si="48">SUM(D133:D138)</f>
        <v>40960454</v>
      </c>
      <c r="E132" s="333">
        <f t="shared" si="22"/>
        <v>1510783124</v>
      </c>
      <c r="F132"/>
    </row>
    <row r="133" spans="2:6">
      <c r="B133" s="334" t="s">
        <v>240</v>
      </c>
      <c r="C133" s="335">
        <v>356809413</v>
      </c>
      <c r="D133" s="335">
        <v>8200000</v>
      </c>
      <c r="E133" s="335">
        <f t="shared" si="22"/>
        <v>365009413</v>
      </c>
      <c r="F133"/>
    </row>
    <row r="134" spans="2:6">
      <c r="B134" s="334" t="s">
        <v>809</v>
      </c>
      <c r="C134" s="335">
        <v>47600000</v>
      </c>
      <c r="D134" s="335">
        <v>400000</v>
      </c>
      <c r="E134" s="335">
        <f t="shared" si="22"/>
        <v>48000000</v>
      </c>
      <c r="F134"/>
    </row>
    <row r="135" spans="2:6">
      <c r="B135" s="334" t="s">
        <v>810</v>
      </c>
      <c r="C135" s="335">
        <v>283121000</v>
      </c>
      <c r="D135" s="335">
        <v>3800000</v>
      </c>
      <c r="E135" s="335">
        <f t="shared" si="22"/>
        <v>286921000</v>
      </c>
      <c r="F135"/>
    </row>
    <row r="136" spans="2:6">
      <c r="B136" s="334" t="s">
        <v>811</v>
      </c>
      <c r="C136" s="335">
        <v>544692680</v>
      </c>
      <c r="D136" s="335">
        <v>9150000</v>
      </c>
      <c r="E136" s="335">
        <f t="shared" si="22"/>
        <v>553842680</v>
      </c>
      <c r="F136"/>
    </row>
    <row r="137" spans="2:6">
      <c r="B137" s="334" t="s">
        <v>255</v>
      </c>
      <c r="C137" s="335">
        <v>81896407</v>
      </c>
      <c r="D137" s="335">
        <v>19410454</v>
      </c>
      <c r="E137" s="335">
        <f t="shared" ref="E137:E200" si="49">D137+C137</f>
        <v>101306861</v>
      </c>
      <c r="F137"/>
    </row>
    <row r="138" spans="2:6">
      <c r="B138" s="334" t="s">
        <v>238</v>
      </c>
      <c r="C138" s="335">
        <v>155703170</v>
      </c>
      <c r="D138" s="335">
        <v>0</v>
      </c>
      <c r="E138" s="335">
        <f t="shared" si="49"/>
        <v>155703170</v>
      </c>
      <c r="F138"/>
    </row>
    <row r="139" spans="2:6" ht="16.5" thickBot="1">
      <c r="B139" s="221" t="s">
        <v>694</v>
      </c>
      <c r="C139" s="222">
        <f>C140</f>
        <v>146107553</v>
      </c>
      <c r="D139" s="336">
        <f>D140</f>
        <v>12563704</v>
      </c>
      <c r="E139" s="336">
        <f t="shared" si="49"/>
        <v>158671257</v>
      </c>
      <c r="F139"/>
    </row>
    <row r="140" spans="2:6">
      <c r="B140" s="332" t="s">
        <v>812</v>
      </c>
      <c r="C140" s="333">
        <f>C141+C142+C143</f>
        <v>146107553</v>
      </c>
      <c r="D140" s="333">
        <f t="shared" ref="D140" si="50">D141+D142+D143</f>
        <v>12563704</v>
      </c>
      <c r="E140" s="333">
        <f t="shared" si="49"/>
        <v>158671257</v>
      </c>
      <c r="F140"/>
    </row>
    <row r="141" spans="2:6">
      <c r="B141" s="334" t="s">
        <v>240</v>
      </c>
      <c r="C141" s="335">
        <v>79841802</v>
      </c>
      <c r="D141" s="335">
        <v>12533704</v>
      </c>
      <c r="E141" s="335">
        <f t="shared" si="49"/>
        <v>92375506</v>
      </c>
      <c r="F141"/>
    </row>
    <row r="142" spans="2:6">
      <c r="B142" s="334" t="s">
        <v>813</v>
      </c>
      <c r="C142" s="335">
        <v>42805487</v>
      </c>
      <c r="D142" s="335">
        <v>30000</v>
      </c>
      <c r="E142" s="335">
        <f t="shared" si="49"/>
        <v>42835487</v>
      </c>
      <c r="F142"/>
    </row>
    <row r="143" spans="2:6">
      <c r="B143" s="334" t="s">
        <v>814</v>
      </c>
      <c r="C143" s="335">
        <v>23460264</v>
      </c>
      <c r="D143" s="335">
        <v>0</v>
      </c>
      <c r="E143" s="335">
        <f t="shared" si="49"/>
        <v>23460264</v>
      </c>
      <c r="F143"/>
    </row>
    <row r="144" spans="2:6" ht="16.5" thickBot="1">
      <c r="B144" s="221" t="s">
        <v>695</v>
      </c>
      <c r="C144" s="222">
        <f>C145</f>
        <v>4202271422</v>
      </c>
      <c r="D144" s="336">
        <f t="shared" ref="D144:D145" si="51">D145</f>
        <v>500000000</v>
      </c>
      <c r="E144" s="336">
        <f t="shared" si="49"/>
        <v>4702271422</v>
      </c>
      <c r="F144"/>
    </row>
    <row r="145" spans="2:6">
      <c r="B145" s="332" t="s">
        <v>815</v>
      </c>
      <c r="C145" s="333">
        <f>C146</f>
        <v>4202271422</v>
      </c>
      <c r="D145" s="333">
        <f t="shared" si="51"/>
        <v>500000000</v>
      </c>
      <c r="E145" s="333">
        <f t="shared" si="49"/>
        <v>4702271422</v>
      </c>
      <c r="F145"/>
    </row>
    <row r="146" spans="2:6">
      <c r="B146" s="334" t="s">
        <v>816</v>
      </c>
      <c r="C146" s="335">
        <v>4202271422</v>
      </c>
      <c r="D146" s="335">
        <v>500000000</v>
      </c>
      <c r="E146" s="335">
        <f t="shared" si="49"/>
        <v>4702271422</v>
      </c>
      <c r="F146"/>
    </row>
    <row r="147" spans="2:6" ht="16.5" thickBot="1">
      <c r="B147" s="221" t="s">
        <v>817</v>
      </c>
      <c r="C147" s="222">
        <f>C148</f>
        <v>26090970</v>
      </c>
      <c r="D147" s="336">
        <f t="shared" ref="D147:D148" si="52">D148</f>
        <v>0</v>
      </c>
      <c r="E147" s="336">
        <f t="shared" si="49"/>
        <v>26090970</v>
      </c>
      <c r="F147"/>
    </row>
    <row r="148" spans="2:6">
      <c r="B148" s="332" t="s">
        <v>818</v>
      </c>
      <c r="C148" s="333">
        <f>C149</f>
        <v>26090970</v>
      </c>
      <c r="D148" s="333">
        <f t="shared" si="52"/>
        <v>0</v>
      </c>
      <c r="E148" s="333">
        <f t="shared" si="49"/>
        <v>26090970</v>
      </c>
      <c r="F148"/>
    </row>
    <row r="149" spans="2:6">
      <c r="B149" s="334" t="s">
        <v>819</v>
      </c>
      <c r="C149" s="335">
        <v>26090970</v>
      </c>
      <c r="D149" s="335">
        <v>0</v>
      </c>
      <c r="E149" s="335">
        <f t="shared" si="49"/>
        <v>26090970</v>
      </c>
      <c r="F149"/>
    </row>
    <row r="150" spans="2:6" ht="16.5" thickBot="1">
      <c r="B150" s="221" t="s">
        <v>697</v>
      </c>
      <c r="C150" s="222">
        <f>C151</f>
        <v>6686477997</v>
      </c>
      <c r="D150" s="336">
        <f t="shared" ref="D150" si="53">D151</f>
        <v>581229373</v>
      </c>
      <c r="E150" s="336">
        <f t="shared" si="49"/>
        <v>7267707370</v>
      </c>
      <c r="F150"/>
    </row>
    <row r="151" spans="2:6">
      <c r="B151" s="332" t="s">
        <v>820</v>
      </c>
      <c r="C151" s="333">
        <f>SUM(C152:C157)</f>
        <v>6686477997</v>
      </c>
      <c r="D151" s="333">
        <f t="shared" ref="D151" si="54">SUM(D152:D157)</f>
        <v>581229373</v>
      </c>
      <c r="E151" s="333">
        <f t="shared" si="49"/>
        <v>7267707370</v>
      </c>
      <c r="F151"/>
    </row>
    <row r="152" spans="2:6">
      <c r="B152" s="334" t="s">
        <v>240</v>
      </c>
      <c r="C152" s="335">
        <v>3980086086</v>
      </c>
      <c r="D152" s="335">
        <v>504209288</v>
      </c>
      <c r="E152" s="335">
        <f t="shared" si="49"/>
        <v>4484295374</v>
      </c>
      <c r="F152"/>
    </row>
    <row r="153" spans="2:6">
      <c r="B153" s="334" t="s">
        <v>821</v>
      </c>
      <c r="C153" s="335">
        <v>1692534236</v>
      </c>
      <c r="D153" s="335">
        <v>53618805</v>
      </c>
      <c r="E153" s="335">
        <f t="shared" si="49"/>
        <v>1746153041</v>
      </c>
      <c r="F153"/>
    </row>
    <row r="154" spans="2:6">
      <c r="B154" s="334" t="s">
        <v>822</v>
      </c>
      <c r="C154" s="335">
        <v>558015065</v>
      </c>
      <c r="D154" s="335">
        <v>6684000</v>
      </c>
      <c r="E154" s="335">
        <f t="shared" si="49"/>
        <v>564699065</v>
      </c>
      <c r="F154"/>
    </row>
    <row r="155" spans="2:6">
      <c r="B155" s="334" t="s">
        <v>823</v>
      </c>
      <c r="C155" s="335">
        <v>321892610</v>
      </c>
      <c r="D155" s="335">
        <v>16717280</v>
      </c>
      <c r="E155" s="335">
        <f t="shared" si="49"/>
        <v>338609890</v>
      </c>
      <c r="F155"/>
    </row>
    <row r="156" spans="2:6">
      <c r="B156" s="334" t="s">
        <v>238</v>
      </c>
      <c r="C156" s="335">
        <v>121550000</v>
      </c>
      <c r="D156" s="335">
        <v>0</v>
      </c>
      <c r="E156" s="335">
        <f t="shared" si="49"/>
        <v>121550000</v>
      </c>
      <c r="F156"/>
    </row>
    <row r="157" spans="2:6">
      <c r="B157" s="334" t="s">
        <v>248</v>
      </c>
      <c r="C157" s="335">
        <v>12400000</v>
      </c>
      <c r="D157" s="335">
        <v>0</v>
      </c>
      <c r="E157" s="335">
        <f t="shared" si="49"/>
        <v>12400000</v>
      </c>
      <c r="F157"/>
    </row>
    <row r="158" spans="2:6" ht="16.5" thickBot="1">
      <c r="B158" s="221" t="s">
        <v>698</v>
      </c>
      <c r="C158" s="222">
        <f>C159</f>
        <v>6422702889</v>
      </c>
      <c r="D158" s="336">
        <f t="shared" ref="D158:D159" si="55">D159</f>
        <v>1271046782</v>
      </c>
      <c r="E158" s="336">
        <f t="shared" si="49"/>
        <v>7693749671</v>
      </c>
      <c r="F158"/>
    </row>
    <row r="159" spans="2:6">
      <c r="B159" s="332" t="s">
        <v>824</v>
      </c>
      <c r="C159" s="333">
        <f>C160</f>
        <v>6422702889</v>
      </c>
      <c r="D159" s="333">
        <f t="shared" si="55"/>
        <v>1271046782</v>
      </c>
      <c r="E159" s="333">
        <f t="shared" si="49"/>
        <v>7693749671</v>
      </c>
      <c r="F159"/>
    </row>
    <row r="160" spans="2:6">
      <c r="B160" s="334" t="s">
        <v>825</v>
      </c>
      <c r="C160" s="335">
        <v>6422702889</v>
      </c>
      <c r="D160" s="335">
        <v>1271046782</v>
      </c>
      <c r="E160" s="335">
        <f t="shared" si="49"/>
        <v>7693749671</v>
      </c>
      <c r="F160"/>
    </row>
    <row r="161" spans="2:6" ht="16.5" thickBot="1">
      <c r="B161" s="221" t="s">
        <v>699</v>
      </c>
      <c r="C161" s="222">
        <f>C162</f>
        <v>314249385</v>
      </c>
      <c r="D161" s="336">
        <f t="shared" ref="D161" si="56">D162</f>
        <v>390000</v>
      </c>
      <c r="E161" s="336">
        <f t="shared" si="49"/>
        <v>314639385</v>
      </c>
      <c r="F161"/>
    </row>
    <row r="162" spans="2:6">
      <c r="B162" s="332" t="s">
        <v>826</v>
      </c>
      <c r="C162" s="333">
        <f>C163+C164</f>
        <v>314249385</v>
      </c>
      <c r="D162" s="333">
        <f t="shared" ref="D162" si="57">D163+D164</f>
        <v>390000</v>
      </c>
      <c r="E162" s="333">
        <f t="shared" si="49"/>
        <v>314639385</v>
      </c>
      <c r="F162"/>
    </row>
    <row r="163" spans="2:6">
      <c r="B163" s="334" t="s">
        <v>827</v>
      </c>
      <c r="C163" s="335">
        <v>313249385</v>
      </c>
      <c r="D163" s="335">
        <v>390000</v>
      </c>
      <c r="E163" s="335">
        <f t="shared" si="49"/>
        <v>313639385</v>
      </c>
      <c r="F163"/>
    </row>
    <row r="164" spans="2:6">
      <c r="B164" s="334" t="s">
        <v>238</v>
      </c>
      <c r="C164" s="335">
        <v>1000000</v>
      </c>
      <c r="D164" s="335">
        <v>0</v>
      </c>
      <c r="E164" s="335">
        <f t="shared" si="49"/>
        <v>1000000</v>
      </c>
      <c r="F164"/>
    </row>
    <row r="165" spans="2:6" ht="16.5" thickBot="1">
      <c r="B165" s="221" t="s">
        <v>700</v>
      </c>
      <c r="C165" s="222">
        <f>C166</f>
        <v>4112354442</v>
      </c>
      <c r="D165" s="336">
        <f t="shared" ref="D165" si="58">D166</f>
        <v>812223260</v>
      </c>
      <c r="E165" s="336">
        <f t="shared" si="49"/>
        <v>4924577702</v>
      </c>
      <c r="F165"/>
    </row>
    <row r="166" spans="2:6">
      <c r="B166" s="332" t="s">
        <v>828</v>
      </c>
      <c r="C166" s="333">
        <f>C167+C168</f>
        <v>4112354442</v>
      </c>
      <c r="D166" s="333">
        <f t="shared" ref="D166" si="59">D167+D168</f>
        <v>812223260</v>
      </c>
      <c r="E166" s="333">
        <f t="shared" si="49"/>
        <v>4924577702</v>
      </c>
      <c r="F166"/>
    </row>
    <row r="167" spans="2:6">
      <c r="B167" s="334" t="s">
        <v>829</v>
      </c>
      <c r="C167" s="335">
        <v>4068412706</v>
      </c>
      <c r="D167" s="335">
        <v>812223260</v>
      </c>
      <c r="E167" s="335">
        <f t="shared" si="49"/>
        <v>4880635966</v>
      </c>
      <c r="F167"/>
    </row>
    <row r="168" spans="2:6">
      <c r="B168" s="334" t="s">
        <v>238</v>
      </c>
      <c r="C168" s="335">
        <v>43941736</v>
      </c>
      <c r="D168" s="335">
        <v>0</v>
      </c>
      <c r="E168" s="335">
        <f t="shared" si="49"/>
        <v>43941736</v>
      </c>
      <c r="F168"/>
    </row>
    <row r="169" spans="2:6" ht="16.5" thickBot="1">
      <c r="B169" s="221" t="s">
        <v>701</v>
      </c>
      <c r="C169" s="222">
        <f>C170</f>
        <v>222975000</v>
      </c>
      <c r="D169" s="336">
        <f>D170</f>
        <v>1720000</v>
      </c>
      <c r="E169" s="336">
        <f t="shared" si="49"/>
        <v>224695000</v>
      </c>
      <c r="F169"/>
    </row>
    <row r="170" spans="2:6">
      <c r="B170" s="332" t="s">
        <v>830</v>
      </c>
      <c r="C170" s="333">
        <f>C171</f>
        <v>222975000</v>
      </c>
      <c r="D170" s="333">
        <f t="shared" ref="D170" si="60">D171</f>
        <v>1720000</v>
      </c>
      <c r="E170" s="333">
        <f t="shared" si="49"/>
        <v>224695000</v>
      </c>
      <c r="F170"/>
    </row>
    <row r="171" spans="2:6">
      <c r="B171" s="334" t="s">
        <v>831</v>
      </c>
      <c r="C171" s="335">
        <v>222975000</v>
      </c>
      <c r="D171" s="335">
        <v>1720000</v>
      </c>
      <c r="E171" s="335">
        <f t="shared" si="49"/>
        <v>224695000</v>
      </c>
      <c r="F171"/>
    </row>
    <row r="172" spans="2:6" ht="16.5" thickBot="1">
      <c r="B172" s="221" t="s">
        <v>702</v>
      </c>
      <c r="C172" s="222">
        <f>C173</f>
        <v>69434138</v>
      </c>
      <c r="D172" s="336">
        <f t="shared" ref="D172:D173" si="61">D173</f>
        <v>767241</v>
      </c>
      <c r="E172" s="336">
        <f t="shared" si="49"/>
        <v>70201379</v>
      </c>
      <c r="F172"/>
    </row>
    <row r="173" spans="2:6">
      <c r="B173" s="332" t="s">
        <v>832</v>
      </c>
      <c r="C173" s="333">
        <f>C174</f>
        <v>69434138</v>
      </c>
      <c r="D173" s="333">
        <f t="shared" si="61"/>
        <v>767241</v>
      </c>
      <c r="E173" s="333">
        <f t="shared" si="49"/>
        <v>70201379</v>
      </c>
      <c r="F173"/>
    </row>
    <row r="174" spans="2:6">
      <c r="B174" s="334" t="s">
        <v>833</v>
      </c>
      <c r="C174" s="335">
        <v>69434138</v>
      </c>
      <c r="D174" s="335">
        <v>767241</v>
      </c>
      <c r="E174" s="335">
        <f t="shared" si="49"/>
        <v>70201379</v>
      </c>
      <c r="F174"/>
    </row>
    <row r="175" spans="2:6" ht="16.5" thickBot="1">
      <c r="B175" s="221" t="s">
        <v>703</v>
      </c>
      <c r="C175" s="222">
        <f>C176</f>
        <v>164471946</v>
      </c>
      <c r="D175" s="336">
        <f t="shared" ref="D175" si="62">D176</f>
        <v>3888500</v>
      </c>
      <c r="E175" s="336">
        <f t="shared" si="49"/>
        <v>168360446</v>
      </c>
      <c r="F175"/>
    </row>
    <row r="176" spans="2:6">
      <c r="B176" s="332" t="s">
        <v>834</v>
      </c>
      <c r="C176" s="333">
        <f>C177+C178</f>
        <v>164471946</v>
      </c>
      <c r="D176" s="333">
        <f t="shared" ref="D176" si="63">D177+D178</f>
        <v>3888500</v>
      </c>
      <c r="E176" s="333">
        <f t="shared" si="49"/>
        <v>168360446</v>
      </c>
      <c r="F176"/>
    </row>
    <row r="177" spans="2:6">
      <c r="B177" s="334" t="s">
        <v>835</v>
      </c>
      <c r="C177" s="335">
        <v>163671946</v>
      </c>
      <c r="D177" s="335">
        <v>3888500</v>
      </c>
      <c r="E177" s="335">
        <f t="shared" si="49"/>
        <v>167560446</v>
      </c>
      <c r="F177"/>
    </row>
    <row r="178" spans="2:6">
      <c r="B178" s="334" t="s">
        <v>238</v>
      </c>
      <c r="C178" s="335">
        <v>800000</v>
      </c>
      <c r="D178" s="335">
        <v>0</v>
      </c>
      <c r="E178" s="335">
        <f t="shared" si="49"/>
        <v>800000</v>
      </c>
      <c r="F178"/>
    </row>
    <row r="179" spans="2:6" ht="16.5" thickBot="1">
      <c r="B179" s="221" t="s">
        <v>704</v>
      </c>
      <c r="C179" s="222">
        <f>C180</f>
        <v>605654483</v>
      </c>
      <c r="D179" s="336">
        <f t="shared" ref="D179:D180" si="64">D180</f>
        <v>11015000</v>
      </c>
      <c r="E179" s="336">
        <f t="shared" si="49"/>
        <v>616669483</v>
      </c>
      <c r="F179"/>
    </row>
    <row r="180" spans="2:6">
      <c r="B180" s="332" t="s">
        <v>836</v>
      </c>
      <c r="C180" s="333">
        <f>C181</f>
        <v>605654483</v>
      </c>
      <c r="D180" s="333">
        <f t="shared" si="64"/>
        <v>11015000</v>
      </c>
      <c r="E180" s="333">
        <f t="shared" si="49"/>
        <v>616669483</v>
      </c>
      <c r="F180"/>
    </row>
    <row r="181" spans="2:6">
      <c r="B181" s="334" t="s">
        <v>837</v>
      </c>
      <c r="C181" s="335">
        <v>605654483</v>
      </c>
      <c r="D181" s="335">
        <v>11015000</v>
      </c>
      <c r="E181" s="335">
        <f t="shared" si="49"/>
        <v>616669483</v>
      </c>
      <c r="F181"/>
    </row>
    <row r="182" spans="2:6" ht="16.5" thickBot="1">
      <c r="B182" s="221" t="s">
        <v>705</v>
      </c>
      <c r="C182" s="222">
        <f>C183</f>
        <v>249009971</v>
      </c>
      <c r="D182" s="336">
        <f t="shared" ref="D182" si="65">D183</f>
        <v>45000000</v>
      </c>
      <c r="E182" s="336">
        <f t="shared" si="49"/>
        <v>294009971</v>
      </c>
      <c r="F182"/>
    </row>
    <row r="183" spans="2:6">
      <c r="B183" s="332" t="s">
        <v>838</v>
      </c>
      <c r="C183" s="333">
        <f>C184</f>
        <v>249009971</v>
      </c>
      <c r="D183" s="333">
        <f>D184</f>
        <v>45000000</v>
      </c>
      <c r="E183" s="333">
        <f t="shared" si="49"/>
        <v>294009971</v>
      </c>
      <c r="F183"/>
    </row>
    <row r="184" spans="2:6">
      <c r="B184" s="334" t="s">
        <v>839</v>
      </c>
      <c r="C184" s="335">
        <v>249009971</v>
      </c>
      <c r="D184" s="335">
        <v>45000000</v>
      </c>
      <c r="E184" s="335">
        <f t="shared" si="49"/>
        <v>294009971</v>
      </c>
      <c r="F184"/>
    </row>
    <row r="185" spans="2:6" ht="16.5" thickBot="1">
      <c r="B185" s="221" t="s">
        <v>840</v>
      </c>
      <c r="C185" s="222">
        <f>C186</f>
        <v>130265963</v>
      </c>
      <c r="D185" s="336">
        <f t="shared" ref="D185:D186" si="66">D186</f>
        <v>5383000</v>
      </c>
      <c r="E185" s="336">
        <f t="shared" si="49"/>
        <v>135648963</v>
      </c>
      <c r="F185"/>
    </row>
    <row r="186" spans="2:6">
      <c r="B186" s="332" t="s">
        <v>841</v>
      </c>
      <c r="C186" s="333">
        <f>C187</f>
        <v>130265963</v>
      </c>
      <c r="D186" s="333">
        <f t="shared" si="66"/>
        <v>5383000</v>
      </c>
      <c r="E186" s="333">
        <f t="shared" si="49"/>
        <v>135648963</v>
      </c>
      <c r="F186"/>
    </row>
    <row r="187" spans="2:6">
      <c r="B187" s="334" t="s">
        <v>842</v>
      </c>
      <c r="C187" s="335">
        <v>130265963</v>
      </c>
      <c r="D187" s="335">
        <v>5383000</v>
      </c>
      <c r="E187" s="335">
        <f t="shared" si="49"/>
        <v>135648963</v>
      </c>
      <c r="F187"/>
    </row>
    <row r="188" spans="2:6" ht="16.5" thickBot="1">
      <c r="B188" s="221" t="s">
        <v>707</v>
      </c>
      <c r="C188" s="222">
        <f>C189</f>
        <v>330938686</v>
      </c>
      <c r="D188" s="336">
        <f t="shared" ref="D188" si="67">D189</f>
        <v>27653000</v>
      </c>
      <c r="E188" s="336">
        <f t="shared" si="49"/>
        <v>358591686</v>
      </c>
      <c r="F188"/>
    </row>
    <row r="189" spans="2:6">
      <c r="B189" s="332" t="s">
        <v>843</v>
      </c>
      <c r="C189" s="333">
        <f>C190+C191</f>
        <v>330938686</v>
      </c>
      <c r="D189" s="333">
        <f t="shared" ref="D189" si="68">D190+D191</f>
        <v>27653000</v>
      </c>
      <c r="E189" s="333">
        <f t="shared" si="49"/>
        <v>358591686</v>
      </c>
      <c r="F189"/>
    </row>
    <row r="190" spans="2:6">
      <c r="B190" s="334" t="s">
        <v>844</v>
      </c>
      <c r="C190" s="335">
        <v>328938686</v>
      </c>
      <c r="D190" s="335">
        <v>27653000</v>
      </c>
      <c r="E190" s="335">
        <f t="shared" si="49"/>
        <v>356591686</v>
      </c>
      <c r="F190"/>
    </row>
    <row r="191" spans="2:6">
      <c r="B191" s="334" t="s">
        <v>238</v>
      </c>
      <c r="C191" s="335">
        <v>2000000</v>
      </c>
      <c r="D191" s="335">
        <v>0</v>
      </c>
      <c r="E191" s="335">
        <f t="shared" si="49"/>
        <v>2000000</v>
      </c>
      <c r="F191"/>
    </row>
    <row r="192" spans="2:6" ht="16.5" thickBot="1">
      <c r="B192" s="221" t="s">
        <v>708</v>
      </c>
      <c r="C192" s="222">
        <f>C193</f>
        <v>95741475</v>
      </c>
      <c r="D192" s="336">
        <f t="shared" ref="D192" si="69">D193</f>
        <v>420000</v>
      </c>
      <c r="E192" s="336">
        <f t="shared" si="49"/>
        <v>96161475</v>
      </c>
      <c r="F192"/>
    </row>
    <row r="193" spans="2:6">
      <c r="B193" s="332" t="s">
        <v>845</v>
      </c>
      <c r="C193" s="333">
        <f>C194+C195</f>
        <v>95741475</v>
      </c>
      <c r="D193" s="333">
        <f t="shared" ref="D193" si="70">D194+D195</f>
        <v>420000</v>
      </c>
      <c r="E193" s="333">
        <f t="shared" si="49"/>
        <v>96161475</v>
      </c>
      <c r="F193"/>
    </row>
    <row r="194" spans="2:6">
      <c r="B194" s="334" t="s">
        <v>846</v>
      </c>
      <c r="C194" s="335">
        <v>94116475</v>
      </c>
      <c r="D194" s="335">
        <v>420000</v>
      </c>
      <c r="E194" s="335">
        <f t="shared" si="49"/>
        <v>94536475</v>
      </c>
      <c r="F194"/>
    </row>
    <row r="195" spans="2:6">
      <c r="B195" s="334" t="s">
        <v>238</v>
      </c>
      <c r="C195" s="335">
        <v>1625000</v>
      </c>
      <c r="D195" s="335">
        <v>0</v>
      </c>
      <c r="E195" s="335">
        <f t="shared" si="49"/>
        <v>1625000</v>
      </c>
      <c r="F195"/>
    </row>
    <row r="196" spans="2:6" ht="16.5" thickBot="1">
      <c r="B196" s="221" t="s">
        <v>709</v>
      </c>
      <c r="C196" s="222">
        <f>C197</f>
        <v>212863180</v>
      </c>
      <c r="D196" s="336">
        <f t="shared" ref="D196:D197" si="71">D197</f>
        <v>15400000</v>
      </c>
      <c r="E196" s="336">
        <f t="shared" si="49"/>
        <v>228263180</v>
      </c>
      <c r="F196"/>
    </row>
    <row r="197" spans="2:6">
      <c r="B197" s="332" t="s">
        <v>847</v>
      </c>
      <c r="C197" s="333">
        <f>C198</f>
        <v>212863180</v>
      </c>
      <c r="D197" s="333">
        <f t="shared" si="71"/>
        <v>15400000</v>
      </c>
      <c r="E197" s="333">
        <f t="shared" si="49"/>
        <v>228263180</v>
      </c>
      <c r="F197"/>
    </row>
    <row r="198" spans="2:6">
      <c r="B198" s="334" t="s">
        <v>848</v>
      </c>
      <c r="C198" s="335">
        <v>212863180</v>
      </c>
      <c r="D198" s="335">
        <v>15400000</v>
      </c>
      <c r="E198" s="335">
        <f t="shared" si="49"/>
        <v>228263180</v>
      </c>
      <c r="F198"/>
    </row>
    <row r="199" spans="2:6" ht="16.5" thickBot="1">
      <c r="B199" s="221" t="s">
        <v>710</v>
      </c>
      <c r="C199" s="222">
        <f>C200</f>
        <v>173353239</v>
      </c>
      <c r="D199" s="336">
        <f t="shared" ref="D199:D200" si="72">D200</f>
        <v>6000000</v>
      </c>
      <c r="E199" s="336">
        <f t="shared" si="49"/>
        <v>179353239</v>
      </c>
      <c r="F199"/>
    </row>
    <row r="200" spans="2:6">
      <c r="B200" s="332" t="s">
        <v>849</v>
      </c>
      <c r="C200" s="333">
        <f>C201</f>
        <v>173353239</v>
      </c>
      <c r="D200" s="333">
        <f t="shared" si="72"/>
        <v>6000000</v>
      </c>
      <c r="E200" s="333">
        <f t="shared" si="49"/>
        <v>179353239</v>
      </c>
      <c r="F200"/>
    </row>
    <row r="201" spans="2:6">
      <c r="B201" s="334" t="s">
        <v>850</v>
      </c>
      <c r="C201" s="335">
        <v>173353239</v>
      </c>
      <c r="D201" s="335">
        <v>6000000</v>
      </c>
      <c r="E201" s="335">
        <f t="shared" ref="E201:E264" si="73">D201+C201</f>
        <v>179353239</v>
      </c>
      <c r="F201"/>
    </row>
    <row r="202" spans="2:6" ht="16.5" thickBot="1">
      <c r="B202" s="221" t="s">
        <v>851</v>
      </c>
      <c r="C202" s="222">
        <f>C203</f>
        <v>220976743</v>
      </c>
      <c r="D202" s="336">
        <f t="shared" ref="D202" si="74">D203</f>
        <v>3367000</v>
      </c>
      <c r="E202" s="336">
        <f t="shared" si="73"/>
        <v>224343743</v>
      </c>
      <c r="F202"/>
    </row>
    <row r="203" spans="2:6">
      <c r="B203" s="332" t="s">
        <v>852</v>
      </c>
      <c r="C203" s="333">
        <f>C204+C205</f>
        <v>220976743</v>
      </c>
      <c r="D203" s="333">
        <f t="shared" ref="D203" si="75">D204+D205</f>
        <v>3367000</v>
      </c>
      <c r="E203" s="333">
        <f t="shared" si="73"/>
        <v>224343743</v>
      </c>
      <c r="F203"/>
    </row>
    <row r="204" spans="2:6">
      <c r="B204" s="334" t="s">
        <v>853</v>
      </c>
      <c r="C204" s="335">
        <v>151620209</v>
      </c>
      <c r="D204" s="335">
        <v>3367000</v>
      </c>
      <c r="E204" s="335">
        <f t="shared" si="73"/>
        <v>154987209</v>
      </c>
      <c r="F204"/>
    </row>
    <row r="205" spans="2:6">
      <c r="B205" s="334" t="s">
        <v>238</v>
      </c>
      <c r="C205" s="335">
        <v>69356534</v>
      </c>
      <c r="D205" s="335">
        <v>0</v>
      </c>
      <c r="E205" s="335">
        <f t="shared" si="73"/>
        <v>69356534</v>
      </c>
      <c r="F205"/>
    </row>
    <row r="206" spans="2:6" ht="16.5" thickBot="1">
      <c r="B206" s="221" t="s">
        <v>712</v>
      </c>
      <c r="C206" s="222">
        <f>C207</f>
        <v>64441675</v>
      </c>
      <c r="D206" s="336">
        <f t="shared" ref="D206:D207" si="76">D207</f>
        <v>8385000</v>
      </c>
      <c r="E206" s="336">
        <f t="shared" si="73"/>
        <v>72826675</v>
      </c>
      <c r="F206"/>
    </row>
    <row r="207" spans="2:6">
      <c r="B207" s="332" t="s">
        <v>854</v>
      </c>
      <c r="C207" s="333">
        <f>C208</f>
        <v>64441675</v>
      </c>
      <c r="D207" s="333">
        <f t="shared" si="76"/>
        <v>8385000</v>
      </c>
      <c r="E207" s="333">
        <f t="shared" si="73"/>
        <v>72826675</v>
      </c>
      <c r="F207"/>
    </row>
    <row r="208" spans="2:6">
      <c r="B208" s="334" t="s">
        <v>855</v>
      </c>
      <c r="C208" s="335">
        <v>64441675</v>
      </c>
      <c r="D208" s="335">
        <v>8385000</v>
      </c>
      <c r="E208" s="335">
        <f t="shared" si="73"/>
        <v>72826675</v>
      </c>
      <c r="F208"/>
    </row>
    <row r="209" spans="2:6" ht="16.5" thickBot="1">
      <c r="B209" s="221" t="s">
        <v>713</v>
      </c>
      <c r="C209" s="222">
        <f>C210</f>
        <v>16575000</v>
      </c>
      <c r="D209" s="336">
        <f t="shared" ref="D209:D210" si="77">D210</f>
        <v>425000</v>
      </c>
      <c r="E209" s="336">
        <f t="shared" si="73"/>
        <v>17000000</v>
      </c>
      <c r="F209"/>
    </row>
    <row r="210" spans="2:6">
      <c r="B210" s="332" t="s">
        <v>856</v>
      </c>
      <c r="C210" s="333">
        <f>C211</f>
        <v>16575000</v>
      </c>
      <c r="D210" s="333">
        <f t="shared" si="77"/>
        <v>425000</v>
      </c>
      <c r="E210" s="333">
        <f t="shared" si="73"/>
        <v>17000000</v>
      </c>
      <c r="F210"/>
    </row>
    <row r="211" spans="2:6">
      <c r="B211" s="334" t="s">
        <v>857</v>
      </c>
      <c r="C211" s="335">
        <v>16575000</v>
      </c>
      <c r="D211" s="335">
        <v>425000</v>
      </c>
      <c r="E211" s="335">
        <f t="shared" si="73"/>
        <v>17000000</v>
      </c>
      <c r="F211"/>
    </row>
    <row r="212" spans="2:6" ht="16.5" thickBot="1">
      <c r="B212" s="221" t="s">
        <v>714</v>
      </c>
      <c r="C212" s="222">
        <f>C213</f>
        <v>63956000</v>
      </c>
      <c r="D212" s="336">
        <f t="shared" ref="D212:D213" si="78">D213</f>
        <v>544000</v>
      </c>
      <c r="E212" s="336">
        <f t="shared" si="73"/>
        <v>64500000</v>
      </c>
      <c r="F212"/>
    </row>
    <row r="213" spans="2:6">
      <c r="B213" s="332" t="s">
        <v>858</v>
      </c>
      <c r="C213" s="333">
        <f>C214</f>
        <v>63956000</v>
      </c>
      <c r="D213" s="333">
        <f t="shared" si="78"/>
        <v>544000</v>
      </c>
      <c r="E213" s="333">
        <f t="shared" si="73"/>
        <v>64500000</v>
      </c>
      <c r="F213"/>
    </row>
    <row r="214" spans="2:6">
      <c r="B214" s="334" t="s">
        <v>859</v>
      </c>
      <c r="C214" s="335">
        <v>63956000</v>
      </c>
      <c r="D214" s="335">
        <v>544000</v>
      </c>
      <c r="E214" s="335">
        <f t="shared" si="73"/>
        <v>64500000</v>
      </c>
      <c r="F214"/>
    </row>
    <row r="215" spans="2:6" ht="16.5" thickBot="1">
      <c r="B215" s="221" t="s">
        <v>715</v>
      </c>
      <c r="C215" s="222">
        <f>C216</f>
        <v>69967942573</v>
      </c>
      <c r="D215" s="336">
        <f>D216</f>
        <v>3830467872</v>
      </c>
      <c r="E215" s="336">
        <f t="shared" si="73"/>
        <v>73798410445</v>
      </c>
      <c r="F215"/>
    </row>
    <row r="216" spans="2:6">
      <c r="B216" s="332" t="s">
        <v>860</v>
      </c>
      <c r="C216" s="333">
        <f>SUM(C217:C227)</f>
        <v>69967942573</v>
      </c>
      <c r="D216" s="333">
        <f>SUM(D217:D227)</f>
        <v>3830467872</v>
      </c>
      <c r="E216" s="333">
        <f t="shared" si="73"/>
        <v>73798410445</v>
      </c>
      <c r="F216"/>
    </row>
    <row r="217" spans="2:6">
      <c r="B217" s="334" t="s">
        <v>240</v>
      </c>
      <c r="C217" s="335">
        <v>9828793115</v>
      </c>
      <c r="D217" s="335">
        <v>1798666886</v>
      </c>
      <c r="E217" s="335">
        <f t="shared" si="73"/>
        <v>11627460001</v>
      </c>
      <c r="F217"/>
    </row>
    <row r="218" spans="2:6">
      <c r="B218" s="334" t="s">
        <v>861</v>
      </c>
      <c r="C218" s="335">
        <v>20964072</v>
      </c>
      <c r="D218" s="335">
        <v>0</v>
      </c>
      <c r="E218" s="335">
        <f t="shared" si="73"/>
        <v>20964072</v>
      </c>
      <c r="F218"/>
    </row>
    <row r="219" spans="2:6">
      <c r="B219" s="334" t="s">
        <v>862</v>
      </c>
      <c r="C219" s="335">
        <v>9601650215</v>
      </c>
      <c r="D219" s="335">
        <v>0</v>
      </c>
      <c r="E219" s="335">
        <f t="shared" si="73"/>
        <v>9601650215</v>
      </c>
      <c r="F219"/>
    </row>
    <row r="220" spans="2:6">
      <c r="B220" s="334" t="s">
        <v>863</v>
      </c>
      <c r="C220" s="335">
        <v>34269118640</v>
      </c>
      <c r="D220" s="335">
        <v>94970</v>
      </c>
      <c r="E220" s="335">
        <f t="shared" si="73"/>
        <v>34269213610</v>
      </c>
      <c r="F220"/>
    </row>
    <row r="221" spans="2:6">
      <c r="B221" s="334" t="s">
        <v>864</v>
      </c>
      <c r="C221" s="335">
        <v>7841314433</v>
      </c>
      <c r="D221" s="335">
        <v>231682397</v>
      </c>
      <c r="E221" s="335">
        <f t="shared" si="73"/>
        <v>8072996830</v>
      </c>
      <c r="F221"/>
    </row>
    <row r="222" spans="2:6">
      <c r="B222" s="334" t="s">
        <v>865</v>
      </c>
      <c r="C222" s="335">
        <v>3907267250</v>
      </c>
      <c r="D222" s="335">
        <v>1283279969</v>
      </c>
      <c r="E222" s="335">
        <f t="shared" si="73"/>
        <v>5190547219</v>
      </c>
      <c r="F222"/>
    </row>
    <row r="223" spans="2:6">
      <c r="B223" s="334" t="s">
        <v>866</v>
      </c>
      <c r="C223" s="335">
        <v>3056550899</v>
      </c>
      <c r="D223" s="335">
        <v>287175825</v>
      </c>
      <c r="E223" s="335">
        <f t="shared" si="73"/>
        <v>3343726724</v>
      </c>
      <c r="F223"/>
    </row>
    <row r="224" spans="2:6">
      <c r="B224" s="334" t="s">
        <v>867</v>
      </c>
      <c r="C224" s="335">
        <v>1133101483</v>
      </c>
      <c r="D224" s="335">
        <v>48025290</v>
      </c>
      <c r="E224" s="335">
        <f t="shared" si="73"/>
        <v>1181126773</v>
      </c>
      <c r="F224"/>
    </row>
    <row r="225" spans="2:6">
      <c r="B225" s="334" t="s">
        <v>328</v>
      </c>
      <c r="C225" s="335">
        <v>136744393</v>
      </c>
      <c r="D225" s="335">
        <v>13511250</v>
      </c>
      <c r="E225" s="335">
        <f t="shared" si="73"/>
        <v>150255643</v>
      </c>
      <c r="F225"/>
    </row>
    <row r="226" spans="2:6">
      <c r="B226" s="334" t="s">
        <v>868</v>
      </c>
      <c r="C226" s="335">
        <v>54675035</v>
      </c>
      <c r="D226" s="335">
        <v>7525998</v>
      </c>
      <c r="E226" s="335">
        <f t="shared" si="73"/>
        <v>62201033</v>
      </c>
      <c r="F226"/>
    </row>
    <row r="227" spans="2:6">
      <c r="B227" s="334" t="s">
        <v>330</v>
      </c>
      <c r="C227" s="335">
        <v>117763038</v>
      </c>
      <c r="D227" s="337">
        <v>160505287</v>
      </c>
      <c r="E227" s="337">
        <f t="shared" si="73"/>
        <v>278268325</v>
      </c>
      <c r="F227"/>
    </row>
    <row r="228" spans="2:6" ht="16.5" thickBot="1">
      <c r="B228" s="221" t="s">
        <v>716</v>
      </c>
      <c r="C228" s="222">
        <f>C229</f>
        <v>69335562</v>
      </c>
      <c r="D228" s="336">
        <f t="shared" ref="D228:D229" si="79">D229</f>
        <v>1258500</v>
      </c>
      <c r="E228" s="336">
        <f t="shared" si="73"/>
        <v>70594062</v>
      </c>
      <c r="F228"/>
    </row>
    <row r="229" spans="2:6">
      <c r="B229" s="332" t="s">
        <v>869</v>
      </c>
      <c r="C229" s="333">
        <f>C230</f>
        <v>69335562</v>
      </c>
      <c r="D229" s="333">
        <f t="shared" si="79"/>
        <v>1258500</v>
      </c>
      <c r="E229" s="333">
        <f t="shared" si="73"/>
        <v>70594062</v>
      </c>
      <c r="F229"/>
    </row>
    <row r="230" spans="2:6">
      <c r="B230" s="334" t="s">
        <v>870</v>
      </c>
      <c r="C230" s="335">
        <v>69335562</v>
      </c>
      <c r="D230" s="335">
        <v>1258500</v>
      </c>
      <c r="E230" s="335">
        <f t="shared" si="73"/>
        <v>70594062</v>
      </c>
      <c r="F230"/>
    </row>
    <row r="231" spans="2:6" ht="16.5" thickBot="1">
      <c r="B231" s="221" t="s">
        <v>717</v>
      </c>
      <c r="C231" s="222">
        <f>C232</f>
        <v>2319893180</v>
      </c>
      <c r="D231" s="336">
        <f>D232</f>
        <v>39450000</v>
      </c>
      <c r="E231" s="336">
        <f t="shared" si="73"/>
        <v>2359343180</v>
      </c>
      <c r="F231"/>
    </row>
    <row r="232" spans="2:6">
      <c r="B232" s="332" t="s">
        <v>871</v>
      </c>
      <c r="C232" s="333">
        <f>SUM(C233:C236)</f>
        <v>2319893180</v>
      </c>
      <c r="D232" s="333">
        <f t="shared" ref="D232" si="80">SUM(D233:D236)</f>
        <v>39450000</v>
      </c>
      <c r="E232" s="333">
        <f t="shared" si="73"/>
        <v>2359343180</v>
      </c>
      <c r="F232"/>
    </row>
    <row r="233" spans="2:6">
      <c r="B233" s="334" t="s">
        <v>872</v>
      </c>
      <c r="C233" s="335">
        <v>891793180</v>
      </c>
      <c r="D233" s="335">
        <v>39450000</v>
      </c>
      <c r="E233" s="335">
        <f t="shared" si="73"/>
        <v>931243180</v>
      </c>
      <c r="F233"/>
    </row>
    <row r="234" spans="2:6">
      <c r="B234" s="334" t="s">
        <v>873</v>
      </c>
      <c r="C234" s="335">
        <v>24500000</v>
      </c>
      <c r="D234" s="335">
        <v>0</v>
      </c>
      <c r="E234" s="335">
        <f t="shared" si="73"/>
        <v>24500000</v>
      </c>
      <c r="F234"/>
    </row>
    <row r="235" spans="2:6">
      <c r="B235" s="334" t="s">
        <v>874</v>
      </c>
      <c r="C235" s="335">
        <v>1364200000</v>
      </c>
      <c r="D235" s="335">
        <v>0</v>
      </c>
      <c r="E235" s="335">
        <f t="shared" si="73"/>
        <v>1364200000</v>
      </c>
      <c r="F235"/>
    </row>
    <row r="236" spans="2:6">
      <c r="B236" s="334" t="s">
        <v>875</v>
      </c>
      <c r="C236" s="335">
        <v>39400000</v>
      </c>
      <c r="D236" s="335">
        <v>0</v>
      </c>
      <c r="E236" s="335">
        <f t="shared" si="73"/>
        <v>39400000</v>
      </c>
      <c r="F236"/>
    </row>
    <row r="237" spans="2:6" ht="16.5" thickBot="1">
      <c r="B237" s="221" t="s">
        <v>876</v>
      </c>
      <c r="C237" s="222">
        <f>C238</f>
        <v>202005777</v>
      </c>
      <c r="D237" s="336">
        <f t="shared" ref="D237" si="81">D238</f>
        <v>15311373</v>
      </c>
      <c r="E237" s="336">
        <f t="shared" si="73"/>
        <v>217317150</v>
      </c>
      <c r="F237"/>
    </row>
    <row r="238" spans="2:6">
      <c r="B238" s="332" t="s">
        <v>877</v>
      </c>
      <c r="C238" s="333">
        <f>C239+C240</f>
        <v>202005777</v>
      </c>
      <c r="D238" s="333">
        <f t="shared" ref="D238" si="82">D239+D240</f>
        <v>15311373</v>
      </c>
      <c r="E238" s="333">
        <f t="shared" si="73"/>
        <v>217317150</v>
      </c>
      <c r="F238"/>
    </row>
    <row r="239" spans="2:6">
      <c r="B239" s="334" t="s">
        <v>878</v>
      </c>
      <c r="C239" s="335">
        <v>197952160</v>
      </c>
      <c r="D239" s="335">
        <v>15311373</v>
      </c>
      <c r="E239" s="335">
        <f t="shared" si="73"/>
        <v>213263533</v>
      </c>
      <c r="F239"/>
    </row>
    <row r="240" spans="2:6">
      <c r="B240" s="334" t="s">
        <v>238</v>
      </c>
      <c r="C240" s="335">
        <v>4053617</v>
      </c>
      <c r="D240" s="335">
        <v>0</v>
      </c>
      <c r="E240" s="335">
        <f t="shared" si="73"/>
        <v>4053617</v>
      </c>
      <c r="F240"/>
    </row>
    <row r="241" spans="2:6" ht="16.5" thickBot="1">
      <c r="B241" s="221" t="s">
        <v>719</v>
      </c>
      <c r="C241" s="222">
        <f>C242</f>
        <v>287231750</v>
      </c>
      <c r="D241" s="336">
        <f t="shared" ref="D241:D242" si="83">D242</f>
        <v>12768250</v>
      </c>
      <c r="E241" s="336">
        <f t="shared" si="73"/>
        <v>300000000</v>
      </c>
      <c r="F241"/>
    </row>
    <row r="242" spans="2:6">
      <c r="B242" s="332" t="s">
        <v>879</v>
      </c>
      <c r="C242" s="333">
        <f>C243</f>
        <v>287231750</v>
      </c>
      <c r="D242" s="333">
        <f t="shared" si="83"/>
        <v>12768250</v>
      </c>
      <c r="E242" s="333">
        <f t="shared" si="73"/>
        <v>300000000</v>
      </c>
      <c r="F242"/>
    </row>
    <row r="243" spans="2:6">
      <c r="B243" s="334" t="s">
        <v>880</v>
      </c>
      <c r="C243" s="335">
        <v>287231750</v>
      </c>
      <c r="D243" s="335">
        <v>12768250</v>
      </c>
      <c r="E243" s="335">
        <f t="shared" si="73"/>
        <v>300000000</v>
      </c>
      <c r="F243"/>
    </row>
    <row r="244" spans="2:6">
      <c r="B244" s="319" t="s">
        <v>643</v>
      </c>
      <c r="C244" s="330">
        <f>C245+C251+C255+C259+C264+C269+C273+C276</f>
        <v>57904555170</v>
      </c>
      <c r="D244" s="330">
        <f t="shared" ref="D244" si="84">D245+D251+D255+D259+D264+D269+D273+D276</f>
        <v>529484134</v>
      </c>
      <c r="E244" s="330">
        <f t="shared" si="73"/>
        <v>58434039304</v>
      </c>
      <c r="F244"/>
    </row>
    <row r="245" spans="2:6" ht="16.5" thickBot="1">
      <c r="B245" s="221" t="s">
        <v>881</v>
      </c>
      <c r="C245" s="222">
        <f>C246</f>
        <v>471750730</v>
      </c>
      <c r="D245" s="331">
        <f t="shared" ref="D245" si="85">D246</f>
        <v>36050000</v>
      </c>
      <c r="E245" s="331">
        <f t="shared" si="73"/>
        <v>507800730</v>
      </c>
      <c r="F245"/>
    </row>
    <row r="246" spans="2:6">
      <c r="B246" s="332" t="s">
        <v>882</v>
      </c>
      <c r="C246" s="333">
        <f>SUM(C247:C250)</f>
        <v>471750730</v>
      </c>
      <c r="D246" s="333">
        <f>SUM(D247:D250)</f>
        <v>36050000</v>
      </c>
      <c r="E246" s="333">
        <f t="shared" si="73"/>
        <v>507800730</v>
      </c>
      <c r="F246"/>
    </row>
    <row r="247" spans="2:6">
      <c r="B247" s="334" t="s">
        <v>240</v>
      </c>
      <c r="C247" s="335">
        <v>327986325</v>
      </c>
      <c r="D247" s="335">
        <v>9030000</v>
      </c>
      <c r="E247" s="335">
        <f t="shared" si="73"/>
        <v>337016325</v>
      </c>
      <c r="F247"/>
    </row>
    <row r="248" spans="2:6">
      <c r="B248" s="334" t="s">
        <v>883</v>
      </c>
      <c r="C248" s="335">
        <v>63516440</v>
      </c>
      <c r="D248" s="335">
        <v>4800000</v>
      </c>
      <c r="E248" s="335">
        <f t="shared" si="73"/>
        <v>68316440</v>
      </c>
      <c r="F248"/>
    </row>
    <row r="249" spans="2:6">
      <c r="B249" s="334" t="s">
        <v>884</v>
      </c>
      <c r="C249" s="335">
        <v>32125000</v>
      </c>
      <c r="D249" s="335">
        <v>22220000</v>
      </c>
      <c r="E249" s="335">
        <f t="shared" si="73"/>
        <v>54345000</v>
      </c>
      <c r="F249"/>
    </row>
    <row r="250" spans="2:6">
      <c r="B250" s="334" t="s">
        <v>238</v>
      </c>
      <c r="C250" s="335">
        <v>48122965</v>
      </c>
      <c r="D250" s="335">
        <v>0</v>
      </c>
      <c r="E250" s="335">
        <f t="shared" si="73"/>
        <v>48122965</v>
      </c>
      <c r="F250"/>
    </row>
    <row r="251" spans="2:6" ht="16.5" thickBot="1">
      <c r="B251" s="221" t="s">
        <v>721</v>
      </c>
      <c r="C251" s="222">
        <f>C252</f>
        <v>431199981</v>
      </c>
      <c r="D251" s="336">
        <f t="shared" ref="D251" si="86">D252</f>
        <v>33300019</v>
      </c>
      <c r="E251" s="336">
        <f t="shared" si="73"/>
        <v>464500000</v>
      </c>
      <c r="F251"/>
    </row>
    <row r="252" spans="2:6">
      <c r="B252" s="332" t="s">
        <v>885</v>
      </c>
      <c r="C252" s="333">
        <f>C253+C254</f>
        <v>431199981</v>
      </c>
      <c r="D252" s="333">
        <f t="shared" ref="D252" si="87">D253+D254</f>
        <v>33300019</v>
      </c>
      <c r="E252" s="333">
        <f t="shared" si="73"/>
        <v>464500000</v>
      </c>
      <c r="F252"/>
    </row>
    <row r="253" spans="2:6">
      <c r="B253" s="334" t="s">
        <v>886</v>
      </c>
      <c r="C253" s="335">
        <v>425011281</v>
      </c>
      <c r="D253" s="335">
        <v>33300019</v>
      </c>
      <c r="E253" s="335">
        <f t="shared" si="73"/>
        <v>458311300</v>
      </c>
      <c r="F253"/>
    </row>
    <row r="254" spans="2:6">
      <c r="B254" s="334" t="s">
        <v>238</v>
      </c>
      <c r="C254" s="335">
        <v>6188700</v>
      </c>
      <c r="D254" s="335">
        <v>0</v>
      </c>
      <c r="E254" s="335">
        <f t="shared" si="73"/>
        <v>6188700</v>
      </c>
      <c r="F254"/>
    </row>
    <row r="255" spans="2:6" ht="16.5" thickBot="1">
      <c r="B255" s="221" t="s">
        <v>722</v>
      </c>
      <c r="C255" s="222">
        <f>C256</f>
        <v>791814605</v>
      </c>
      <c r="D255" s="336">
        <f>D256</f>
        <v>72000000</v>
      </c>
      <c r="E255" s="336">
        <f t="shared" si="73"/>
        <v>863814605</v>
      </c>
      <c r="F255"/>
    </row>
    <row r="256" spans="2:6">
      <c r="B256" s="332" t="s">
        <v>887</v>
      </c>
      <c r="C256" s="333">
        <f>C257+C258</f>
        <v>791814605</v>
      </c>
      <c r="D256" s="333">
        <f>D257+D258</f>
        <v>72000000</v>
      </c>
      <c r="E256" s="333">
        <f t="shared" si="73"/>
        <v>863814605</v>
      </c>
      <c r="F256"/>
    </row>
    <row r="257" spans="2:6">
      <c r="B257" s="334" t="s">
        <v>888</v>
      </c>
      <c r="C257" s="335">
        <v>784534607</v>
      </c>
      <c r="D257" s="335">
        <v>72000000</v>
      </c>
      <c r="E257" s="335">
        <f t="shared" si="73"/>
        <v>856534607</v>
      </c>
      <c r="F257"/>
    </row>
    <row r="258" spans="2:6">
      <c r="B258" s="334" t="s">
        <v>248</v>
      </c>
      <c r="C258" s="335">
        <v>7279998</v>
      </c>
      <c r="D258" s="335">
        <v>0</v>
      </c>
      <c r="E258" s="335">
        <f t="shared" si="73"/>
        <v>7279998</v>
      </c>
      <c r="F258"/>
    </row>
    <row r="259" spans="2:6" ht="16.5" thickBot="1">
      <c r="B259" s="221" t="s">
        <v>889</v>
      </c>
      <c r="C259" s="222">
        <f>C260</f>
        <v>304600000</v>
      </c>
      <c r="D259" s="336">
        <f t="shared" ref="D259" si="88">D260</f>
        <v>24400000</v>
      </c>
      <c r="E259" s="336">
        <f t="shared" si="73"/>
        <v>329000000</v>
      </c>
      <c r="F259"/>
    </row>
    <row r="260" spans="2:6">
      <c r="B260" s="332" t="s">
        <v>890</v>
      </c>
      <c r="C260" s="333">
        <f>C261+C262+C263</f>
        <v>304600000</v>
      </c>
      <c r="D260" s="333">
        <f t="shared" ref="D260" si="89">D261+D262+D263</f>
        <v>24400000</v>
      </c>
      <c r="E260" s="333">
        <f t="shared" si="73"/>
        <v>329000000</v>
      </c>
      <c r="F260"/>
    </row>
    <row r="261" spans="2:6">
      <c r="B261" s="334" t="s">
        <v>891</v>
      </c>
      <c r="C261" s="335">
        <v>297200000</v>
      </c>
      <c r="D261" s="335">
        <v>24400000</v>
      </c>
      <c r="E261" s="335">
        <f t="shared" si="73"/>
        <v>321600000</v>
      </c>
      <c r="F261"/>
    </row>
    <row r="262" spans="2:6">
      <c r="B262" s="334" t="s">
        <v>238</v>
      </c>
      <c r="C262" s="335">
        <v>7400000</v>
      </c>
      <c r="D262" s="335">
        <v>0</v>
      </c>
      <c r="E262" s="335">
        <f t="shared" si="73"/>
        <v>7400000</v>
      </c>
      <c r="F262"/>
    </row>
    <row r="263" spans="2:6">
      <c r="B263" s="334" t="s">
        <v>248</v>
      </c>
      <c r="C263" s="335">
        <v>0</v>
      </c>
      <c r="D263" s="335">
        <v>0</v>
      </c>
      <c r="E263" s="335">
        <f t="shared" si="73"/>
        <v>0</v>
      </c>
      <c r="F263"/>
    </row>
    <row r="264" spans="2:6" ht="16.5" thickBot="1">
      <c r="B264" s="221" t="s">
        <v>724</v>
      </c>
      <c r="C264" s="222">
        <f>C265</f>
        <v>36733953263</v>
      </c>
      <c r="D264" s="336">
        <f t="shared" ref="D264" si="90">D265</f>
        <v>205685441</v>
      </c>
      <c r="E264" s="336">
        <f t="shared" si="73"/>
        <v>36939638704</v>
      </c>
      <c r="F264"/>
    </row>
    <row r="265" spans="2:6">
      <c r="B265" s="332" t="s">
        <v>892</v>
      </c>
      <c r="C265" s="333">
        <f>C266+C267+C268</f>
        <v>36733953263</v>
      </c>
      <c r="D265" s="333">
        <f>D266+D267+D268</f>
        <v>205685441</v>
      </c>
      <c r="E265" s="333">
        <f t="shared" ref="E265:E284" si="91">D265+C265</f>
        <v>36939638704</v>
      </c>
      <c r="F265"/>
    </row>
    <row r="266" spans="2:6">
      <c r="B266" s="334" t="s">
        <v>240</v>
      </c>
      <c r="C266" s="335">
        <v>1500222533</v>
      </c>
      <c r="D266" s="335">
        <v>161730332</v>
      </c>
      <c r="E266" s="335">
        <f t="shared" si="91"/>
        <v>1661952865</v>
      </c>
      <c r="F266"/>
    </row>
    <row r="267" spans="2:6">
      <c r="B267" s="334" t="s">
        <v>893</v>
      </c>
      <c r="C267" s="335">
        <v>35157259451</v>
      </c>
      <c r="D267" s="335">
        <v>43955109</v>
      </c>
      <c r="E267" s="335">
        <f t="shared" si="91"/>
        <v>35201214560</v>
      </c>
      <c r="F267"/>
    </row>
    <row r="268" spans="2:6">
      <c r="B268" s="334" t="s">
        <v>238</v>
      </c>
      <c r="C268" s="335">
        <v>76471279</v>
      </c>
      <c r="D268" s="335">
        <v>0</v>
      </c>
      <c r="E268" s="335">
        <f t="shared" si="91"/>
        <v>76471279</v>
      </c>
      <c r="F268"/>
    </row>
    <row r="269" spans="2:6" ht="16.5" thickBot="1">
      <c r="B269" s="221" t="s">
        <v>725</v>
      </c>
      <c r="C269" s="222">
        <f>C270</f>
        <v>329699657</v>
      </c>
      <c r="D269" s="336">
        <f t="shared" ref="D269" si="92">D270</f>
        <v>23400000</v>
      </c>
      <c r="E269" s="336">
        <f t="shared" si="91"/>
        <v>353099657</v>
      </c>
      <c r="F269"/>
    </row>
    <row r="270" spans="2:6">
      <c r="B270" s="332" t="s">
        <v>894</v>
      </c>
      <c r="C270" s="333">
        <f>C271+C272</f>
        <v>329699657</v>
      </c>
      <c r="D270" s="333">
        <f t="shared" ref="D270" si="93">D271+D272</f>
        <v>23400000</v>
      </c>
      <c r="E270" s="333">
        <f t="shared" si="91"/>
        <v>353099657</v>
      </c>
      <c r="F270"/>
    </row>
    <row r="271" spans="2:6">
      <c r="B271" s="334" t="s">
        <v>895</v>
      </c>
      <c r="C271" s="335">
        <v>329299657</v>
      </c>
      <c r="D271" s="335">
        <v>23400000</v>
      </c>
      <c r="E271" s="335">
        <f t="shared" si="91"/>
        <v>352699657</v>
      </c>
      <c r="F271"/>
    </row>
    <row r="272" spans="2:6">
      <c r="B272" s="334" t="s">
        <v>238</v>
      </c>
      <c r="C272" s="335">
        <v>400000</v>
      </c>
      <c r="D272" s="335">
        <v>0</v>
      </c>
      <c r="E272" s="335">
        <f t="shared" si="91"/>
        <v>400000</v>
      </c>
      <c r="F272"/>
    </row>
    <row r="273" spans="2:6" ht="16.5" thickBot="1">
      <c r="B273" s="221" t="s">
        <v>726</v>
      </c>
      <c r="C273" s="222">
        <f>C274</f>
        <v>1098379082</v>
      </c>
      <c r="D273" s="336">
        <f t="shared" ref="D273:D274" si="94">D274</f>
        <v>130771374</v>
      </c>
      <c r="E273" s="336">
        <f t="shared" si="91"/>
        <v>1229150456</v>
      </c>
      <c r="F273"/>
    </row>
    <row r="274" spans="2:6">
      <c r="B274" s="332" t="s">
        <v>896</v>
      </c>
      <c r="C274" s="333">
        <f>C275</f>
        <v>1098379082</v>
      </c>
      <c r="D274" s="333">
        <f t="shared" si="94"/>
        <v>130771374</v>
      </c>
      <c r="E274" s="333">
        <f t="shared" si="91"/>
        <v>1229150456</v>
      </c>
      <c r="F274"/>
    </row>
    <row r="275" spans="2:6">
      <c r="B275" s="334" t="s">
        <v>897</v>
      </c>
      <c r="C275" s="335">
        <v>1098379082</v>
      </c>
      <c r="D275" s="335">
        <v>130771374</v>
      </c>
      <c r="E275" s="335">
        <f t="shared" si="91"/>
        <v>1229150456</v>
      </c>
      <c r="F275"/>
    </row>
    <row r="276" spans="2:6" ht="16.5" thickBot="1">
      <c r="B276" s="221" t="s">
        <v>727</v>
      </c>
      <c r="C276" s="222">
        <f>C277</f>
        <v>17743157852</v>
      </c>
      <c r="D276" s="336">
        <f t="shared" ref="D276" si="95">D277</f>
        <v>3877300</v>
      </c>
      <c r="E276" s="336">
        <f t="shared" si="91"/>
        <v>17747035152</v>
      </c>
      <c r="F276"/>
    </row>
    <row r="277" spans="2:6">
      <c r="B277" s="332" t="s">
        <v>898</v>
      </c>
      <c r="C277" s="333">
        <f>C278+C279+C280</f>
        <v>17743157852</v>
      </c>
      <c r="D277" s="333">
        <f t="shared" ref="D277" si="96">D278+D279</f>
        <v>3877300</v>
      </c>
      <c r="E277" s="333">
        <f t="shared" si="91"/>
        <v>17747035152</v>
      </c>
      <c r="F277"/>
    </row>
    <row r="278" spans="2:6">
      <c r="B278" s="334" t="s">
        <v>899</v>
      </c>
      <c r="C278" s="335">
        <v>581694700</v>
      </c>
      <c r="D278" s="335">
        <v>3877300</v>
      </c>
      <c r="E278" s="335">
        <f t="shared" si="91"/>
        <v>585572000</v>
      </c>
      <c r="F278"/>
    </row>
    <row r="279" spans="2:6">
      <c r="B279" s="334" t="s">
        <v>238</v>
      </c>
      <c r="C279" s="335">
        <v>100000</v>
      </c>
      <c r="D279" s="335">
        <v>0</v>
      </c>
      <c r="E279" s="335">
        <f t="shared" si="91"/>
        <v>100000</v>
      </c>
      <c r="F279"/>
    </row>
    <row r="280" spans="2:6">
      <c r="B280" s="334" t="s">
        <v>248</v>
      </c>
      <c r="C280" s="335">
        <v>17161363152</v>
      </c>
      <c r="D280" s="335">
        <v>0</v>
      </c>
      <c r="E280" s="335">
        <f t="shared" si="91"/>
        <v>17161363152</v>
      </c>
      <c r="F280"/>
    </row>
    <row r="281" spans="2:6">
      <c r="B281" s="324" t="s">
        <v>728</v>
      </c>
      <c r="C281" s="341">
        <f>C8+C244</f>
        <v>181520313040</v>
      </c>
      <c r="D281" s="341">
        <f>D8+D244</f>
        <v>19617094259</v>
      </c>
      <c r="E281" s="341">
        <f>E8+E244</f>
        <v>201137407299</v>
      </c>
      <c r="F281"/>
    </row>
  </sheetData>
  <mergeCells count="3">
    <mergeCell ref="B3:E3"/>
    <mergeCell ref="B4:E4"/>
    <mergeCell ref="B5:E5"/>
  </mergeCells>
  <pageMargins left="0.7" right="0.7" top="0.75" bottom="0.75" header="0.3" footer="0.3"/>
  <pageSetup scale="5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A48B1-F035-4CF9-83D0-D45D8CC12EE6}">
  <sheetPr>
    <tabColor theme="0" tint="-0.34998626667073579"/>
    <pageSetUpPr fitToPage="1"/>
  </sheetPr>
  <dimension ref="A2:J78"/>
  <sheetViews>
    <sheetView showGridLines="0" zoomScale="85" zoomScaleNormal="85" workbookViewId="0">
      <selection activeCell="C38" sqref="C38"/>
    </sheetView>
  </sheetViews>
  <sheetFormatPr defaultColWidth="11.42578125" defaultRowHeight="15.75"/>
  <cols>
    <col min="1" max="1" width="11.42578125" style="1"/>
    <col min="2" max="2" width="102.85546875" style="1" bestFit="1" customWidth="1"/>
    <col min="3" max="3" width="20" style="238" customWidth="1"/>
    <col min="4" max="4" width="26.5703125" style="1" customWidth="1"/>
    <col min="5" max="5" width="22.7109375" style="1" customWidth="1"/>
    <col min="6" max="7" width="11.42578125" style="1"/>
    <col min="8" max="8" width="16.85546875" style="1" bestFit="1" customWidth="1"/>
    <col min="9" max="9" width="11.42578125" style="1"/>
    <col min="10" max="10" width="13.5703125" style="1" bestFit="1" customWidth="1"/>
    <col min="11" max="16384" width="11.42578125" style="1"/>
  </cols>
  <sheetData>
    <row r="2" spans="1:10" ht="18.75">
      <c r="B2" s="368" t="s">
        <v>900</v>
      </c>
      <c r="C2" s="368"/>
      <c r="D2" s="368"/>
      <c r="E2" s="368"/>
    </row>
    <row r="3" spans="1:10" ht="18.75">
      <c r="B3" s="368" t="s">
        <v>901</v>
      </c>
      <c r="C3" s="368"/>
      <c r="D3" s="368"/>
      <c r="E3" s="368"/>
    </row>
    <row r="4" spans="1:10" ht="18.75">
      <c r="B4" s="373" t="s">
        <v>102</v>
      </c>
      <c r="C4" s="373"/>
      <c r="D4" s="373"/>
      <c r="E4" s="373"/>
    </row>
    <row r="5" spans="1:10">
      <c r="B5" s="422" t="s">
        <v>187</v>
      </c>
      <c r="C5" s="452" t="s">
        <v>902</v>
      </c>
      <c r="D5" s="453" t="s">
        <v>903</v>
      </c>
      <c r="E5" s="453" t="s">
        <v>904</v>
      </c>
    </row>
    <row r="6" spans="1:10">
      <c r="B6" s="422"/>
      <c r="C6" s="452"/>
      <c r="D6" s="453"/>
      <c r="E6" s="453"/>
    </row>
    <row r="7" spans="1:10">
      <c r="B7" s="47"/>
      <c r="C7" s="6">
        <v>1</v>
      </c>
      <c r="D7" s="6">
        <v>2</v>
      </c>
      <c r="E7" s="47" t="s">
        <v>905</v>
      </c>
    </row>
    <row r="8" spans="1:10">
      <c r="B8" s="342" t="s">
        <v>529</v>
      </c>
      <c r="C8" s="343">
        <f>+SUM(C9:C66)</f>
        <v>900000000</v>
      </c>
      <c r="D8" s="343">
        <f>+SUM(D9:D66)</f>
        <v>2419127188</v>
      </c>
      <c r="E8" s="343">
        <f>+SUM(E9:E66)</f>
        <v>-1519127188</v>
      </c>
    </row>
    <row r="9" spans="1:10">
      <c r="A9" s="13"/>
      <c r="B9" s="224" t="s">
        <v>663</v>
      </c>
      <c r="C9" s="31">
        <v>0</v>
      </c>
      <c r="D9" s="31">
        <v>0</v>
      </c>
      <c r="E9" s="344">
        <f t="shared" ref="E9:E72" si="0">+C9-D9</f>
        <v>0</v>
      </c>
      <c r="F9" s="42"/>
    </row>
    <row r="10" spans="1:10">
      <c r="A10" s="13"/>
      <c r="B10" s="228" t="s">
        <v>664</v>
      </c>
      <c r="C10" s="31">
        <v>0</v>
      </c>
      <c r="D10" s="19">
        <v>0</v>
      </c>
      <c r="E10" s="245">
        <f t="shared" si="0"/>
        <v>0</v>
      </c>
      <c r="F10" s="42"/>
    </row>
    <row r="11" spans="1:10">
      <c r="A11" s="13"/>
      <c r="B11" s="228" t="s">
        <v>665</v>
      </c>
      <c r="C11" s="31">
        <v>0</v>
      </c>
      <c r="D11" s="19">
        <v>0</v>
      </c>
      <c r="E11" s="245">
        <f t="shared" si="0"/>
        <v>0</v>
      </c>
      <c r="F11" s="42"/>
    </row>
    <row r="12" spans="1:10">
      <c r="A12" s="13"/>
      <c r="B12" s="228" t="s">
        <v>666</v>
      </c>
      <c r="C12" s="31">
        <v>0</v>
      </c>
      <c r="D12" s="19">
        <v>0</v>
      </c>
      <c r="E12" s="245">
        <f t="shared" si="0"/>
        <v>0</v>
      </c>
      <c r="F12" s="42"/>
      <c r="J12" s="21"/>
    </row>
    <row r="13" spans="1:10" ht="15.75" customHeight="1">
      <c r="A13" s="13"/>
      <c r="B13" s="228" t="s">
        <v>667</v>
      </c>
      <c r="C13" s="31">
        <v>0</v>
      </c>
      <c r="D13" s="19">
        <v>0</v>
      </c>
      <c r="E13" s="245">
        <f t="shared" si="0"/>
        <v>0</v>
      </c>
      <c r="F13" s="42"/>
      <c r="J13" s="21"/>
    </row>
    <row r="14" spans="1:10">
      <c r="A14" s="13"/>
      <c r="B14" s="228" t="s">
        <v>668</v>
      </c>
      <c r="C14" s="31">
        <v>0</v>
      </c>
      <c r="D14" s="19">
        <v>0</v>
      </c>
      <c r="E14" s="245">
        <f t="shared" si="0"/>
        <v>0</v>
      </c>
      <c r="F14" s="42"/>
    </row>
    <row r="15" spans="1:10">
      <c r="A15" s="13"/>
      <c r="B15" s="228" t="s">
        <v>669</v>
      </c>
      <c r="C15" s="31">
        <v>0</v>
      </c>
      <c r="D15" s="19">
        <v>0</v>
      </c>
      <c r="E15" s="245">
        <f t="shared" si="0"/>
        <v>0</v>
      </c>
      <c r="F15" s="42"/>
    </row>
    <row r="16" spans="1:10">
      <c r="A16" s="13"/>
      <c r="B16" s="228" t="s">
        <v>670</v>
      </c>
      <c r="C16" s="31">
        <v>0</v>
      </c>
      <c r="D16" s="19">
        <v>0</v>
      </c>
      <c r="E16" s="245">
        <f t="shared" si="0"/>
        <v>0</v>
      </c>
      <c r="F16" s="42"/>
    </row>
    <row r="17" spans="1:6">
      <c r="A17" s="13"/>
      <c r="B17" s="228" t="s">
        <v>753</v>
      </c>
      <c r="C17" s="31">
        <v>0</v>
      </c>
      <c r="D17" s="19">
        <v>0</v>
      </c>
      <c r="E17" s="245">
        <f t="shared" si="0"/>
        <v>0</v>
      </c>
      <c r="F17" s="42"/>
    </row>
    <row r="18" spans="1:6">
      <c r="A18" s="13"/>
      <c r="B18" s="228" t="s">
        <v>672</v>
      </c>
      <c r="C18" s="31">
        <v>0</v>
      </c>
      <c r="D18" s="19">
        <v>0</v>
      </c>
      <c r="E18" s="245">
        <f t="shared" si="0"/>
        <v>0</v>
      </c>
      <c r="F18" s="42"/>
    </row>
    <row r="19" spans="1:6">
      <c r="A19" s="13"/>
      <c r="B19" s="228" t="s">
        <v>673</v>
      </c>
      <c r="C19" s="31">
        <v>0</v>
      </c>
      <c r="D19" s="19">
        <v>0</v>
      </c>
      <c r="E19" s="245">
        <f t="shared" si="0"/>
        <v>0</v>
      </c>
      <c r="F19" s="42"/>
    </row>
    <row r="20" spans="1:6">
      <c r="A20" s="13"/>
      <c r="B20" s="228" t="s">
        <v>674</v>
      </c>
      <c r="C20" s="31">
        <v>0</v>
      </c>
      <c r="D20" s="19">
        <v>34700000</v>
      </c>
      <c r="E20" s="245">
        <f t="shared" si="0"/>
        <v>-34700000</v>
      </c>
      <c r="F20" s="42"/>
    </row>
    <row r="21" spans="1:6">
      <c r="A21" s="13"/>
      <c r="B21" s="228" t="s">
        <v>675</v>
      </c>
      <c r="C21" s="31">
        <v>0</v>
      </c>
      <c r="D21" s="19">
        <v>0</v>
      </c>
      <c r="E21" s="245">
        <f t="shared" si="0"/>
        <v>0</v>
      </c>
      <c r="F21" s="42"/>
    </row>
    <row r="22" spans="1:6">
      <c r="A22" s="13"/>
      <c r="B22" s="228" t="s">
        <v>676</v>
      </c>
      <c r="C22" s="31">
        <v>0</v>
      </c>
      <c r="D22" s="19">
        <v>88508475</v>
      </c>
      <c r="E22" s="245">
        <f t="shared" si="0"/>
        <v>-88508475</v>
      </c>
      <c r="F22" s="42"/>
    </row>
    <row r="23" spans="1:6">
      <c r="A23" s="13"/>
      <c r="B23" s="228" t="s">
        <v>677</v>
      </c>
      <c r="C23" s="31">
        <v>0</v>
      </c>
      <c r="D23" s="19">
        <v>0</v>
      </c>
      <c r="E23" s="245">
        <f t="shared" si="0"/>
        <v>0</v>
      </c>
      <c r="F23" s="42"/>
    </row>
    <row r="24" spans="1:6">
      <c r="A24" s="13"/>
      <c r="B24" s="228" t="s">
        <v>678</v>
      </c>
      <c r="C24" s="31">
        <v>0</v>
      </c>
      <c r="D24" s="19">
        <v>0</v>
      </c>
      <c r="E24" s="245">
        <f t="shared" si="0"/>
        <v>0</v>
      </c>
      <c r="F24" s="42"/>
    </row>
    <row r="25" spans="1:6">
      <c r="A25" s="13"/>
      <c r="B25" s="228" t="s">
        <v>679</v>
      </c>
      <c r="C25" s="31">
        <v>0</v>
      </c>
      <c r="D25" s="19">
        <v>0</v>
      </c>
      <c r="E25" s="245">
        <f t="shared" si="0"/>
        <v>0</v>
      </c>
      <c r="F25" s="42"/>
    </row>
    <row r="26" spans="1:6">
      <c r="A26" s="13"/>
      <c r="B26" s="228" t="s">
        <v>680</v>
      </c>
      <c r="C26" s="31">
        <v>0</v>
      </c>
      <c r="D26" s="19">
        <v>0</v>
      </c>
      <c r="E26" s="245">
        <f t="shared" si="0"/>
        <v>0</v>
      </c>
      <c r="F26" s="42"/>
    </row>
    <row r="27" spans="1:6">
      <c r="A27" s="13"/>
      <c r="B27" s="228" t="s">
        <v>681</v>
      </c>
      <c r="C27" s="31">
        <v>0</v>
      </c>
      <c r="D27" s="19">
        <v>0</v>
      </c>
      <c r="E27" s="245">
        <f t="shared" si="0"/>
        <v>0</v>
      </c>
      <c r="F27" s="42"/>
    </row>
    <row r="28" spans="1:6">
      <c r="A28" s="13"/>
      <c r="B28" s="228" t="s">
        <v>682</v>
      </c>
      <c r="C28" s="31">
        <v>0</v>
      </c>
      <c r="D28" s="19">
        <v>0</v>
      </c>
      <c r="E28" s="245">
        <f t="shared" si="0"/>
        <v>0</v>
      </c>
      <c r="F28" s="42"/>
    </row>
    <row r="29" spans="1:6">
      <c r="A29" s="13"/>
      <c r="B29" s="228" t="s">
        <v>683</v>
      </c>
      <c r="C29" s="31">
        <v>0</v>
      </c>
      <c r="D29" s="19">
        <v>0</v>
      </c>
      <c r="E29" s="245">
        <f t="shared" si="0"/>
        <v>0</v>
      </c>
      <c r="F29" s="42"/>
    </row>
    <row r="30" spans="1:6">
      <c r="A30" s="13"/>
      <c r="B30" s="228" t="s">
        <v>684</v>
      </c>
      <c r="C30" s="31">
        <v>0</v>
      </c>
      <c r="D30" s="19">
        <v>0</v>
      </c>
      <c r="E30" s="245">
        <f t="shared" si="0"/>
        <v>0</v>
      </c>
      <c r="F30" s="42"/>
    </row>
    <row r="31" spans="1:6">
      <c r="A31" s="13"/>
      <c r="B31" s="228" t="s">
        <v>685</v>
      </c>
      <c r="C31" s="31">
        <v>0</v>
      </c>
      <c r="D31" s="19">
        <v>0</v>
      </c>
      <c r="E31" s="245">
        <f t="shared" si="0"/>
        <v>0</v>
      </c>
      <c r="F31" s="42"/>
    </row>
    <row r="32" spans="1:6">
      <c r="A32" s="13"/>
      <c r="B32" s="228" t="s">
        <v>686</v>
      </c>
      <c r="C32" s="31">
        <v>0</v>
      </c>
      <c r="D32" s="19">
        <v>0</v>
      </c>
      <c r="E32" s="245">
        <f t="shared" si="0"/>
        <v>0</v>
      </c>
      <c r="F32" s="42"/>
    </row>
    <row r="33" spans="1:8">
      <c r="A33" s="13"/>
      <c r="B33" s="228" t="s">
        <v>687</v>
      </c>
      <c r="C33" s="31">
        <v>0</v>
      </c>
      <c r="D33" s="19">
        <v>2610109</v>
      </c>
      <c r="E33" s="245">
        <f t="shared" si="0"/>
        <v>-2610109</v>
      </c>
      <c r="F33" s="42"/>
      <c r="G33" s="345"/>
      <c r="H33" s="90"/>
    </row>
    <row r="34" spans="1:8">
      <c r="A34" s="13"/>
      <c r="B34" s="228" t="s">
        <v>688</v>
      </c>
      <c r="C34" s="31">
        <v>0</v>
      </c>
      <c r="D34" s="19">
        <v>0</v>
      </c>
      <c r="E34" s="245">
        <f t="shared" si="0"/>
        <v>0</v>
      </c>
      <c r="F34" s="42"/>
      <c r="G34" s="345"/>
      <c r="H34" s="90"/>
    </row>
    <row r="35" spans="1:8">
      <c r="A35" s="13"/>
      <c r="B35" s="228" t="s">
        <v>689</v>
      </c>
      <c r="C35" s="31">
        <v>0</v>
      </c>
      <c r="D35" s="19">
        <v>0</v>
      </c>
      <c r="E35" s="245">
        <f t="shared" si="0"/>
        <v>0</v>
      </c>
      <c r="F35" s="42"/>
      <c r="G35" s="345"/>
      <c r="H35" s="90"/>
    </row>
    <row r="36" spans="1:8">
      <c r="A36" s="13"/>
      <c r="B36" s="228" t="s">
        <v>690</v>
      </c>
      <c r="C36" s="31">
        <v>350000000</v>
      </c>
      <c r="D36" s="19">
        <v>350000000</v>
      </c>
      <c r="E36" s="245">
        <f t="shared" si="0"/>
        <v>0</v>
      </c>
      <c r="F36" s="42"/>
      <c r="G36" s="345"/>
      <c r="H36" s="90"/>
    </row>
    <row r="37" spans="1:8">
      <c r="A37" s="13"/>
      <c r="B37" s="228" t="s">
        <v>691</v>
      </c>
      <c r="C37" s="31">
        <v>0</v>
      </c>
      <c r="D37" s="19">
        <v>0</v>
      </c>
      <c r="E37" s="245">
        <f t="shared" si="0"/>
        <v>0</v>
      </c>
      <c r="F37" s="42"/>
      <c r="G37" s="345"/>
      <c r="H37" s="90"/>
    </row>
    <row r="38" spans="1:8">
      <c r="A38" s="13"/>
      <c r="B38" s="228" t="s">
        <v>692</v>
      </c>
      <c r="C38" s="31">
        <v>0</v>
      </c>
      <c r="D38" s="19">
        <v>2500000</v>
      </c>
      <c r="E38" s="245">
        <f t="shared" si="0"/>
        <v>-2500000</v>
      </c>
      <c r="F38" s="42"/>
      <c r="G38" s="345"/>
      <c r="H38" s="90"/>
    </row>
    <row r="39" spans="1:8">
      <c r="A39" s="13"/>
      <c r="B39" s="228" t="s">
        <v>693</v>
      </c>
      <c r="C39" s="31">
        <v>0</v>
      </c>
      <c r="D39" s="19">
        <v>0</v>
      </c>
      <c r="E39" s="245">
        <f t="shared" si="0"/>
        <v>0</v>
      </c>
      <c r="F39" s="42"/>
      <c r="G39" s="345"/>
      <c r="H39" s="90"/>
    </row>
    <row r="40" spans="1:8">
      <c r="A40" s="13"/>
      <c r="B40" s="228" t="s">
        <v>906</v>
      </c>
      <c r="C40" s="31">
        <v>0</v>
      </c>
      <c r="D40" s="19">
        <v>0</v>
      </c>
      <c r="E40" s="245">
        <f t="shared" si="0"/>
        <v>0</v>
      </c>
      <c r="F40" s="42"/>
    </row>
    <row r="41" spans="1:8">
      <c r="A41" s="13"/>
      <c r="B41" s="228" t="s">
        <v>907</v>
      </c>
      <c r="C41" s="31">
        <v>0</v>
      </c>
      <c r="D41" s="19">
        <v>0</v>
      </c>
      <c r="E41" s="245">
        <f t="shared" si="0"/>
        <v>0</v>
      </c>
      <c r="F41" s="42"/>
    </row>
    <row r="42" spans="1:8">
      <c r="A42" s="13"/>
      <c r="B42" s="228" t="s">
        <v>908</v>
      </c>
      <c r="C42" s="31">
        <v>0</v>
      </c>
      <c r="D42" s="19">
        <v>0</v>
      </c>
      <c r="E42" s="245">
        <f t="shared" si="0"/>
        <v>0</v>
      </c>
      <c r="F42" s="42"/>
    </row>
    <row r="43" spans="1:8">
      <c r="A43" s="13"/>
      <c r="B43" s="228" t="s">
        <v>697</v>
      </c>
      <c r="C43" s="31">
        <v>0</v>
      </c>
      <c r="D43" s="19">
        <v>62500000</v>
      </c>
      <c r="E43" s="245">
        <f t="shared" si="0"/>
        <v>-62500000</v>
      </c>
      <c r="F43" s="42"/>
    </row>
    <row r="44" spans="1:8">
      <c r="A44" s="13"/>
      <c r="B44" s="228" t="s">
        <v>698</v>
      </c>
      <c r="C44" s="31">
        <v>0</v>
      </c>
      <c r="D44" s="19">
        <v>1328308604</v>
      </c>
      <c r="E44" s="245">
        <f t="shared" si="0"/>
        <v>-1328308604</v>
      </c>
      <c r="F44" s="42"/>
    </row>
    <row r="45" spans="1:8">
      <c r="A45" s="13"/>
      <c r="B45" s="228" t="s">
        <v>699</v>
      </c>
      <c r="C45" s="31">
        <v>0</v>
      </c>
      <c r="D45" s="19">
        <v>0</v>
      </c>
      <c r="E45" s="245">
        <f t="shared" si="0"/>
        <v>0</v>
      </c>
      <c r="F45" s="42"/>
    </row>
    <row r="46" spans="1:8">
      <c r="A46" s="13"/>
      <c r="B46" s="228" t="s">
        <v>700</v>
      </c>
      <c r="C46" s="31">
        <v>0</v>
      </c>
      <c r="D46" s="19">
        <v>0</v>
      </c>
      <c r="E46" s="245">
        <f t="shared" si="0"/>
        <v>0</v>
      </c>
      <c r="F46" s="42"/>
    </row>
    <row r="47" spans="1:8">
      <c r="A47" s="13"/>
      <c r="B47" s="228" t="s">
        <v>701</v>
      </c>
      <c r="C47" s="31">
        <v>0</v>
      </c>
      <c r="D47" s="19">
        <v>0</v>
      </c>
      <c r="E47" s="245">
        <f t="shared" si="0"/>
        <v>0</v>
      </c>
      <c r="F47" s="42"/>
    </row>
    <row r="48" spans="1:8">
      <c r="A48" s="13"/>
      <c r="B48" s="228" t="s">
        <v>909</v>
      </c>
      <c r="C48" s="31">
        <v>0</v>
      </c>
      <c r="D48" s="19">
        <v>0</v>
      </c>
      <c r="E48" s="245">
        <f t="shared" si="0"/>
        <v>0</v>
      </c>
      <c r="F48" s="42"/>
    </row>
    <row r="49" spans="1:6">
      <c r="A49" s="13"/>
      <c r="B49" s="228" t="s">
        <v>702</v>
      </c>
      <c r="C49" s="19">
        <v>0</v>
      </c>
      <c r="D49" s="19">
        <v>0</v>
      </c>
      <c r="E49" s="245">
        <f t="shared" si="0"/>
        <v>0</v>
      </c>
      <c r="F49" s="42"/>
    </row>
    <row r="50" spans="1:6">
      <c r="A50" s="13"/>
      <c r="B50" s="228" t="s">
        <v>703</v>
      </c>
      <c r="C50" s="19">
        <v>0</v>
      </c>
      <c r="D50" s="19">
        <v>0</v>
      </c>
      <c r="E50" s="245">
        <f t="shared" si="0"/>
        <v>0</v>
      </c>
      <c r="F50" s="42"/>
    </row>
    <row r="51" spans="1:6">
      <c r="A51" s="13"/>
      <c r="B51" s="228" t="s">
        <v>704</v>
      </c>
      <c r="C51" s="19">
        <v>0</v>
      </c>
      <c r="D51" s="19">
        <v>0</v>
      </c>
      <c r="E51" s="245">
        <f t="shared" si="0"/>
        <v>0</v>
      </c>
      <c r="F51" s="42"/>
    </row>
    <row r="52" spans="1:6">
      <c r="A52" s="13"/>
      <c r="B52" s="228" t="s">
        <v>705</v>
      </c>
      <c r="C52" s="19">
        <v>0</v>
      </c>
      <c r="D52" s="19">
        <v>0</v>
      </c>
      <c r="E52" s="245">
        <f t="shared" si="0"/>
        <v>0</v>
      </c>
      <c r="F52" s="42"/>
    </row>
    <row r="53" spans="1:6">
      <c r="A53" s="13"/>
      <c r="B53" s="228" t="s">
        <v>706</v>
      </c>
      <c r="C53" s="19">
        <v>0</v>
      </c>
      <c r="D53" s="19">
        <v>0</v>
      </c>
      <c r="E53" s="245">
        <f t="shared" si="0"/>
        <v>0</v>
      </c>
      <c r="F53" s="42"/>
    </row>
    <row r="54" spans="1:6">
      <c r="A54" s="13"/>
      <c r="B54" s="228" t="s">
        <v>707</v>
      </c>
      <c r="C54" s="19">
        <v>0</v>
      </c>
      <c r="D54" s="19">
        <v>0</v>
      </c>
      <c r="E54" s="245">
        <f t="shared" si="0"/>
        <v>0</v>
      </c>
      <c r="F54" s="42"/>
    </row>
    <row r="55" spans="1:6">
      <c r="A55" s="13"/>
      <c r="B55" s="228" t="s">
        <v>910</v>
      </c>
      <c r="C55" s="19">
        <v>0</v>
      </c>
      <c r="D55" s="19">
        <v>0</v>
      </c>
      <c r="E55" s="245">
        <f t="shared" si="0"/>
        <v>0</v>
      </c>
      <c r="F55" s="42"/>
    </row>
    <row r="56" spans="1:6">
      <c r="A56" s="13"/>
      <c r="B56" s="228" t="s">
        <v>709</v>
      </c>
      <c r="C56" s="19">
        <v>0</v>
      </c>
      <c r="D56" s="19">
        <v>0</v>
      </c>
      <c r="E56" s="245">
        <f t="shared" si="0"/>
        <v>0</v>
      </c>
      <c r="F56" s="42"/>
    </row>
    <row r="57" spans="1:6">
      <c r="A57" s="13"/>
      <c r="B57" s="228" t="s">
        <v>710</v>
      </c>
      <c r="C57" s="19">
        <v>0</v>
      </c>
      <c r="D57" s="346">
        <v>0</v>
      </c>
      <c r="E57" s="245">
        <f t="shared" si="0"/>
        <v>0</v>
      </c>
      <c r="F57" s="42"/>
    </row>
    <row r="58" spans="1:6">
      <c r="A58" s="13"/>
      <c r="B58" s="228" t="s">
        <v>711</v>
      </c>
      <c r="C58" s="19">
        <v>0</v>
      </c>
      <c r="D58" s="346">
        <v>0</v>
      </c>
      <c r="E58" s="245">
        <f t="shared" si="0"/>
        <v>0</v>
      </c>
      <c r="F58" s="42"/>
    </row>
    <row r="59" spans="1:6">
      <c r="A59" s="13"/>
      <c r="B59" s="228" t="s">
        <v>712</v>
      </c>
      <c r="C59" s="19">
        <v>0</v>
      </c>
      <c r="D59" s="346">
        <v>0</v>
      </c>
      <c r="E59" s="245">
        <f t="shared" si="0"/>
        <v>0</v>
      </c>
      <c r="F59" s="42"/>
    </row>
    <row r="60" spans="1:6">
      <c r="A60" s="13"/>
      <c r="B60" s="228" t="s">
        <v>713</v>
      </c>
      <c r="C60" s="19">
        <v>0</v>
      </c>
      <c r="D60" s="346">
        <v>0</v>
      </c>
      <c r="E60" s="245">
        <f t="shared" si="0"/>
        <v>0</v>
      </c>
      <c r="F60" s="42"/>
    </row>
    <row r="61" spans="1:6">
      <c r="A61" s="13"/>
      <c r="B61" s="228" t="s">
        <v>714</v>
      </c>
      <c r="C61" s="19">
        <v>0</v>
      </c>
      <c r="D61" s="346">
        <v>0</v>
      </c>
      <c r="E61" s="245">
        <f t="shared" si="0"/>
        <v>0</v>
      </c>
      <c r="F61" s="42"/>
    </row>
    <row r="62" spans="1:6">
      <c r="A62" s="13"/>
      <c r="B62" s="228" t="s">
        <v>715</v>
      </c>
      <c r="C62" s="19">
        <v>0</v>
      </c>
      <c r="D62" s="346">
        <v>0</v>
      </c>
      <c r="E62" s="245">
        <f t="shared" si="0"/>
        <v>0</v>
      </c>
      <c r="F62" s="42"/>
    </row>
    <row r="63" spans="1:6">
      <c r="A63" s="13"/>
      <c r="B63" s="228" t="s">
        <v>716</v>
      </c>
      <c r="C63" s="19">
        <v>0</v>
      </c>
      <c r="D63" s="346">
        <v>0</v>
      </c>
      <c r="E63" s="245">
        <f t="shared" si="0"/>
        <v>0</v>
      </c>
      <c r="F63" s="42"/>
    </row>
    <row r="64" spans="1:6">
      <c r="A64" s="13"/>
      <c r="B64" s="228" t="s">
        <v>717</v>
      </c>
      <c r="C64" s="19">
        <v>550000000</v>
      </c>
      <c r="D64" s="346">
        <v>550000000</v>
      </c>
      <c r="E64" s="245">
        <f t="shared" si="0"/>
        <v>0</v>
      </c>
      <c r="F64" s="42"/>
    </row>
    <row r="65" spans="1:6">
      <c r="A65" s="13"/>
      <c r="B65" s="228" t="s">
        <v>718</v>
      </c>
      <c r="C65" s="19">
        <v>0</v>
      </c>
      <c r="D65" s="346">
        <v>0</v>
      </c>
      <c r="E65" s="245">
        <f t="shared" si="0"/>
        <v>0</v>
      </c>
      <c r="F65" s="42"/>
    </row>
    <row r="66" spans="1:6">
      <c r="A66" s="13"/>
      <c r="B66" s="1" t="s">
        <v>719</v>
      </c>
      <c r="C66" s="19">
        <v>0</v>
      </c>
      <c r="D66" s="244">
        <v>0</v>
      </c>
      <c r="E66" s="291"/>
      <c r="F66" s="42"/>
    </row>
    <row r="67" spans="1:6">
      <c r="A67" s="13"/>
      <c r="B67" s="347" t="s">
        <v>643</v>
      </c>
      <c r="C67" s="348">
        <f>+SUM(C68:C75)</f>
        <v>0</v>
      </c>
      <c r="D67" s="348">
        <f>+SUM(D68:D75)</f>
        <v>697830845</v>
      </c>
      <c r="E67" s="349">
        <f>+SUM(E68:E75)</f>
        <v>-697830845</v>
      </c>
      <c r="F67" s="42"/>
    </row>
    <row r="68" spans="1:6">
      <c r="A68" s="13"/>
      <c r="B68" s="224" t="s">
        <v>720</v>
      </c>
      <c r="C68" s="281">
        <v>0</v>
      </c>
      <c r="D68" s="281">
        <v>0</v>
      </c>
      <c r="E68" s="344">
        <f t="shared" si="0"/>
        <v>0</v>
      </c>
      <c r="F68" s="350"/>
    </row>
    <row r="69" spans="1:6">
      <c r="A69" s="13"/>
      <c r="B69" s="228" t="s">
        <v>721</v>
      </c>
      <c r="C69" s="281">
        <v>0</v>
      </c>
      <c r="D69" s="281">
        <v>0</v>
      </c>
      <c r="E69" s="245">
        <f t="shared" si="0"/>
        <v>0</v>
      </c>
      <c r="F69" s="350"/>
    </row>
    <row r="70" spans="1:6">
      <c r="A70" s="13"/>
      <c r="B70" s="228" t="s">
        <v>722</v>
      </c>
      <c r="C70" s="281">
        <v>0</v>
      </c>
      <c r="D70" s="281">
        <v>0</v>
      </c>
      <c r="E70" s="245">
        <f t="shared" si="0"/>
        <v>0</v>
      </c>
      <c r="F70" s="350"/>
    </row>
    <row r="71" spans="1:6">
      <c r="A71" s="13"/>
      <c r="B71" s="228" t="s">
        <v>889</v>
      </c>
      <c r="C71" s="281">
        <v>0</v>
      </c>
      <c r="D71" s="281">
        <v>0</v>
      </c>
      <c r="E71" s="245">
        <f t="shared" si="0"/>
        <v>0</v>
      </c>
      <c r="F71" s="42"/>
    </row>
    <row r="72" spans="1:6">
      <c r="A72" s="13"/>
      <c r="B72" s="351" t="s">
        <v>724</v>
      </c>
      <c r="C72" s="299">
        <v>0</v>
      </c>
      <c r="D72" s="281">
        <v>697830845</v>
      </c>
      <c r="E72" s="352">
        <f t="shared" si="0"/>
        <v>-697830845</v>
      </c>
      <c r="F72" s="42"/>
    </row>
    <row r="73" spans="1:6">
      <c r="B73" s="228" t="s">
        <v>725</v>
      </c>
      <c r="C73" s="299">
        <v>0</v>
      </c>
      <c r="D73" s="281">
        <v>0</v>
      </c>
      <c r="E73" s="352">
        <f t="shared" ref="E73:E77" si="1">+C73-D73</f>
        <v>0</v>
      </c>
      <c r="F73" s="42"/>
    </row>
    <row r="74" spans="1:6">
      <c r="B74" s="228" t="s">
        <v>726</v>
      </c>
      <c r="C74" s="299">
        <v>0</v>
      </c>
      <c r="D74" s="281">
        <v>0</v>
      </c>
      <c r="E74" s="352">
        <f t="shared" si="1"/>
        <v>0</v>
      </c>
      <c r="F74" s="42"/>
    </row>
    <row r="75" spans="1:6">
      <c r="B75" s="228" t="s">
        <v>727</v>
      </c>
      <c r="C75" s="299">
        <v>0</v>
      </c>
      <c r="D75" s="281">
        <v>0</v>
      </c>
      <c r="E75" s="352">
        <f t="shared" si="1"/>
        <v>0</v>
      </c>
      <c r="F75" s="42"/>
    </row>
    <row r="76" spans="1:6">
      <c r="B76" s="353" t="s">
        <v>911</v>
      </c>
      <c r="C76" s="348">
        <f>+C67+C8</f>
        <v>900000000</v>
      </c>
      <c r="D76" s="10">
        <f>+D67+D8</f>
        <v>3116958033</v>
      </c>
      <c r="E76" s="354">
        <f>+C76-D76</f>
        <v>-2216958033</v>
      </c>
      <c r="F76" s="42"/>
    </row>
    <row r="77" spans="1:6">
      <c r="E77" s="21"/>
    </row>
    <row r="78" spans="1:6">
      <c r="E78" s="21"/>
    </row>
  </sheetData>
  <mergeCells count="7">
    <mergeCell ref="B2:E2"/>
    <mergeCell ref="B3:E3"/>
    <mergeCell ref="B4:E4"/>
    <mergeCell ref="B5:B6"/>
    <mergeCell ref="C5:C6"/>
    <mergeCell ref="D5:D6"/>
    <mergeCell ref="E5:E6"/>
  </mergeCells>
  <pageMargins left="0.7" right="0.7" top="0.75" bottom="0.75" header="0.3" footer="0.3"/>
  <pageSetup scale="4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D06CE-E842-4EBF-8269-EBCDBB9C9DF4}">
  <sheetPr>
    <tabColor theme="0" tint="-0.34998626667073579"/>
    <pageSetUpPr fitToPage="1"/>
  </sheetPr>
  <dimension ref="A1:H59"/>
  <sheetViews>
    <sheetView showGridLines="0" tabSelected="1" zoomScale="80" zoomScaleNormal="80" workbookViewId="0">
      <selection activeCell="C38" sqref="C38"/>
    </sheetView>
  </sheetViews>
  <sheetFormatPr defaultColWidth="11.42578125" defaultRowHeight="15.75"/>
  <cols>
    <col min="1" max="1" width="11.42578125" style="359"/>
    <col min="2" max="2" width="8.28515625" style="356" customWidth="1"/>
    <col min="3" max="3" width="77.140625" style="357" customWidth="1"/>
    <col min="4" max="4" width="99.85546875" style="357" customWidth="1"/>
    <col min="5" max="5" width="29" style="358" customWidth="1"/>
    <col min="6" max="16384" width="11.42578125" style="359"/>
  </cols>
  <sheetData>
    <row r="1" spans="1:5">
      <c r="A1" s="355"/>
    </row>
    <row r="3" spans="1:5" ht="20.25">
      <c r="B3" s="465" t="s">
        <v>912</v>
      </c>
      <c r="C3" s="466"/>
      <c r="D3" s="466"/>
      <c r="E3" s="466"/>
    </row>
    <row r="4" spans="1:5" ht="20.25">
      <c r="B4" s="465" t="s">
        <v>913</v>
      </c>
      <c r="C4" s="466"/>
      <c r="D4" s="466"/>
      <c r="E4" s="466"/>
    </row>
    <row r="5" spans="1:5" ht="20.25">
      <c r="B5" s="467" t="s">
        <v>102</v>
      </c>
      <c r="C5" s="468"/>
      <c r="D5" s="468"/>
      <c r="E5" s="468"/>
    </row>
    <row r="6" spans="1:5" ht="18.75" customHeight="1">
      <c r="B6" s="464" t="s">
        <v>914</v>
      </c>
      <c r="C6" s="464"/>
      <c r="D6" s="464"/>
      <c r="E6" s="464"/>
    </row>
    <row r="7" spans="1:5" ht="18.75" customHeight="1">
      <c r="B7" s="360" t="s">
        <v>915</v>
      </c>
      <c r="C7" s="360" t="s">
        <v>47</v>
      </c>
      <c r="D7" s="360" t="s">
        <v>916</v>
      </c>
      <c r="E7" s="361" t="s">
        <v>164</v>
      </c>
    </row>
    <row r="8" spans="1:5" ht="20.25">
      <c r="B8" s="362">
        <v>1</v>
      </c>
      <c r="C8" s="363" t="s">
        <v>917</v>
      </c>
      <c r="D8" s="363" t="s">
        <v>196</v>
      </c>
      <c r="E8" s="364">
        <v>155879832</v>
      </c>
    </row>
    <row r="9" spans="1:5" ht="20.25">
      <c r="B9" s="362">
        <v>2</v>
      </c>
      <c r="C9" s="363" t="s">
        <v>918</v>
      </c>
      <c r="D9" s="363" t="s">
        <v>196</v>
      </c>
      <c r="E9" s="364">
        <v>74176754</v>
      </c>
    </row>
    <row r="10" spans="1:5" ht="20.25">
      <c r="B10" s="362">
        <v>3</v>
      </c>
      <c r="C10" s="363" t="s">
        <v>919</v>
      </c>
      <c r="D10" s="363" t="s">
        <v>215</v>
      </c>
      <c r="E10" s="364">
        <v>37594634</v>
      </c>
    </row>
    <row r="11" spans="1:5" ht="20.25">
      <c r="B11" s="458">
        <v>4</v>
      </c>
      <c r="C11" s="460" t="s">
        <v>920</v>
      </c>
      <c r="D11" s="363" t="s">
        <v>209</v>
      </c>
      <c r="E11" s="364">
        <v>397319012</v>
      </c>
    </row>
    <row r="12" spans="1:5" ht="20.25">
      <c r="B12" s="462"/>
      <c r="C12" s="461"/>
      <c r="D12" s="363" t="s">
        <v>693</v>
      </c>
      <c r="E12" s="364">
        <v>392030627</v>
      </c>
    </row>
    <row r="13" spans="1:5" ht="20.25">
      <c r="B13" s="459"/>
      <c r="C13" s="463"/>
      <c r="D13" s="363" t="s">
        <v>195</v>
      </c>
      <c r="E13" s="364">
        <v>41795137</v>
      </c>
    </row>
    <row r="14" spans="1:5" ht="20.25">
      <c r="B14" s="458">
        <v>5</v>
      </c>
      <c r="C14" s="460" t="s">
        <v>921</v>
      </c>
      <c r="D14" s="363" t="s">
        <v>711</v>
      </c>
      <c r="E14" s="364">
        <v>25279854</v>
      </c>
    </row>
    <row r="15" spans="1:5" ht="15.75" customHeight="1">
      <c r="B15" s="459"/>
      <c r="C15" s="463"/>
      <c r="D15" s="363" t="s">
        <v>195</v>
      </c>
      <c r="E15" s="364">
        <v>160000000</v>
      </c>
    </row>
    <row r="16" spans="1:5" ht="20.25">
      <c r="B16" s="362">
        <v>6</v>
      </c>
      <c r="C16" s="363" t="s">
        <v>922</v>
      </c>
      <c r="D16" s="363" t="s">
        <v>204</v>
      </c>
      <c r="E16" s="364">
        <v>46000000</v>
      </c>
    </row>
    <row r="17" spans="2:5" ht="20.25">
      <c r="B17" s="362">
        <v>7</v>
      </c>
      <c r="C17" s="363" t="s">
        <v>923</v>
      </c>
      <c r="D17" s="363" t="s">
        <v>204</v>
      </c>
      <c r="E17" s="364">
        <v>2500000</v>
      </c>
    </row>
    <row r="18" spans="2:5" ht="20.25">
      <c r="B18" s="362">
        <v>8</v>
      </c>
      <c r="C18" s="363" t="s">
        <v>924</v>
      </c>
      <c r="D18" s="363" t="s">
        <v>204</v>
      </c>
      <c r="E18" s="364">
        <v>369274612</v>
      </c>
    </row>
    <row r="19" spans="2:5" ht="20.25">
      <c r="B19" s="362">
        <v>9</v>
      </c>
      <c r="C19" s="363" t="s">
        <v>925</v>
      </c>
      <c r="D19" s="363" t="s">
        <v>204</v>
      </c>
      <c r="E19" s="364">
        <v>10810504</v>
      </c>
    </row>
    <row r="20" spans="2:5" ht="20.25">
      <c r="B20" s="362">
        <v>10</v>
      </c>
      <c r="C20" s="363" t="s">
        <v>926</v>
      </c>
      <c r="D20" s="363" t="s">
        <v>201</v>
      </c>
      <c r="E20" s="364">
        <v>1205933388</v>
      </c>
    </row>
    <row r="21" spans="2:5" ht="20.25">
      <c r="B21" s="362">
        <v>11</v>
      </c>
      <c r="C21" s="363" t="s">
        <v>927</v>
      </c>
      <c r="D21" s="363" t="s">
        <v>201</v>
      </c>
      <c r="E21" s="364">
        <v>337421430</v>
      </c>
    </row>
    <row r="22" spans="2:5" ht="20.25">
      <c r="B22" s="362">
        <v>12</v>
      </c>
      <c r="C22" s="363" t="s">
        <v>928</v>
      </c>
      <c r="D22" s="363" t="s">
        <v>202</v>
      </c>
      <c r="E22" s="364">
        <v>54700000</v>
      </c>
    </row>
    <row r="23" spans="2:5" ht="20.25">
      <c r="B23" s="362">
        <v>13</v>
      </c>
      <c r="C23" s="363" t="s">
        <v>929</v>
      </c>
      <c r="D23" s="363" t="s">
        <v>201</v>
      </c>
      <c r="E23" s="364">
        <v>297270122</v>
      </c>
    </row>
    <row r="24" spans="2:5" ht="20.25">
      <c r="B24" s="362">
        <v>14</v>
      </c>
      <c r="C24" s="363" t="s">
        <v>930</v>
      </c>
      <c r="D24" s="363" t="s">
        <v>195</v>
      </c>
      <c r="E24" s="364">
        <v>1710990683</v>
      </c>
    </row>
    <row r="25" spans="2:5" ht="20.25">
      <c r="B25" s="362">
        <v>15</v>
      </c>
      <c r="C25" s="363" t="s">
        <v>931</v>
      </c>
      <c r="D25" s="363" t="s">
        <v>200</v>
      </c>
      <c r="E25" s="364">
        <v>3285993287</v>
      </c>
    </row>
    <row r="26" spans="2:5" ht="20.25">
      <c r="B26" s="362">
        <v>16</v>
      </c>
      <c r="C26" s="363" t="s">
        <v>932</v>
      </c>
      <c r="D26" s="363" t="s">
        <v>200</v>
      </c>
      <c r="E26" s="364">
        <v>45000000</v>
      </c>
    </row>
    <row r="27" spans="2:5" ht="20.25">
      <c r="B27" s="362">
        <v>17</v>
      </c>
      <c r="C27" s="363" t="s">
        <v>933</v>
      </c>
      <c r="D27" s="363" t="s">
        <v>200</v>
      </c>
      <c r="E27" s="364">
        <v>11009463977</v>
      </c>
    </row>
    <row r="28" spans="2:5" ht="40.5" customHeight="1">
      <c r="B28" s="362">
        <v>18</v>
      </c>
      <c r="C28" s="363" t="s">
        <v>934</v>
      </c>
      <c r="D28" s="363" t="s">
        <v>200</v>
      </c>
      <c r="E28" s="364">
        <v>1801027669</v>
      </c>
    </row>
    <row r="29" spans="2:5" ht="40.5">
      <c r="B29" s="362">
        <v>19</v>
      </c>
      <c r="C29" s="363" t="s">
        <v>935</v>
      </c>
      <c r="D29" s="363" t="s">
        <v>195</v>
      </c>
      <c r="E29" s="364">
        <v>430230457</v>
      </c>
    </row>
    <row r="30" spans="2:5" ht="20.25">
      <c r="B30" s="362">
        <v>20</v>
      </c>
      <c r="C30" s="363" t="s">
        <v>936</v>
      </c>
      <c r="D30" s="363" t="s">
        <v>214</v>
      </c>
      <c r="E30" s="364">
        <v>17945385</v>
      </c>
    </row>
    <row r="31" spans="2:5" ht="20.25">
      <c r="B31" s="362">
        <v>21</v>
      </c>
      <c r="C31" s="363" t="s">
        <v>937</v>
      </c>
      <c r="D31" s="363" t="s">
        <v>195</v>
      </c>
      <c r="E31" s="364">
        <v>254709898</v>
      </c>
    </row>
    <row r="32" spans="2:5" ht="20.25">
      <c r="B32" s="362">
        <v>22</v>
      </c>
      <c r="C32" s="363" t="s">
        <v>938</v>
      </c>
      <c r="D32" s="363" t="s">
        <v>889</v>
      </c>
      <c r="E32" s="364">
        <v>3521106</v>
      </c>
    </row>
    <row r="33" spans="2:5" ht="40.5">
      <c r="B33" s="362">
        <v>23</v>
      </c>
      <c r="C33" s="363" t="s">
        <v>939</v>
      </c>
      <c r="D33" s="363" t="s">
        <v>715</v>
      </c>
      <c r="E33" s="364">
        <v>5190547219</v>
      </c>
    </row>
    <row r="34" spans="2:5" ht="44.25" customHeight="1">
      <c r="B34" s="362">
        <v>24</v>
      </c>
      <c r="C34" s="363" t="s">
        <v>940</v>
      </c>
      <c r="D34" s="363" t="s">
        <v>941</v>
      </c>
      <c r="E34" s="364">
        <v>272482320</v>
      </c>
    </row>
    <row r="35" spans="2:5" ht="20.25">
      <c r="B35" s="362">
        <v>25</v>
      </c>
      <c r="C35" s="363" t="s">
        <v>942</v>
      </c>
      <c r="D35" s="363" t="s">
        <v>204</v>
      </c>
      <c r="E35" s="364">
        <v>62200911</v>
      </c>
    </row>
    <row r="36" spans="2:5" ht="20.25">
      <c r="B36" s="454" t="s">
        <v>943</v>
      </c>
      <c r="C36" s="454"/>
      <c r="D36" s="455"/>
      <c r="E36" s="365">
        <f>SUM(E8:E35)</f>
        <v>27692098818</v>
      </c>
    </row>
    <row r="37" spans="2:5" ht="18.75" customHeight="1">
      <c r="B37" s="464" t="s">
        <v>944</v>
      </c>
      <c r="C37" s="464"/>
      <c r="D37" s="464"/>
      <c r="E37" s="464"/>
    </row>
    <row r="38" spans="2:5" ht="18.75" customHeight="1">
      <c r="B38" s="360" t="s">
        <v>915</v>
      </c>
      <c r="C38" s="360" t="s">
        <v>47</v>
      </c>
      <c r="D38" s="360" t="s">
        <v>916</v>
      </c>
      <c r="E38" s="361" t="s">
        <v>164</v>
      </c>
    </row>
    <row r="39" spans="2:5" ht="40.5">
      <c r="B39" s="362">
        <v>1</v>
      </c>
      <c r="C39" s="363" t="s">
        <v>945</v>
      </c>
      <c r="D39" s="363" t="s">
        <v>717</v>
      </c>
      <c r="E39" s="364">
        <v>39400000</v>
      </c>
    </row>
    <row r="40" spans="2:5" ht="20.25">
      <c r="B40" s="362">
        <v>2</v>
      </c>
      <c r="C40" s="363" t="s">
        <v>946</v>
      </c>
      <c r="D40" s="363" t="s">
        <v>195</v>
      </c>
      <c r="E40" s="364">
        <v>1094220384</v>
      </c>
    </row>
    <row r="41" spans="2:5" ht="20.25">
      <c r="B41" s="362">
        <v>3</v>
      </c>
      <c r="C41" s="363" t="s">
        <v>947</v>
      </c>
      <c r="D41" s="363" t="s">
        <v>204</v>
      </c>
      <c r="E41" s="364">
        <v>57132451</v>
      </c>
    </row>
    <row r="42" spans="2:5" ht="40.5">
      <c r="B42" s="362">
        <v>4</v>
      </c>
      <c r="C42" s="363" t="s">
        <v>948</v>
      </c>
      <c r="D42" s="363" t="s">
        <v>204</v>
      </c>
      <c r="E42" s="364">
        <v>21170000</v>
      </c>
    </row>
    <row r="43" spans="2:5" ht="20.25">
      <c r="B43" s="362">
        <v>5</v>
      </c>
      <c r="C43" s="363" t="s">
        <v>949</v>
      </c>
      <c r="D43" s="363" t="s">
        <v>203</v>
      </c>
      <c r="E43" s="364">
        <v>1451871557</v>
      </c>
    </row>
    <row r="44" spans="2:5" ht="20.25">
      <c r="B44" s="362">
        <v>6</v>
      </c>
      <c r="C44" s="363" t="s">
        <v>950</v>
      </c>
      <c r="D44" s="363" t="s">
        <v>200</v>
      </c>
      <c r="E44" s="364">
        <v>8336626554</v>
      </c>
    </row>
    <row r="45" spans="2:5" ht="15.75" customHeight="1">
      <c r="B45" s="362">
        <v>7</v>
      </c>
      <c r="C45" s="363" t="s">
        <v>951</v>
      </c>
      <c r="D45" s="363" t="s">
        <v>715</v>
      </c>
      <c r="E45" s="364">
        <v>1181126773</v>
      </c>
    </row>
    <row r="46" spans="2:5" ht="20.25">
      <c r="B46" s="458">
        <v>8</v>
      </c>
      <c r="C46" s="460" t="s">
        <v>952</v>
      </c>
      <c r="D46" s="363" t="s">
        <v>195</v>
      </c>
      <c r="E46" s="364">
        <v>34200289</v>
      </c>
    </row>
    <row r="47" spans="2:5" ht="20.25">
      <c r="B47" s="462"/>
      <c r="C47" s="461"/>
      <c r="D47" s="363" t="s">
        <v>201</v>
      </c>
      <c r="E47" s="364">
        <v>32000000</v>
      </c>
    </row>
    <row r="48" spans="2:5" ht="20.25">
      <c r="B48" s="459"/>
      <c r="C48" s="463"/>
      <c r="D48" s="363" t="s">
        <v>715</v>
      </c>
      <c r="E48" s="364">
        <v>150255643</v>
      </c>
    </row>
    <row r="49" spans="2:8" ht="20.25">
      <c r="B49" s="458">
        <v>9</v>
      </c>
      <c r="C49" s="460" t="s">
        <v>953</v>
      </c>
      <c r="D49" s="363" t="s">
        <v>715</v>
      </c>
      <c r="E49" s="364">
        <v>62201033</v>
      </c>
    </row>
    <row r="50" spans="2:8" ht="20.25">
      <c r="B50" s="459"/>
      <c r="C50" s="461"/>
      <c r="D50" s="363" t="s">
        <v>201</v>
      </c>
      <c r="E50" s="366">
        <v>1120539745</v>
      </c>
    </row>
    <row r="51" spans="2:8" ht="20.25">
      <c r="B51" s="458">
        <v>10</v>
      </c>
      <c r="C51" s="460" t="s">
        <v>954</v>
      </c>
      <c r="D51" s="363" t="s">
        <v>201</v>
      </c>
      <c r="E51" s="364">
        <v>23908152</v>
      </c>
      <c r="H51" s="367"/>
    </row>
    <row r="52" spans="2:8" ht="20.25">
      <c r="B52" s="459"/>
      <c r="C52" s="461"/>
      <c r="D52" s="363" t="s">
        <v>715</v>
      </c>
      <c r="E52" s="364">
        <v>278268325</v>
      </c>
    </row>
    <row r="53" spans="2:8" ht="20.25">
      <c r="B53" s="458">
        <v>11</v>
      </c>
      <c r="C53" s="460" t="s">
        <v>955</v>
      </c>
      <c r="D53" s="363" t="s">
        <v>201</v>
      </c>
      <c r="E53" s="364">
        <v>24027276</v>
      </c>
    </row>
    <row r="54" spans="2:8" ht="20.25">
      <c r="B54" s="462"/>
      <c r="C54" s="461"/>
      <c r="D54" s="363" t="s">
        <v>195</v>
      </c>
      <c r="E54" s="364">
        <v>25638985</v>
      </c>
    </row>
    <row r="55" spans="2:8" ht="20.25">
      <c r="B55" s="462"/>
      <c r="C55" s="461"/>
      <c r="D55" s="363" t="s">
        <v>209</v>
      </c>
      <c r="E55" s="364">
        <v>22850000</v>
      </c>
    </row>
    <row r="56" spans="2:8" ht="20.25">
      <c r="B56" s="459"/>
      <c r="C56" s="463"/>
      <c r="D56" s="363" t="s">
        <v>693</v>
      </c>
      <c r="E56" s="364">
        <v>101306861</v>
      </c>
    </row>
    <row r="57" spans="2:8" ht="40.5">
      <c r="B57" s="362">
        <v>12</v>
      </c>
      <c r="C57" s="363" t="s">
        <v>956</v>
      </c>
      <c r="D57" s="363" t="s">
        <v>957</v>
      </c>
      <c r="E57" s="364">
        <v>1867825112</v>
      </c>
    </row>
    <row r="58" spans="2:8" ht="20.25">
      <c r="B58" s="454" t="s">
        <v>958</v>
      </c>
      <c r="C58" s="454"/>
      <c r="D58" s="455"/>
      <c r="E58" s="365">
        <f>SUM(E39:E57)</f>
        <v>15924569140</v>
      </c>
    </row>
    <row r="59" spans="2:8" ht="15.75" customHeight="1">
      <c r="B59" s="456" t="s">
        <v>959</v>
      </c>
      <c r="C59" s="456"/>
      <c r="D59" s="457"/>
      <c r="E59" s="365">
        <f>E36+E58</f>
        <v>43616667958</v>
      </c>
    </row>
  </sheetData>
  <mergeCells count="20">
    <mergeCell ref="B3:E3"/>
    <mergeCell ref="B4:E4"/>
    <mergeCell ref="B5:E5"/>
    <mergeCell ref="B6:E6"/>
    <mergeCell ref="B11:B13"/>
    <mergeCell ref="C11:C13"/>
    <mergeCell ref="B14:B15"/>
    <mergeCell ref="C14:C15"/>
    <mergeCell ref="B36:D36"/>
    <mergeCell ref="B37:E37"/>
    <mergeCell ref="B46:B48"/>
    <mergeCell ref="C46:C48"/>
    <mergeCell ref="B58:D58"/>
    <mergeCell ref="B59:D59"/>
    <mergeCell ref="B49:B50"/>
    <mergeCell ref="C49:C50"/>
    <mergeCell ref="B51:B52"/>
    <mergeCell ref="C51:C52"/>
    <mergeCell ref="B53:B56"/>
    <mergeCell ref="C53:C56"/>
  </mergeCells>
  <pageMargins left="0.7" right="0.7" top="0.75" bottom="0.7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59F13-5457-4913-BEC2-3C2AD3A3A8E8}">
  <sheetPr>
    <tabColor theme="0" tint="-0.34998626667073579"/>
    <pageSetUpPr fitToPage="1"/>
  </sheetPr>
  <dimension ref="A2:H77"/>
  <sheetViews>
    <sheetView showGridLines="0" zoomScale="115" zoomScaleNormal="115" workbookViewId="0">
      <selection activeCell="B18" sqref="B18"/>
    </sheetView>
  </sheetViews>
  <sheetFormatPr defaultColWidth="11.42578125" defaultRowHeight="15.75"/>
  <cols>
    <col min="1" max="1" width="11.42578125" style="42"/>
    <col min="2" max="2" width="91.7109375" style="42" customWidth="1"/>
    <col min="3" max="3" width="19.7109375" style="42" customWidth="1"/>
    <col min="4" max="4" width="25.28515625" style="42" customWidth="1"/>
    <col min="5" max="5" width="25" style="42" customWidth="1"/>
    <col min="6" max="6" width="21.7109375" style="42" customWidth="1"/>
    <col min="7" max="7" width="11.5703125" style="42" bestFit="1" customWidth="1"/>
    <col min="8" max="8" width="22.7109375" style="42" bestFit="1" customWidth="1"/>
    <col min="9" max="16384" width="11.42578125" style="42"/>
  </cols>
  <sheetData>
    <row r="2" spans="1:8" ht="18.75">
      <c r="B2" s="374" t="s">
        <v>44</v>
      </c>
      <c r="C2" s="375"/>
      <c r="D2" s="375"/>
      <c r="E2" s="375"/>
      <c r="F2" s="375"/>
      <c r="G2" s="376"/>
    </row>
    <row r="3" spans="1:8" ht="18.75">
      <c r="B3" s="377" t="s">
        <v>45</v>
      </c>
      <c r="C3" s="378"/>
      <c r="D3" s="378"/>
      <c r="E3" s="378"/>
      <c r="F3" s="378"/>
      <c r="G3" s="379"/>
    </row>
    <row r="4" spans="1:8" ht="18.75">
      <c r="B4" s="377" t="s">
        <v>46</v>
      </c>
      <c r="C4" s="378"/>
      <c r="D4" s="378"/>
      <c r="E4" s="378"/>
      <c r="F4" s="378"/>
      <c r="G4" s="379"/>
    </row>
    <row r="5" spans="1:8" ht="18.75">
      <c r="B5" s="380" t="s">
        <v>4</v>
      </c>
      <c r="C5" s="381"/>
      <c r="D5" s="381"/>
      <c r="E5" s="381"/>
      <c r="F5" s="381"/>
      <c r="G5" s="382"/>
    </row>
    <row r="6" spans="1:8" ht="3.75" customHeight="1">
      <c r="B6" s="12"/>
      <c r="C6" s="12"/>
      <c r="D6" s="12"/>
      <c r="E6" s="12"/>
      <c r="F6" s="12"/>
      <c r="G6" s="12"/>
      <c r="H6" s="44">
        <v>3021784600000</v>
      </c>
    </row>
    <row r="7" spans="1:8" ht="62.45" customHeight="1">
      <c r="A7" s="45"/>
      <c r="B7" s="46" t="s">
        <v>47</v>
      </c>
      <c r="C7" s="6" t="s">
        <v>5</v>
      </c>
      <c r="D7" s="6" t="s">
        <v>6</v>
      </c>
      <c r="E7" s="6" t="s">
        <v>7</v>
      </c>
      <c r="F7" s="6" t="s">
        <v>48</v>
      </c>
      <c r="G7" s="47" t="s">
        <v>9</v>
      </c>
    </row>
    <row r="8" spans="1:8">
      <c r="B8" s="8" t="s">
        <v>49</v>
      </c>
      <c r="C8" s="9">
        <f>C9+C15+C16+C18+C20+C25</f>
        <v>788670592688</v>
      </c>
      <c r="D8" s="10">
        <f>D9+D15+D16+D18+D20+D25</f>
        <v>123615757870</v>
      </c>
      <c r="E8" s="9">
        <f>E9+E15+E16+E18+E20+E25</f>
        <v>41044023170</v>
      </c>
      <c r="F8" s="10">
        <f>+C8+D8+E8</f>
        <v>953330373728</v>
      </c>
      <c r="G8" s="48">
        <f>F8/$B$67</f>
        <v>0.16332361721453173</v>
      </c>
    </row>
    <row r="9" spans="1:8">
      <c r="B9" s="49" t="s">
        <v>50</v>
      </c>
      <c r="C9" s="49">
        <f>(SUM(C10:C14))*1</f>
        <v>376517668582</v>
      </c>
      <c r="D9" s="50">
        <f>(SUM(D10:D14))*1</f>
        <v>120424435585</v>
      </c>
      <c r="E9" s="50">
        <f>(SUM(E10:E14))*1</f>
        <v>40592500771</v>
      </c>
      <c r="F9" s="50">
        <f>(+C9+D9+E9)*1</f>
        <v>537534604938</v>
      </c>
      <c r="G9" s="25">
        <f>F9/$B$67</f>
        <v>9.2089897139380247E-2</v>
      </c>
    </row>
    <row r="10" spans="1:8">
      <c r="B10" s="51" t="s">
        <v>51</v>
      </c>
      <c r="C10" s="52">
        <v>257182263691</v>
      </c>
      <c r="D10" s="52">
        <v>93287314263</v>
      </c>
      <c r="E10" s="52">
        <v>4070858531</v>
      </c>
      <c r="F10" s="52">
        <f t="shared" ref="F10:F25" si="0">(+C10+D10+E10)*1</f>
        <v>354540436485</v>
      </c>
      <c r="G10" s="20">
        <f t="shared" ref="G10:G45" si="1">F10/$B$67</f>
        <v>6.0739517098476803E-2</v>
      </c>
    </row>
    <row r="11" spans="1:8">
      <c r="B11" s="53" t="s">
        <v>52</v>
      </c>
      <c r="C11" s="52">
        <v>115408451555</v>
      </c>
      <c r="D11" s="52">
        <v>26778493250</v>
      </c>
      <c r="E11" s="52">
        <v>36488216940</v>
      </c>
      <c r="F11" s="52">
        <f t="shared" si="0"/>
        <v>178675161745</v>
      </c>
      <c r="G11" s="20">
        <f t="shared" si="1"/>
        <v>3.0610452081233034E-2</v>
      </c>
    </row>
    <row r="12" spans="1:8">
      <c r="B12" s="53" t="s">
        <v>53</v>
      </c>
      <c r="C12" s="52">
        <v>130456318</v>
      </c>
      <c r="D12" s="52">
        <v>358628072</v>
      </c>
      <c r="E12" s="52">
        <v>33425300</v>
      </c>
      <c r="F12" s="52">
        <f t="shared" si="0"/>
        <v>522509690</v>
      </c>
      <c r="G12" s="20">
        <f t="shared" si="1"/>
        <v>8.9515843565047214E-5</v>
      </c>
    </row>
    <row r="13" spans="1:8">
      <c r="B13" s="53" t="s">
        <v>54</v>
      </c>
      <c r="C13" s="52">
        <v>3380145672</v>
      </c>
      <c r="D13" s="52">
        <v>0</v>
      </c>
      <c r="E13" s="52">
        <v>0</v>
      </c>
      <c r="F13" s="52">
        <f t="shared" si="0"/>
        <v>3380145672</v>
      </c>
      <c r="G13" s="20">
        <f t="shared" si="1"/>
        <v>5.7908321509180698E-4</v>
      </c>
    </row>
    <row r="14" spans="1:8">
      <c r="B14" s="53" t="s">
        <v>55</v>
      </c>
      <c r="C14" s="52">
        <v>416351346</v>
      </c>
      <c r="D14" s="52">
        <v>0</v>
      </c>
      <c r="E14" s="52">
        <v>0</v>
      </c>
      <c r="F14" s="52">
        <f t="shared" si="0"/>
        <v>416351346</v>
      </c>
      <c r="G14" s="20">
        <f t="shared" si="1"/>
        <v>7.132890101355411E-5</v>
      </c>
    </row>
    <row r="15" spans="1:8">
      <c r="B15" s="54" t="s">
        <v>56</v>
      </c>
      <c r="C15" s="50">
        <v>56464492902</v>
      </c>
      <c r="D15" s="50">
        <v>1882276469</v>
      </c>
      <c r="E15" s="50">
        <v>0</v>
      </c>
      <c r="F15" s="50">
        <f t="shared" si="0"/>
        <v>58346769371</v>
      </c>
      <c r="G15" s="25">
        <f t="shared" si="1"/>
        <v>9.9959108500749985E-3</v>
      </c>
    </row>
    <row r="16" spans="1:8">
      <c r="B16" s="54" t="s">
        <v>57</v>
      </c>
      <c r="C16" s="50">
        <f>(SUM(C17))*1</f>
        <v>193105783455</v>
      </c>
      <c r="D16" s="50">
        <v>27043834</v>
      </c>
      <c r="E16" s="50">
        <v>0</v>
      </c>
      <c r="F16" s="50">
        <f t="shared" si="0"/>
        <v>193132827289</v>
      </c>
      <c r="G16" s="25">
        <f t="shared" si="1"/>
        <v>3.3087325050139081E-2</v>
      </c>
    </row>
    <row r="17" spans="2:7">
      <c r="B17" s="53" t="s">
        <v>58</v>
      </c>
      <c r="C17" s="52">
        <v>193105783455</v>
      </c>
      <c r="D17" s="52">
        <v>0</v>
      </c>
      <c r="E17" s="52">
        <v>0</v>
      </c>
      <c r="F17" s="52">
        <f t="shared" si="0"/>
        <v>193105783455</v>
      </c>
      <c r="G17" s="20">
        <f t="shared" si="1"/>
        <v>3.3082691927232316E-2</v>
      </c>
    </row>
    <row r="18" spans="2:7">
      <c r="B18" s="54" t="s">
        <v>59</v>
      </c>
      <c r="C18" s="50">
        <v>0</v>
      </c>
      <c r="D18" s="50">
        <v>0</v>
      </c>
      <c r="E18" s="50">
        <f>(+E19)*1</f>
        <v>50000000</v>
      </c>
      <c r="F18" s="50">
        <f t="shared" si="0"/>
        <v>50000000</v>
      </c>
      <c r="G18" s="20">
        <f t="shared" si="1"/>
        <v>8.5659505726149507E-6</v>
      </c>
    </row>
    <row r="19" spans="2:7">
      <c r="B19" s="53" t="s">
        <v>60</v>
      </c>
      <c r="C19" s="52">
        <v>0</v>
      </c>
      <c r="D19" s="52">
        <v>0</v>
      </c>
      <c r="E19" s="52">
        <v>50000000</v>
      </c>
      <c r="F19" s="50">
        <f t="shared" si="0"/>
        <v>50000000</v>
      </c>
      <c r="G19" s="20">
        <f t="shared" si="1"/>
        <v>8.5659505726149507E-6</v>
      </c>
    </row>
    <row r="20" spans="2:7">
      <c r="B20" s="54" t="s">
        <v>61</v>
      </c>
      <c r="C20" s="50">
        <f>(SUM(C21:C24))*1</f>
        <v>162275167916</v>
      </c>
      <c r="D20" s="50">
        <f>(SUM(D21:D24))*1</f>
        <v>1056625252</v>
      </c>
      <c r="E20" s="50">
        <f>(SUM(E21:E24))*1</f>
        <v>400922399</v>
      </c>
      <c r="F20" s="50">
        <f t="shared" si="0"/>
        <v>163732715567</v>
      </c>
      <c r="G20" s="25">
        <f t="shared" si="1"/>
        <v>2.8050526973338891E-2</v>
      </c>
    </row>
    <row r="21" spans="2:7">
      <c r="B21" s="53" t="s">
        <v>62</v>
      </c>
      <c r="C21" s="52">
        <v>52632704770</v>
      </c>
      <c r="D21" s="52">
        <v>836379181</v>
      </c>
      <c r="E21" s="52">
        <v>395783701</v>
      </c>
      <c r="F21" s="52">
        <f t="shared" si="0"/>
        <v>53864867652</v>
      </c>
      <c r="G21" s="20">
        <f t="shared" si="1"/>
        <v>9.2280758781495588E-3</v>
      </c>
    </row>
    <row r="22" spans="2:7">
      <c r="B22" s="53" t="s">
        <v>63</v>
      </c>
      <c r="C22" s="52">
        <v>94425452272</v>
      </c>
      <c r="D22" s="52">
        <v>51796300</v>
      </c>
      <c r="E22" s="52">
        <v>899998</v>
      </c>
      <c r="F22" s="52">
        <f t="shared" si="0"/>
        <v>94478148570</v>
      </c>
      <c r="G22" s="20">
        <f t="shared" si="1"/>
        <v>1.6185903016855838E-2</v>
      </c>
    </row>
    <row r="23" spans="2:7">
      <c r="B23" s="53" t="s">
        <v>64</v>
      </c>
      <c r="C23" s="52">
        <v>777361014</v>
      </c>
      <c r="D23" s="52">
        <v>78199771</v>
      </c>
      <c r="E23" s="52">
        <v>4238700</v>
      </c>
      <c r="F23" s="52">
        <f t="shared" si="0"/>
        <v>859799485</v>
      </c>
      <c r="G23" s="20">
        <f t="shared" si="1"/>
        <v>1.4729999781739581E-4</v>
      </c>
    </row>
    <row r="24" spans="2:7">
      <c r="B24" s="53" t="s">
        <v>65</v>
      </c>
      <c r="C24" s="52">
        <v>14439649860</v>
      </c>
      <c r="D24" s="52">
        <v>90250000</v>
      </c>
      <c r="E24" s="52">
        <v>0</v>
      </c>
      <c r="F24" s="52">
        <f t="shared" si="0"/>
        <v>14529899860</v>
      </c>
      <c r="G24" s="20">
        <f t="shared" si="1"/>
        <v>2.489248080516098E-3</v>
      </c>
    </row>
    <row r="25" spans="2:7">
      <c r="B25" s="54" t="s">
        <v>66</v>
      </c>
      <c r="C25" s="50">
        <v>307479833</v>
      </c>
      <c r="D25" s="50">
        <v>225376730</v>
      </c>
      <c r="E25" s="50">
        <v>600000</v>
      </c>
      <c r="F25" s="50">
        <f t="shared" si="0"/>
        <v>533456563</v>
      </c>
      <c r="G25" s="25">
        <f t="shared" si="1"/>
        <v>9.1391251025901068E-5</v>
      </c>
    </row>
    <row r="26" spans="2:7">
      <c r="B26" s="8" t="s">
        <v>67</v>
      </c>
      <c r="C26" s="9">
        <f>(+C27+C30+C36+C40+C43+C48+C53)*1</f>
        <v>130156982037</v>
      </c>
      <c r="D26" s="10">
        <f>(+D27+D30+D36+D40+D43+D48+D53)*1</f>
        <v>19087610125</v>
      </c>
      <c r="E26" s="9">
        <f>(+E27+E30+E36+E40+E43+E48+E53)*1</f>
        <v>529484134</v>
      </c>
      <c r="F26" s="10">
        <f>(+C26+D26+E26)*1</f>
        <v>149774076296</v>
      </c>
      <c r="G26" s="48">
        <f t="shared" si="1"/>
        <v>2.5659146692211931E-2</v>
      </c>
    </row>
    <row r="27" spans="2:7">
      <c r="B27" s="54" t="s">
        <v>68</v>
      </c>
      <c r="C27" s="50">
        <f>(C28+C29)*1</f>
        <v>33202833419</v>
      </c>
      <c r="D27" s="50">
        <f>(D28+D29)*1</f>
        <v>6176680683</v>
      </c>
      <c r="E27" s="50">
        <f>(E28+E29)*1</f>
        <v>61334162</v>
      </c>
      <c r="F27" s="50">
        <f>(+C27+D27+E27)*1</f>
        <v>39440848264</v>
      </c>
      <c r="G27" s="25">
        <f t="shared" si="1"/>
        <v>6.7569671354286041E-3</v>
      </c>
    </row>
    <row r="28" spans="2:7">
      <c r="B28" s="53" t="s">
        <v>69</v>
      </c>
      <c r="C28" s="52">
        <v>25580872244</v>
      </c>
      <c r="D28" s="52">
        <v>3354129215</v>
      </c>
      <c r="E28" s="52">
        <v>52706444</v>
      </c>
      <c r="F28" s="52">
        <f t="shared" ref="F28:F55" si="2">(+C28+D28+E28)*1</f>
        <v>28987707903</v>
      </c>
      <c r="G28" s="20">
        <f t="shared" si="1"/>
        <v>4.966145462209956E-3</v>
      </c>
    </row>
    <row r="29" spans="2:7">
      <c r="B29" s="53" t="s">
        <v>70</v>
      </c>
      <c r="C29" s="52">
        <v>7621961175</v>
      </c>
      <c r="D29" s="52">
        <v>2822551468</v>
      </c>
      <c r="E29" s="52">
        <v>8627718</v>
      </c>
      <c r="F29" s="52">
        <f t="shared" si="2"/>
        <v>10453140361</v>
      </c>
      <c r="G29" s="20">
        <f t="shared" si="1"/>
        <v>1.7908216732186481E-3</v>
      </c>
    </row>
    <row r="30" spans="2:7">
      <c r="B30" s="54" t="s">
        <v>71</v>
      </c>
      <c r="C30" s="50">
        <f>(SUM(C31:C35))*1</f>
        <v>61017821671</v>
      </c>
      <c r="D30" s="50">
        <f>(SUM(D31:D35))*1</f>
        <v>10934109140</v>
      </c>
      <c r="E30" s="50">
        <f>(SUM(E31:E35))*1</f>
        <v>468149972</v>
      </c>
      <c r="F30" s="50">
        <f t="shared" si="2"/>
        <v>72420080783</v>
      </c>
      <c r="G30" s="25">
        <f t="shared" si="1"/>
        <v>1.2406936649039196E-2</v>
      </c>
    </row>
    <row r="31" spans="2:7">
      <c r="B31" s="53" t="s">
        <v>72</v>
      </c>
      <c r="C31" s="52">
        <v>35593283134</v>
      </c>
      <c r="D31" s="52">
        <v>3115296952</v>
      </c>
      <c r="E31" s="52">
        <v>117845824</v>
      </c>
      <c r="F31" s="52">
        <f t="shared" si="2"/>
        <v>38826425910</v>
      </c>
      <c r="G31" s="20">
        <f t="shared" si="1"/>
        <v>6.6517049051271291E-3</v>
      </c>
    </row>
    <row r="32" spans="2:7">
      <c r="B32" s="53" t="s">
        <v>73</v>
      </c>
      <c r="C32" s="52">
        <v>23512214110</v>
      </c>
      <c r="D32" s="52">
        <v>6482033558</v>
      </c>
      <c r="E32" s="52">
        <v>235135295</v>
      </c>
      <c r="F32" s="52">
        <f t="shared" si="2"/>
        <v>30229382963</v>
      </c>
      <c r="G32" s="20">
        <f t="shared" si="1"/>
        <v>5.1788680060341295E-3</v>
      </c>
    </row>
    <row r="33" spans="2:8">
      <c r="B33" s="53" t="s">
        <v>74</v>
      </c>
      <c r="C33" s="52">
        <v>341100068</v>
      </c>
      <c r="D33" s="52">
        <v>51549907</v>
      </c>
      <c r="E33" s="52">
        <v>705000</v>
      </c>
      <c r="F33" s="52">
        <f t="shared" si="2"/>
        <v>393354975</v>
      </c>
      <c r="G33" s="20">
        <f t="shared" si="1"/>
        <v>6.7389185466843789E-5</v>
      </c>
    </row>
    <row r="34" spans="2:8">
      <c r="B34" s="53" t="s">
        <v>75</v>
      </c>
      <c r="C34" s="52">
        <v>243723370</v>
      </c>
      <c r="D34" s="52">
        <v>17540014</v>
      </c>
      <c r="E34" s="52">
        <v>0</v>
      </c>
      <c r="F34" s="52">
        <f t="shared" si="2"/>
        <v>261263384</v>
      </c>
      <c r="G34" s="20">
        <f t="shared" si="1"/>
        <v>4.4759384675562396E-5</v>
      </c>
    </row>
    <row r="35" spans="2:8">
      <c r="B35" s="53" t="s">
        <v>76</v>
      </c>
      <c r="C35" s="52">
        <v>1327500989</v>
      </c>
      <c r="D35" s="52">
        <v>1267688709</v>
      </c>
      <c r="E35" s="52">
        <v>114463853</v>
      </c>
      <c r="F35" s="52">
        <f t="shared" si="2"/>
        <v>2709653551</v>
      </c>
      <c r="G35" s="20">
        <f t="shared" si="1"/>
        <v>4.6421516773553171E-4</v>
      </c>
    </row>
    <row r="36" spans="2:8">
      <c r="B36" s="54" t="s">
        <v>77</v>
      </c>
      <c r="C36" s="50">
        <f>(+SUM(C37:C39))*1</f>
        <v>26359067</v>
      </c>
      <c r="D36" s="50">
        <f>(+SUM(D37:D39))*1</f>
        <v>65902327</v>
      </c>
      <c r="E36" s="50">
        <f>(+SUM(E37:E39))*1</f>
        <v>0</v>
      </c>
      <c r="F36" s="50">
        <f t="shared" si="2"/>
        <v>92261394</v>
      </c>
      <c r="G36" s="25">
        <f t="shared" si="1"/>
        <v>1.5806130815291072E-5</v>
      </c>
    </row>
    <row r="37" spans="2:8">
      <c r="B37" s="53" t="s">
        <v>78</v>
      </c>
      <c r="C37" s="52">
        <v>317800</v>
      </c>
      <c r="D37" s="52">
        <v>0</v>
      </c>
      <c r="E37" s="52">
        <v>0</v>
      </c>
      <c r="F37" s="52">
        <f t="shared" si="2"/>
        <v>317800</v>
      </c>
      <c r="G37" s="20">
        <f t="shared" si="1"/>
        <v>5.4445181839540627E-8</v>
      </c>
    </row>
    <row r="38" spans="2:8">
      <c r="B38" s="53" t="s">
        <v>79</v>
      </c>
      <c r="C38" s="52">
        <v>20578936</v>
      </c>
      <c r="D38" s="52">
        <v>3000000</v>
      </c>
      <c r="E38" s="52">
        <v>0</v>
      </c>
      <c r="F38" s="52">
        <f t="shared" si="2"/>
        <v>23578936</v>
      </c>
      <c r="G38" s="20">
        <f t="shared" si="1"/>
        <v>4.0395200066170254E-6</v>
      </c>
    </row>
    <row r="39" spans="2:8">
      <c r="B39" s="53" t="s">
        <v>80</v>
      </c>
      <c r="C39" s="52">
        <v>5462331</v>
      </c>
      <c r="D39" s="52">
        <v>62902327</v>
      </c>
      <c r="E39" s="52">
        <v>0</v>
      </c>
      <c r="F39" s="52">
        <f t="shared" si="2"/>
        <v>68364658</v>
      </c>
      <c r="G39" s="20">
        <f t="shared" si="1"/>
        <v>1.1712165626834505E-5</v>
      </c>
    </row>
    <row r="40" spans="2:8">
      <c r="B40" s="54" t="s">
        <v>81</v>
      </c>
      <c r="C40" s="50">
        <f>(+C41+C42)*1</f>
        <v>2309866101</v>
      </c>
      <c r="D40" s="50">
        <f>(+D41+D42)*1</f>
        <v>167822420</v>
      </c>
      <c r="E40" s="50">
        <f>(+E41+E42)*1</f>
        <v>0</v>
      </c>
      <c r="F40" s="50">
        <f t="shared" si="2"/>
        <v>2477688521</v>
      </c>
      <c r="G40" s="25">
        <f t="shared" si="1"/>
        <v>4.2447514810442879E-4</v>
      </c>
    </row>
    <row r="41" spans="2:8">
      <c r="B41" s="53" t="s">
        <v>82</v>
      </c>
      <c r="C41" s="52">
        <v>2302171101</v>
      </c>
      <c r="D41" s="52">
        <v>165047055</v>
      </c>
      <c r="E41" s="52">
        <v>0</v>
      </c>
      <c r="F41" s="52">
        <f t="shared" si="2"/>
        <v>2467218156</v>
      </c>
      <c r="G41" s="20">
        <f t="shared" si="1"/>
        <v>4.2268137552308404E-4</v>
      </c>
      <c r="H41" s="55"/>
    </row>
    <row r="42" spans="2:8">
      <c r="B42" s="53" t="s">
        <v>83</v>
      </c>
      <c r="C42" s="52">
        <v>7695000</v>
      </c>
      <c r="D42" s="52">
        <v>2775365</v>
      </c>
      <c r="E42" s="52">
        <v>0</v>
      </c>
      <c r="F42" s="52">
        <f t="shared" si="2"/>
        <v>10470365</v>
      </c>
      <c r="G42" s="20">
        <f t="shared" si="1"/>
        <v>1.7937725813447507E-6</v>
      </c>
      <c r="H42" s="55"/>
    </row>
    <row r="43" spans="2:8">
      <c r="B43" s="54" t="s">
        <v>84</v>
      </c>
      <c r="C43" s="50">
        <f>(+SUM(C44:C47))*1</f>
        <v>32153817504</v>
      </c>
      <c r="D43" s="50">
        <f>(+SUM(D44:D47))*1</f>
        <v>1742947577</v>
      </c>
      <c r="E43" s="50">
        <f>(+SUM(E44:E47))*1</f>
        <v>0</v>
      </c>
      <c r="F43" s="50">
        <f t="shared" si="2"/>
        <v>33896765081</v>
      </c>
      <c r="G43" s="25">
        <f t="shared" si="1"/>
        <v>5.8071602851077287E-3</v>
      </c>
      <c r="H43" s="55"/>
    </row>
    <row r="44" spans="2:8">
      <c r="B44" s="53" t="s">
        <v>85</v>
      </c>
      <c r="C44" s="52">
        <v>539883260</v>
      </c>
      <c r="D44" s="52">
        <v>0</v>
      </c>
      <c r="E44" s="52">
        <v>0</v>
      </c>
      <c r="F44" s="52">
        <f t="shared" si="2"/>
        <v>539883260</v>
      </c>
      <c r="G44" s="20">
        <f t="shared" si="1"/>
        <v>9.2492266402844522E-5</v>
      </c>
      <c r="H44" s="55"/>
    </row>
    <row r="45" spans="2:8">
      <c r="B45" s="53" t="s">
        <v>86</v>
      </c>
      <c r="C45" s="52">
        <v>31590484244</v>
      </c>
      <c r="D45" s="52">
        <v>1742947577</v>
      </c>
      <c r="E45" s="52">
        <v>0</v>
      </c>
      <c r="F45" s="52">
        <f t="shared" si="2"/>
        <v>33333431821</v>
      </c>
      <c r="G45" s="20">
        <f t="shared" si="1"/>
        <v>5.7106505878863276E-3</v>
      </c>
      <c r="H45" s="55"/>
    </row>
    <row r="46" spans="2:8">
      <c r="B46" s="53" t="s">
        <v>87</v>
      </c>
      <c r="C46" s="52">
        <v>23450000</v>
      </c>
      <c r="D46" s="52">
        <v>0</v>
      </c>
      <c r="E46" s="52">
        <v>0</v>
      </c>
      <c r="F46" s="52">
        <f t="shared" si="2"/>
        <v>23450000</v>
      </c>
      <c r="G46" s="20">
        <v>0</v>
      </c>
      <c r="H46" s="55"/>
    </row>
    <row r="47" spans="2:8">
      <c r="B47" s="53" t="s">
        <v>88</v>
      </c>
      <c r="C47" s="52">
        <v>0</v>
      </c>
      <c r="D47" s="52">
        <v>0</v>
      </c>
      <c r="E47" s="52">
        <v>0</v>
      </c>
      <c r="F47" s="50">
        <f t="shared" si="2"/>
        <v>0</v>
      </c>
      <c r="G47" s="20">
        <f t="shared" ref="G47:G55" si="3">F47/$B$67</f>
        <v>0</v>
      </c>
      <c r="H47" s="55"/>
    </row>
    <row r="48" spans="2:8">
      <c r="B48" s="54" t="s">
        <v>89</v>
      </c>
      <c r="C48" s="50">
        <v>0</v>
      </c>
      <c r="D48" s="50">
        <f>(+D49+D51+D52)*1</f>
        <v>147978</v>
      </c>
      <c r="E48" s="50">
        <f>(+E49+E50+E51)*1</f>
        <v>0</v>
      </c>
      <c r="F48" s="50">
        <f t="shared" si="2"/>
        <v>147978</v>
      </c>
      <c r="G48" s="25">
        <f t="shared" si="3"/>
        <v>2.5351444676688304E-8</v>
      </c>
      <c r="H48" s="55"/>
    </row>
    <row r="49" spans="2:8">
      <c r="B49" s="53" t="s">
        <v>90</v>
      </c>
      <c r="C49" s="52">
        <v>0</v>
      </c>
      <c r="D49" s="52">
        <v>0</v>
      </c>
      <c r="E49" s="52">
        <v>0</v>
      </c>
      <c r="F49" s="52">
        <f t="shared" si="2"/>
        <v>0</v>
      </c>
      <c r="G49" s="20">
        <f t="shared" si="3"/>
        <v>0</v>
      </c>
      <c r="H49" s="55"/>
    </row>
    <row r="50" spans="2:8">
      <c r="B50" s="53" t="s">
        <v>91</v>
      </c>
      <c r="C50" s="52">
        <v>0</v>
      </c>
      <c r="D50" s="52">
        <v>0</v>
      </c>
      <c r="E50" s="52">
        <v>0</v>
      </c>
      <c r="F50" s="52">
        <f t="shared" si="2"/>
        <v>0</v>
      </c>
      <c r="G50" s="20">
        <f t="shared" si="3"/>
        <v>0</v>
      </c>
      <c r="H50" s="55"/>
    </row>
    <row r="51" spans="2:8">
      <c r="B51" s="53" t="s">
        <v>92</v>
      </c>
      <c r="C51" s="52">
        <v>0</v>
      </c>
      <c r="D51" s="52">
        <v>147978</v>
      </c>
      <c r="E51" s="52">
        <v>0</v>
      </c>
      <c r="F51" s="52">
        <f t="shared" si="2"/>
        <v>147978</v>
      </c>
      <c r="G51" s="20">
        <f t="shared" si="3"/>
        <v>2.5351444676688304E-8</v>
      </c>
      <c r="H51" s="55"/>
    </row>
    <row r="52" spans="2:8">
      <c r="B52" s="53" t="s">
        <v>93</v>
      </c>
      <c r="C52" s="52">
        <v>0</v>
      </c>
      <c r="D52" s="52">
        <v>0</v>
      </c>
      <c r="E52" s="52">
        <v>0</v>
      </c>
      <c r="F52" s="52">
        <f t="shared" si="2"/>
        <v>0</v>
      </c>
      <c r="G52" s="20">
        <f t="shared" si="3"/>
        <v>0</v>
      </c>
      <c r="H52" s="55"/>
    </row>
    <row r="53" spans="2:8">
      <c r="B53" s="54" t="s">
        <v>94</v>
      </c>
      <c r="C53" s="50">
        <f>(+C54+C55)*1</f>
        <v>1446284275</v>
      </c>
      <c r="D53" s="50">
        <f>(+D54+D55)*1</f>
        <v>0</v>
      </c>
      <c r="E53" s="50">
        <f>(+E54+E55)*1</f>
        <v>0</v>
      </c>
      <c r="F53" s="50">
        <f t="shared" si="2"/>
        <v>1446284275</v>
      </c>
      <c r="G53" s="25">
        <f t="shared" si="3"/>
        <v>2.4777599227200495E-4</v>
      </c>
      <c r="H53" s="55"/>
    </row>
    <row r="54" spans="2:8">
      <c r="B54" s="53" t="s">
        <v>95</v>
      </c>
      <c r="C54" s="52">
        <v>1267847984</v>
      </c>
      <c r="D54" s="52">
        <v>0</v>
      </c>
      <c r="E54" s="52">
        <v>0</v>
      </c>
      <c r="F54" s="52">
        <f t="shared" si="2"/>
        <v>1267847984</v>
      </c>
      <c r="G54" s="20">
        <f t="shared" si="3"/>
        <v>2.1720646329067021E-4</v>
      </c>
      <c r="H54" s="55"/>
    </row>
    <row r="55" spans="2:8">
      <c r="B55" s="56" t="s">
        <v>96</v>
      </c>
      <c r="C55" s="57">
        <v>178436291</v>
      </c>
      <c r="D55" s="57">
        <v>0</v>
      </c>
      <c r="E55" s="57">
        <v>0</v>
      </c>
      <c r="F55" s="57">
        <f t="shared" si="2"/>
        <v>178436291</v>
      </c>
      <c r="G55" s="36">
        <f t="shared" si="3"/>
        <v>3.056952898133476E-5</v>
      </c>
      <c r="H55" s="55"/>
    </row>
    <row r="56" spans="2:8">
      <c r="B56" s="58" t="s">
        <v>97</v>
      </c>
      <c r="C56" s="59">
        <f>C8+C26</f>
        <v>918827574725</v>
      </c>
      <c r="D56" s="59">
        <f>D8+D26</f>
        <v>142703367995</v>
      </c>
      <c r="E56" s="59">
        <f>E8+E26</f>
        <v>41573507304</v>
      </c>
      <c r="F56" s="59">
        <f>+C56+D56+E56</f>
        <v>1103104450024</v>
      </c>
      <c r="G56" s="60">
        <f>F56/B67</f>
        <v>0.18898276390674365</v>
      </c>
      <c r="H56" s="61"/>
    </row>
    <row r="58" spans="2:8">
      <c r="B58" s="62"/>
      <c r="F58" s="63">
        <v>579989929024</v>
      </c>
    </row>
    <row r="59" spans="2:8">
      <c r="B59" s="62"/>
      <c r="F59" s="63"/>
    </row>
    <row r="60" spans="2:8" s="63" customFormat="1">
      <c r="F60" s="64">
        <f>+F58-F56</f>
        <v>-523114521000</v>
      </c>
    </row>
    <row r="61" spans="2:8" s="63" customFormat="1"/>
    <row r="62" spans="2:8" s="63" customFormat="1"/>
    <row r="63" spans="2:8" s="63" customFormat="1"/>
    <row r="64" spans="2:8" s="63" customFormat="1">
      <c r="D64" s="63">
        <v>1</v>
      </c>
    </row>
    <row r="65" spans="2:3" s="63" customFormat="1"/>
    <row r="66" spans="2:3" s="63" customFormat="1"/>
    <row r="67" spans="2:3" s="63" customFormat="1">
      <c r="B67" s="65">
        <v>5837063800000</v>
      </c>
      <c r="C67" s="63" t="s">
        <v>98</v>
      </c>
    </row>
    <row r="68" spans="2:3" s="63" customFormat="1"/>
    <row r="69" spans="2:3" s="63" customFormat="1"/>
    <row r="70" spans="2:3" s="63" customFormat="1"/>
    <row r="71" spans="2:3" s="63" customFormat="1"/>
    <row r="72" spans="2:3" s="63" customFormat="1"/>
    <row r="73" spans="2:3" s="63" customFormat="1"/>
    <row r="74" spans="2:3" s="63" customFormat="1"/>
    <row r="75" spans="2:3" s="63" customFormat="1"/>
    <row r="76" spans="2:3" s="63" customFormat="1"/>
    <row r="77" spans="2:3" s="63" customFormat="1"/>
  </sheetData>
  <mergeCells count="4">
    <mergeCell ref="B2:G2"/>
    <mergeCell ref="B3:G3"/>
    <mergeCell ref="B4:G4"/>
    <mergeCell ref="B5:G5"/>
  </mergeCells>
  <printOptions horizontalCentered="1"/>
  <pageMargins left="0.70866141732283472" right="0.70866141732283472" top="0.74803149606299213" bottom="0.74803149606299213" header="0.31496062992125984" footer="0.31496062992125984"/>
  <pageSetup scale="58" orientation="landscape" r:id="rId1"/>
  <ignoredErrors>
    <ignoredError sqref="C9:F5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499F6-26C3-4B58-8F68-853805C49ADC}">
  <sheetPr>
    <tabColor theme="0" tint="-0.34998626667073579"/>
    <pageSetUpPr fitToPage="1"/>
  </sheetPr>
  <dimension ref="B4:K36"/>
  <sheetViews>
    <sheetView showGridLines="0" topLeftCell="A22" workbookViewId="0">
      <selection activeCell="J37" sqref="J37"/>
    </sheetView>
  </sheetViews>
  <sheetFormatPr defaultColWidth="11.42578125" defaultRowHeight="15.75"/>
  <cols>
    <col min="1" max="1" width="11.42578125" style="1"/>
    <col min="2" max="2" width="21.7109375" style="1" customWidth="1"/>
    <col min="3" max="3" width="43.140625" style="1" customWidth="1"/>
    <col min="4" max="4" width="18" style="1" bestFit="1" customWidth="1"/>
    <col min="5" max="6" width="21.42578125" style="1" customWidth="1"/>
    <col min="7" max="7" width="23" style="1" customWidth="1"/>
    <col min="8" max="16384" width="11.42578125" style="1"/>
  </cols>
  <sheetData>
    <row r="4" spans="2:11" ht="18.75">
      <c r="B4" s="394" t="s">
        <v>99</v>
      </c>
      <c r="C4" s="394"/>
      <c r="D4" s="394"/>
      <c r="E4" s="394"/>
      <c r="F4" s="394"/>
      <c r="G4" s="394"/>
    </row>
    <row r="5" spans="2:11" ht="36" customHeight="1">
      <c r="B5" s="394" t="s">
        <v>100</v>
      </c>
      <c r="C5" s="394"/>
      <c r="D5" s="394"/>
      <c r="E5" s="394"/>
      <c r="F5" s="394"/>
      <c r="G5" s="394"/>
    </row>
    <row r="6" spans="2:11" ht="18.75">
      <c r="B6" s="394" t="s">
        <v>101</v>
      </c>
      <c r="C6" s="394"/>
      <c r="D6" s="394"/>
      <c r="E6" s="394"/>
      <c r="F6" s="394"/>
      <c r="G6" s="394"/>
    </row>
    <row r="7" spans="2:11" ht="19.5" thickBot="1">
      <c r="B7" s="388" t="s">
        <v>102</v>
      </c>
      <c r="C7" s="388"/>
      <c r="D7" s="388"/>
      <c r="E7" s="388"/>
      <c r="F7" s="388"/>
      <c r="G7" s="388"/>
    </row>
    <row r="8" spans="2:11" ht="25.9" customHeight="1" thickBot="1">
      <c r="B8" s="389" t="s">
        <v>103</v>
      </c>
      <c r="C8" s="391" t="s">
        <v>104</v>
      </c>
      <c r="D8" s="393" t="s">
        <v>105</v>
      </c>
      <c r="E8" s="393"/>
      <c r="F8" s="393"/>
      <c r="G8" s="389" t="s">
        <v>106</v>
      </c>
    </row>
    <row r="9" spans="2:11" ht="63.75" thickBot="1">
      <c r="B9" s="390"/>
      <c r="C9" s="392"/>
      <c r="D9" s="66" t="s">
        <v>5</v>
      </c>
      <c r="E9" s="67" t="s">
        <v>6</v>
      </c>
      <c r="F9" s="68" t="s">
        <v>7</v>
      </c>
      <c r="G9" s="390"/>
      <c r="K9" s="69"/>
    </row>
    <row r="10" spans="2:11">
      <c r="B10" s="383" t="s">
        <v>107</v>
      </c>
      <c r="C10" s="70" t="s">
        <v>5</v>
      </c>
      <c r="D10" s="71">
        <v>0</v>
      </c>
      <c r="E10" s="72">
        <v>99042881379</v>
      </c>
      <c r="F10" s="72">
        <v>17860927079</v>
      </c>
      <c r="G10" s="73">
        <f>D10+E10+F10</f>
        <v>116903808458</v>
      </c>
    </row>
    <row r="11" spans="2:11" ht="31.5">
      <c r="B11" s="384"/>
      <c r="C11" s="74" t="s">
        <v>108</v>
      </c>
      <c r="D11" s="75">
        <v>0</v>
      </c>
      <c r="E11" s="75">
        <v>0</v>
      </c>
      <c r="F11" s="75">
        <v>0</v>
      </c>
      <c r="G11" s="76">
        <f>+E11+F11</f>
        <v>0</v>
      </c>
    </row>
    <row r="12" spans="2:11" ht="16.5" thickBot="1">
      <c r="B12" s="385"/>
      <c r="C12" s="77" t="s">
        <v>7</v>
      </c>
      <c r="D12" s="78"/>
      <c r="E12" s="79">
        <v>0</v>
      </c>
      <c r="F12" s="80">
        <v>0</v>
      </c>
      <c r="G12" s="81">
        <f>+E12+F12</f>
        <v>0</v>
      </c>
    </row>
    <row r="13" spans="2:11">
      <c r="B13" s="383" t="s">
        <v>109</v>
      </c>
      <c r="C13" s="70" t="s">
        <v>5</v>
      </c>
      <c r="D13" s="82">
        <v>0</v>
      </c>
      <c r="E13" s="83">
        <v>10549328155</v>
      </c>
      <c r="F13" s="84">
        <v>0</v>
      </c>
      <c r="G13" s="73">
        <f>+E13+F13</f>
        <v>10549328155</v>
      </c>
    </row>
    <row r="14" spans="2:11" ht="31.5">
      <c r="B14" s="384"/>
      <c r="C14" s="74" t="s">
        <v>108</v>
      </c>
      <c r="D14" s="75">
        <v>0</v>
      </c>
      <c r="E14" s="85">
        <v>0</v>
      </c>
      <c r="F14" s="86">
        <v>0</v>
      </c>
      <c r="G14" s="76">
        <v>0</v>
      </c>
    </row>
    <row r="15" spans="2:11" ht="16.5" thickBot="1">
      <c r="B15" s="385"/>
      <c r="C15" s="77" t="s">
        <v>7</v>
      </c>
      <c r="D15" s="78">
        <v>0</v>
      </c>
      <c r="E15" s="79">
        <v>0</v>
      </c>
      <c r="F15" s="80">
        <v>0</v>
      </c>
      <c r="G15" s="81">
        <v>0</v>
      </c>
    </row>
    <row r="16" spans="2:11" ht="16.5" customHeight="1" thickBot="1">
      <c r="B16" s="386" t="s">
        <v>110</v>
      </c>
      <c r="C16" s="387"/>
      <c r="D16" s="87">
        <f>+D11+D14</f>
        <v>0</v>
      </c>
      <c r="E16" s="88">
        <f>+E10+E11+E13</f>
        <v>109592209534</v>
      </c>
      <c r="F16" s="87">
        <f>+F10+F12</f>
        <v>17860927079</v>
      </c>
      <c r="G16" s="89">
        <f>+F16+E16</f>
        <v>127453136613</v>
      </c>
    </row>
    <row r="17" spans="2:7">
      <c r="D17" s="21"/>
      <c r="E17" s="21"/>
      <c r="F17" s="21"/>
      <c r="G17" s="21"/>
    </row>
    <row r="18" spans="2:7">
      <c r="D18" s="90"/>
    </row>
    <row r="21" spans="2:7" ht="15.75" customHeight="1"/>
    <row r="22" spans="2:7" ht="18.75">
      <c r="B22" s="394" t="s">
        <v>111</v>
      </c>
      <c r="C22" s="394"/>
      <c r="D22" s="394"/>
      <c r="E22" s="394"/>
      <c r="F22" s="394"/>
      <c r="G22" s="394"/>
    </row>
    <row r="23" spans="2:7" ht="37.15" customHeight="1">
      <c r="B23" s="394" t="s">
        <v>112</v>
      </c>
      <c r="C23" s="394"/>
      <c r="D23" s="394"/>
      <c r="E23" s="394"/>
      <c r="F23" s="394"/>
      <c r="G23" s="394"/>
    </row>
    <row r="24" spans="2:7" ht="18.75">
      <c r="B24" s="394" t="s">
        <v>101</v>
      </c>
      <c r="C24" s="394"/>
      <c r="D24" s="394"/>
      <c r="E24" s="394"/>
      <c r="F24" s="394"/>
      <c r="G24" s="394"/>
    </row>
    <row r="25" spans="2:7" ht="19.5" thickBot="1">
      <c r="B25" s="388" t="s">
        <v>102</v>
      </c>
      <c r="C25" s="388"/>
      <c r="D25" s="388"/>
      <c r="E25" s="388"/>
      <c r="F25" s="388"/>
      <c r="G25" s="388"/>
    </row>
    <row r="26" spans="2:7" ht="25.9" customHeight="1" thickBot="1">
      <c r="B26" s="389" t="s">
        <v>103</v>
      </c>
      <c r="C26" s="391" t="s">
        <v>104</v>
      </c>
      <c r="D26" s="393" t="s">
        <v>113</v>
      </c>
      <c r="E26" s="393"/>
      <c r="F26" s="393"/>
      <c r="G26" s="389" t="s">
        <v>106</v>
      </c>
    </row>
    <row r="27" spans="2:7" ht="63.75" thickBot="1">
      <c r="B27" s="390"/>
      <c r="C27" s="392"/>
      <c r="D27" s="66" t="s">
        <v>5</v>
      </c>
      <c r="E27" s="67" t="s">
        <v>114</v>
      </c>
      <c r="F27" s="68" t="s">
        <v>7</v>
      </c>
      <c r="G27" s="390"/>
    </row>
    <row r="28" spans="2:7" ht="15.6" customHeight="1">
      <c r="B28" s="383" t="s">
        <v>107</v>
      </c>
      <c r="C28" s="70" t="s">
        <v>5</v>
      </c>
      <c r="D28" s="71">
        <v>0</v>
      </c>
      <c r="E28" s="83">
        <v>0</v>
      </c>
      <c r="F28" s="72">
        <v>0</v>
      </c>
      <c r="G28" s="73">
        <f>D28+E28+F28</f>
        <v>0</v>
      </c>
    </row>
    <row r="29" spans="2:7" ht="31.5">
      <c r="B29" s="384"/>
      <c r="C29" s="74" t="s">
        <v>108</v>
      </c>
      <c r="D29" s="75">
        <v>0</v>
      </c>
      <c r="E29" s="91">
        <v>0</v>
      </c>
      <c r="F29" s="92">
        <v>0</v>
      </c>
      <c r="G29" s="76">
        <f>+E29+F29</f>
        <v>0</v>
      </c>
    </row>
    <row r="30" spans="2:7" ht="16.5" thickBot="1">
      <c r="B30" s="385"/>
      <c r="C30" s="77" t="s">
        <v>7</v>
      </c>
      <c r="D30" s="78">
        <v>0</v>
      </c>
      <c r="E30" s="79">
        <v>0</v>
      </c>
      <c r="F30" s="91">
        <v>16860532000</v>
      </c>
      <c r="G30" s="81">
        <f>+E30+F30</f>
        <v>16860532000</v>
      </c>
    </row>
    <row r="31" spans="2:7" ht="15.6" customHeight="1">
      <c r="B31" s="383" t="s">
        <v>109</v>
      </c>
      <c r="C31" s="70" t="s">
        <v>5</v>
      </c>
      <c r="D31" s="82">
        <v>0</v>
      </c>
      <c r="E31" s="83">
        <v>0</v>
      </c>
      <c r="F31" s="84">
        <v>0</v>
      </c>
      <c r="G31" s="73">
        <f>+E31+F31</f>
        <v>0</v>
      </c>
    </row>
    <row r="32" spans="2:7" ht="31.5">
      <c r="B32" s="384"/>
      <c r="C32" s="74" t="s">
        <v>108</v>
      </c>
      <c r="D32" s="75">
        <v>0</v>
      </c>
      <c r="E32" s="85">
        <v>0</v>
      </c>
      <c r="F32" s="86">
        <v>0</v>
      </c>
      <c r="G32" s="76">
        <v>0</v>
      </c>
    </row>
    <row r="33" spans="2:7" ht="16.5" thickBot="1">
      <c r="B33" s="385"/>
      <c r="C33" s="77" t="s">
        <v>7</v>
      </c>
      <c r="D33" s="78">
        <v>0</v>
      </c>
      <c r="E33" s="79">
        <v>0</v>
      </c>
      <c r="F33" s="80">
        <v>0</v>
      </c>
      <c r="G33" s="81">
        <v>0</v>
      </c>
    </row>
    <row r="34" spans="2:7" ht="16.5" thickBot="1">
      <c r="B34" s="386" t="s">
        <v>110</v>
      </c>
      <c r="C34" s="387"/>
      <c r="D34" s="87">
        <f>+D29+D32</f>
        <v>0</v>
      </c>
      <c r="E34" s="88">
        <f>+E28+E29+E31</f>
        <v>0</v>
      </c>
      <c r="F34" s="87">
        <f>+F28+F30</f>
        <v>16860532000</v>
      </c>
      <c r="G34" s="89">
        <f>+F34+E34</f>
        <v>16860532000</v>
      </c>
    </row>
    <row r="36" spans="2:7">
      <c r="B36" s="69"/>
    </row>
  </sheetData>
  <mergeCells count="22">
    <mergeCell ref="B24:G24"/>
    <mergeCell ref="B4:G4"/>
    <mergeCell ref="B5:G5"/>
    <mergeCell ref="B6:G6"/>
    <mergeCell ref="B7:G7"/>
    <mergeCell ref="B8:B9"/>
    <mergeCell ref="C8:C9"/>
    <mergeCell ref="D8:F8"/>
    <mergeCell ref="G8:G9"/>
    <mergeCell ref="B10:B12"/>
    <mergeCell ref="B13:B15"/>
    <mergeCell ref="B16:C16"/>
    <mergeCell ref="B22:G22"/>
    <mergeCell ref="B23:G23"/>
    <mergeCell ref="B31:B33"/>
    <mergeCell ref="B34:C34"/>
    <mergeCell ref="B25:G25"/>
    <mergeCell ref="B26:B27"/>
    <mergeCell ref="C26:C27"/>
    <mergeCell ref="D26:F26"/>
    <mergeCell ref="G26:G27"/>
    <mergeCell ref="B28:B30"/>
  </mergeCells>
  <pageMargins left="0.7" right="0.7" top="0.75" bottom="0.75" header="0.3" footer="0.3"/>
  <pageSetup scale="7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21DF3-9036-4E4E-903D-966C87E06472}">
  <sheetPr>
    <tabColor theme="0" tint="-0.34998626667073579"/>
    <pageSetUpPr fitToPage="1"/>
  </sheetPr>
  <dimension ref="C2:H19"/>
  <sheetViews>
    <sheetView showGridLines="0" workbookViewId="0">
      <selection activeCell="C38" sqref="C38"/>
    </sheetView>
  </sheetViews>
  <sheetFormatPr defaultColWidth="11.42578125" defaultRowHeight="15.75"/>
  <cols>
    <col min="1" max="2" width="11.42578125" style="1"/>
    <col min="3" max="3" width="34.5703125" style="1" bestFit="1" customWidth="1"/>
    <col min="4" max="4" width="42.7109375" style="1" customWidth="1"/>
    <col min="5" max="6" width="26" style="1" customWidth="1"/>
    <col min="7" max="7" width="20.85546875" style="1" bestFit="1" customWidth="1"/>
    <col min="8" max="8" width="16" style="1" customWidth="1"/>
    <col min="9" max="16384" width="11.42578125" style="1"/>
  </cols>
  <sheetData>
    <row r="2" spans="3:8" ht="18.75">
      <c r="C2" s="395" t="s">
        <v>115</v>
      </c>
      <c r="D2" s="394"/>
      <c r="E2" s="394"/>
      <c r="F2" s="394"/>
      <c r="G2" s="394"/>
      <c r="H2" s="394"/>
    </row>
    <row r="3" spans="3:8" ht="37.15" customHeight="1">
      <c r="C3" s="394" t="s">
        <v>116</v>
      </c>
      <c r="D3" s="394"/>
      <c r="E3" s="394"/>
      <c r="F3" s="394"/>
      <c r="G3" s="394"/>
      <c r="H3" s="394"/>
    </row>
    <row r="4" spans="3:8" ht="18.75">
      <c r="C4" s="396" t="s">
        <v>101</v>
      </c>
      <c r="D4" s="396"/>
      <c r="E4" s="396"/>
      <c r="F4" s="396"/>
      <c r="G4" s="396"/>
      <c r="H4" s="396"/>
    </row>
    <row r="5" spans="3:8" ht="19.5" thickBot="1">
      <c r="C5" s="388" t="s">
        <v>102</v>
      </c>
      <c r="D5" s="388"/>
      <c r="E5" s="388"/>
      <c r="F5" s="388"/>
      <c r="G5" s="388"/>
      <c r="H5" s="388"/>
    </row>
    <row r="6" spans="3:8" ht="21" customHeight="1" thickBot="1">
      <c r="C6" s="389" t="s">
        <v>103</v>
      </c>
      <c r="D6" s="397" t="s">
        <v>104</v>
      </c>
      <c r="E6" s="399" t="s">
        <v>105</v>
      </c>
      <c r="F6" s="393"/>
      <c r="G6" s="400"/>
      <c r="H6" s="401" t="s">
        <v>106</v>
      </c>
    </row>
    <row r="7" spans="3:8" ht="48" thickBot="1">
      <c r="C7" s="390"/>
      <c r="D7" s="398"/>
      <c r="E7" s="93" t="s">
        <v>5</v>
      </c>
      <c r="F7" s="67" t="s">
        <v>6</v>
      </c>
      <c r="G7" s="94" t="s">
        <v>7</v>
      </c>
      <c r="H7" s="402"/>
    </row>
    <row r="8" spans="3:8">
      <c r="C8" s="384" t="s">
        <v>117</v>
      </c>
      <c r="D8" s="95" t="s">
        <v>5</v>
      </c>
      <c r="E8" s="96">
        <v>0</v>
      </c>
      <c r="F8" s="97">
        <v>900000000</v>
      </c>
      <c r="G8" s="98">
        <v>0</v>
      </c>
      <c r="H8" s="99">
        <f>+F8</f>
        <v>900000000</v>
      </c>
    </row>
    <row r="9" spans="3:8" ht="33.6" customHeight="1">
      <c r="C9" s="384"/>
      <c r="D9" s="100" t="s">
        <v>108</v>
      </c>
      <c r="E9" s="101">
        <v>0</v>
      </c>
      <c r="F9" s="102">
        <v>0</v>
      </c>
      <c r="G9" s="103">
        <v>0</v>
      </c>
      <c r="H9" s="104">
        <v>0</v>
      </c>
    </row>
    <row r="10" spans="3:8" ht="16.5" thickBot="1">
      <c r="C10" s="384"/>
      <c r="D10" s="105" t="s">
        <v>7</v>
      </c>
      <c r="E10" s="106">
        <v>0</v>
      </c>
      <c r="F10" s="107">
        <v>0</v>
      </c>
      <c r="G10" s="108">
        <v>0</v>
      </c>
      <c r="H10" s="109">
        <v>0</v>
      </c>
    </row>
    <row r="11" spans="3:8" ht="16.5" thickBot="1">
      <c r="C11" s="110" t="s">
        <v>118</v>
      </c>
      <c r="D11" s="111"/>
      <c r="E11" s="112">
        <v>0</v>
      </c>
      <c r="F11" s="113">
        <f>SUM(F8:F10)</f>
        <v>900000000</v>
      </c>
      <c r="G11" s="114">
        <v>0</v>
      </c>
      <c r="H11" s="115">
        <v>0</v>
      </c>
    </row>
    <row r="12" spans="3:8">
      <c r="C12" s="384" t="s">
        <v>119</v>
      </c>
      <c r="D12" s="95" t="s">
        <v>5</v>
      </c>
      <c r="E12" s="116">
        <v>0</v>
      </c>
      <c r="F12" s="97">
        <v>-900000000</v>
      </c>
      <c r="G12" s="98">
        <v>0</v>
      </c>
      <c r="H12" s="99">
        <f>+F12</f>
        <v>-900000000</v>
      </c>
    </row>
    <row r="13" spans="3:8" ht="31.5">
      <c r="C13" s="384"/>
      <c r="D13" s="100" t="s">
        <v>108</v>
      </c>
      <c r="E13" s="117">
        <v>0</v>
      </c>
      <c r="F13" s="85">
        <v>0</v>
      </c>
      <c r="G13" s="118">
        <v>0</v>
      </c>
      <c r="H13" s="119">
        <v>0</v>
      </c>
    </row>
    <row r="14" spans="3:8" ht="16.5" thickBot="1">
      <c r="C14" s="384"/>
      <c r="D14" s="105" t="s">
        <v>7</v>
      </c>
      <c r="E14" s="106">
        <v>0</v>
      </c>
      <c r="F14" s="120">
        <v>0</v>
      </c>
      <c r="G14" s="121">
        <v>0</v>
      </c>
      <c r="H14" s="122">
        <v>0</v>
      </c>
    </row>
    <row r="15" spans="3:8" ht="16.5" thickBot="1">
      <c r="C15" s="123" t="s">
        <v>120</v>
      </c>
      <c r="D15" s="124"/>
      <c r="E15" s="112">
        <v>0</v>
      </c>
      <c r="F15" s="125">
        <f>SUM(F12:F14)</f>
        <v>-900000000</v>
      </c>
      <c r="G15" s="126">
        <v>0</v>
      </c>
      <c r="H15" s="127">
        <v>0</v>
      </c>
    </row>
    <row r="16" spans="3:8" ht="16.5" thickBot="1">
      <c r="C16" s="123" t="s">
        <v>121</v>
      </c>
      <c r="D16" s="128"/>
      <c r="E16" s="129">
        <v>0</v>
      </c>
      <c r="F16" s="130">
        <f>F11+F15</f>
        <v>0</v>
      </c>
      <c r="G16" s="131">
        <f t="shared" ref="G16" si="0">+H9+G13</f>
        <v>0</v>
      </c>
      <c r="H16" s="132">
        <f>+F16</f>
        <v>0</v>
      </c>
    </row>
    <row r="19" spans="6:6">
      <c r="F19" s="133"/>
    </row>
  </sheetData>
  <mergeCells count="10">
    <mergeCell ref="C8:C10"/>
    <mergeCell ref="C12:C14"/>
    <mergeCell ref="C2:H2"/>
    <mergeCell ref="C3:H3"/>
    <mergeCell ref="C4:H4"/>
    <mergeCell ref="C5:H5"/>
    <mergeCell ref="C6:C7"/>
    <mergeCell ref="D6:D7"/>
    <mergeCell ref="E6:G6"/>
    <mergeCell ref="H6:H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0541C-9C9E-4A91-9236-BF7BD4E2293C}">
  <sheetPr>
    <tabColor theme="0" tint="-0.34998626667073579"/>
    <pageSetUpPr fitToPage="1"/>
  </sheetPr>
  <dimension ref="A4:G49"/>
  <sheetViews>
    <sheetView showGridLines="0" topLeftCell="A7" zoomScaleNormal="100" workbookViewId="0">
      <selection activeCell="C24" sqref="C24"/>
    </sheetView>
  </sheetViews>
  <sheetFormatPr defaultColWidth="11.42578125" defaultRowHeight="15"/>
  <cols>
    <col min="2" max="2" width="86.85546875" customWidth="1"/>
    <col min="3" max="3" width="24.5703125" customWidth="1"/>
    <col min="4" max="4" width="9.42578125" customWidth="1"/>
    <col min="5" max="5" width="16.28515625" bestFit="1" customWidth="1"/>
    <col min="6" max="6" width="17.42578125" bestFit="1" customWidth="1"/>
  </cols>
  <sheetData>
    <row r="4" spans="1:7" ht="18.75">
      <c r="B4" s="403" t="s">
        <v>122</v>
      </c>
      <c r="C4" s="403"/>
      <c r="D4" s="403"/>
    </row>
    <row r="5" spans="1:7" ht="18.75">
      <c r="B5" s="404" t="s">
        <v>123</v>
      </c>
      <c r="C5" s="405"/>
      <c r="D5" s="406"/>
    </row>
    <row r="6" spans="1:7" ht="18.75">
      <c r="B6" s="371" t="s">
        <v>124</v>
      </c>
      <c r="C6" s="371"/>
      <c r="D6" s="371"/>
    </row>
    <row r="7" spans="1:7" ht="18.75">
      <c r="B7" s="372" t="s">
        <v>4</v>
      </c>
      <c r="C7" s="373"/>
      <c r="D7" s="373"/>
      <c r="E7" s="134"/>
    </row>
    <row r="8" spans="1:7">
      <c r="B8" s="407" t="s">
        <v>47</v>
      </c>
      <c r="C8" s="407" t="s">
        <v>125</v>
      </c>
      <c r="D8" s="409" t="s">
        <v>9</v>
      </c>
    </row>
    <row r="9" spans="1:7">
      <c r="B9" s="408"/>
      <c r="C9" s="408"/>
      <c r="D9" s="409"/>
    </row>
    <row r="10" spans="1:7" ht="16.5" thickBot="1">
      <c r="B10" s="135" t="s">
        <v>126</v>
      </c>
      <c r="C10" s="136">
        <f>C11+C21+C22+C23+C24+C28+C29</f>
        <v>824909284943</v>
      </c>
      <c r="D10" s="137">
        <f>+C10/$B$42</f>
        <v>0.14132264323425761</v>
      </c>
    </row>
    <row r="11" spans="1:7" ht="15.75">
      <c r="A11" s="138"/>
      <c r="B11" s="139" t="s">
        <v>11</v>
      </c>
      <c r="C11" s="140">
        <f>C12+C16+C17+C18+C19+C20</f>
        <v>774311822528</v>
      </c>
      <c r="D11" s="141">
        <f t="shared" ref="D11:D35" si="0">+C11/$B$42</f>
        <v>0.13265433599132495</v>
      </c>
      <c r="E11" s="142"/>
    </row>
    <row r="12" spans="1:7" ht="15.75">
      <c r="A12" s="138"/>
      <c r="B12" s="53" t="s">
        <v>127</v>
      </c>
      <c r="C12" s="143">
        <f>C13+C14+C15</f>
        <v>239266514875</v>
      </c>
      <c r="D12" s="144">
        <f t="shared" si="0"/>
        <v>4.0990902802021799E-2</v>
      </c>
    </row>
    <row r="13" spans="1:7" s="149" customFormat="1" ht="15.75">
      <c r="A13" s="145"/>
      <c r="B13" s="146" t="s">
        <v>128</v>
      </c>
      <c r="C13" s="147">
        <v>73738099358</v>
      </c>
      <c r="D13" s="148">
        <f t="shared" si="0"/>
        <v>1.2632738288383965E-2</v>
      </c>
    </row>
    <row r="14" spans="1:7" s="149" customFormat="1" ht="15.75">
      <c r="A14" s="145"/>
      <c r="B14" s="146" t="s">
        <v>129</v>
      </c>
      <c r="C14" s="147">
        <v>120116240387</v>
      </c>
      <c r="D14" s="148">
        <f t="shared" si="0"/>
        <v>2.0578195562467556E-2</v>
      </c>
    </row>
    <row r="15" spans="1:7" s="149" customFormat="1" ht="15.75">
      <c r="A15" s="145"/>
      <c r="B15" s="146" t="s">
        <v>130</v>
      </c>
      <c r="C15" s="147">
        <v>45412175130</v>
      </c>
      <c r="D15" s="148">
        <f t="shared" si="0"/>
        <v>7.7799689511702788E-3</v>
      </c>
      <c r="G15" s="150"/>
    </row>
    <row r="16" spans="1:7" ht="15.75">
      <c r="A16" s="138"/>
      <c r="B16" s="53" t="s">
        <v>13</v>
      </c>
      <c r="C16" s="143">
        <v>38908676469</v>
      </c>
      <c r="D16" s="144">
        <f t="shared" si="0"/>
        <v>6.665795989586408E-3</v>
      </c>
    </row>
    <row r="17" spans="1:6" ht="15.75">
      <c r="A17" s="138"/>
      <c r="B17" s="151" t="s">
        <v>14</v>
      </c>
      <c r="C17" s="143">
        <v>441856698156</v>
      </c>
      <c r="D17" s="144">
        <f t="shared" si="0"/>
        <v>7.5698452731662799E-2</v>
      </c>
    </row>
    <row r="18" spans="1:6" ht="15.75">
      <c r="A18" s="138"/>
      <c r="B18" s="152" t="s">
        <v>15</v>
      </c>
      <c r="C18" s="153">
        <v>53090272736</v>
      </c>
      <c r="D18" s="154">
        <f t="shared" si="0"/>
        <v>9.0953730428644623E-3</v>
      </c>
    </row>
    <row r="19" spans="1:6" ht="15.75">
      <c r="A19" s="138"/>
      <c r="B19" s="53" t="s">
        <v>16</v>
      </c>
      <c r="C19" s="143">
        <v>1188226570</v>
      </c>
      <c r="D19" s="144">
        <f t="shared" si="0"/>
        <v>2.0356580135375598E-4</v>
      </c>
    </row>
    <row r="20" spans="1:6" ht="15.75">
      <c r="A20" s="138"/>
      <c r="B20" s="53" t="s">
        <v>17</v>
      </c>
      <c r="C20" s="143">
        <v>1433722</v>
      </c>
      <c r="D20" s="144">
        <f t="shared" si="0"/>
        <v>2.4562383573741305E-7</v>
      </c>
    </row>
    <row r="21" spans="1:6" s="158" customFormat="1" ht="15.75">
      <c r="A21" s="155"/>
      <c r="B21" s="54" t="s">
        <v>18</v>
      </c>
      <c r="C21" s="156">
        <v>2855666989</v>
      </c>
      <c r="D21" s="157">
        <f t="shared" si="0"/>
        <v>4.8923004559244324E-4</v>
      </c>
    </row>
    <row r="22" spans="1:6" s="158" customFormat="1" ht="15.75">
      <c r="A22" s="155"/>
      <c r="B22" s="54" t="s">
        <v>22</v>
      </c>
      <c r="C22" s="156">
        <v>24530106722</v>
      </c>
      <c r="D22" s="157">
        <f t="shared" si="0"/>
        <v>4.2024736344324354E-3</v>
      </c>
      <c r="F22" s="159"/>
    </row>
    <row r="23" spans="1:6" s="158" customFormat="1" ht="15.75">
      <c r="A23" s="155"/>
      <c r="B23" s="54" t="s">
        <v>25</v>
      </c>
      <c r="C23" s="156">
        <v>8787404149</v>
      </c>
      <c r="D23" s="157">
        <f t="shared" si="0"/>
        <v>1.5054493920385109E-3</v>
      </c>
      <c r="F23" s="159"/>
    </row>
    <row r="24" spans="1:6" s="158" customFormat="1" ht="15.75">
      <c r="A24" s="155"/>
      <c r="B24" s="160" t="s">
        <v>28</v>
      </c>
      <c r="C24" s="161">
        <f>SUM(C25:C27)</f>
        <v>2588473130</v>
      </c>
      <c r="D24" s="162">
        <f t="shared" si="0"/>
        <v>4.4345465780243825E-4</v>
      </c>
      <c r="E24" s="163"/>
      <c r="F24" s="164"/>
    </row>
    <row r="25" spans="1:6" s="158" customFormat="1" ht="15.75">
      <c r="A25" s="155"/>
      <c r="B25" s="160" t="s">
        <v>131</v>
      </c>
      <c r="C25" s="165">
        <v>1805845</v>
      </c>
      <c r="D25" s="148">
        <f t="shared" si="0"/>
        <v>3.0937558023607691E-7</v>
      </c>
      <c r="E25" s="163"/>
    </row>
    <row r="26" spans="1:6" s="158" customFormat="1" ht="15.75">
      <c r="A26" s="155"/>
      <c r="B26" s="160" t="s">
        <v>132</v>
      </c>
      <c r="C26" s="165">
        <v>1000000000</v>
      </c>
      <c r="D26" s="148">
        <f t="shared" si="0"/>
        <v>1.7131901145229901E-4</v>
      </c>
      <c r="E26" s="163"/>
    </row>
    <row r="27" spans="1:6" s="158" customFormat="1" ht="15.75">
      <c r="A27" s="155"/>
      <c r="B27" s="160" t="s">
        <v>133</v>
      </c>
      <c r="C27" s="165">
        <v>1586667285</v>
      </c>
      <c r="D27" s="148">
        <f t="shared" si="0"/>
        <v>2.7182627076990316E-4</v>
      </c>
      <c r="E27" s="163"/>
    </row>
    <row r="28" spans="1:6" s="158" customFormat="1" ht="15.75">
      <c r="A28" s="155"/>
      <c r="B28" s="160" t="s">
        <v>32</v>
      </c>
      <c r="C28" s="161">
        <v>1502656173</v>
      </c>
      <c r="D28" s="162">
        <f t="shared" si="0"/>
        <v>2.5743357011105483E-4</v>
      </c>
      <c r="E28" s="163"/>
    </row>
    <row r="29" spans="1:6" s="158" customFormat="1" ht="15.75">
      <c r="A29" s="155"/>
      <c r="B29" s="160" t="s">
        <v>33</v>
      </c>
      <c r="C29" s="161">
        <v>10333155252</v>
      </c>
      <c r="D29" s="162">
        <f t="shared" si="0"/>
        <v>1.7702659429557717E-3</v>
      </c>
      <c r="E29" s="166"/>
    </row>
    <row r="30" spans="1:6" ht="16.5" thickBot="1">
      <c r="A30" s="138"/>
      <c r="B30" s="167" t="s">
        <v>134</v>
      </c>
      <c r="C30" s="168">
        <f>C31</f>
        <v>46576632388</v>
      </c>
      <c r="D30" s="169">
        <f t="shared" si="0"/>
        <v>7.9794626174892937E-3</v>
      </c>
    </row>
    <row r="31" spans="1:6" s="158" customFormat="1" ht="15.75">
      <c r="A31" s="155"/>
      <c r="B31" s="160" t="s">
        <v>135</v>
      </c>
      <c r="C31" s="170">
        <f>SUM(C32+C34)</f>
        <v>46576632388</v>
      </c>
      <c r="D31" s="162">
        <f t="shared" si="0"/>
        <v>7.9794626174892937E-3</v>
      </c>
    </row>
    <row r="32" spans="1:6" s="158" customFormat="1" ht="15.75">
      <c r="A32" s="155"/>
      <c r="B32" s="160" t="s">
        <v>136</v>
      </c>
      <c r="C32" s="143">
        <f>C33</f>
        <v>46173737955</v>
      </c>
      <c r="D32" s="148">
        <f t="shared" si="0"/>
        <v>7.9104391415080987E-3</v>
      </c>
    </row>
    <row r="33" spans="1:4" s="158" customFormat="1" ht="15.75">
      <c r="A33" s="155"/>
      <c r="B33" s="171" t="s">
        <v>137</v>
      </c>
      <c r="C33" s="143">
        <v>46173737955</v>
      </c>
      <c r="D33" s="148">
        <f t="shared" si="0"/>
        <v>7.9104391415080987E-3</v>
      </c>
    </row>
    <row r="34" spans="1:4" ht="15.75">
      <c r="A34" s="138"/>
      <c r="B34" s="53" t="s">
        <v>138</v>
      </c>
      <c r="C34" s="143">
        <f>C35</f>
        <v>402894433</v>
      </c>
      <c r="D34" s="148">
        <f t="shared" si="0"/>
        <v>6.9023475981194515E-5</v>
      </c>
    </row>
    <row r="35" spans="1:4" ht="15.75">
      <c r="A35" s="138"/>
      <c r="B35" s="172" t="s">
        <v>139</v>
      </c>
      <c r="C35" s="143">
        <v>402894433</v>
      </c>
      <c r="D35" s="148">
        <f t="shared" si="0"/>
        <v>6.9023475981194515E-5</v>
      </c>
    </row>
    <row r="36" spans="1:4" ht="18.75">
      <c r="B36" s="173" t="s">
        <v>140</v>
      </c>
      <c r="C36" s="174">
        <f>+C10+C30</f>
        <v>871485917331</v>
      </c>
      <c r="D36" s="175">
        <f>+C36/$B$42</f>
        <v>0.14930210585174691</v>
      </c>
    </row>
    <row r="38" spans="1:4">
      <c r="B38" s="176"/>
    </row>
    <row r="39" spans="1:4">
      <c r="B39" s="176"/>
    </row>
    <row r="40" spans="1:4">
      <c r="B40" s="176"/>
      <c r="C40" s="142"/>
    </row>
    <row r="41" spans="1:4">
      <c r="B41" s="176"/>
      <c r="C41" s="142"/>
    </row>
    <row r="42" spans="1:4" s="177" customFormat="1" ht="15.75">
      <c r="B42" s="178">
        <v>5837063800000</v>
      </c>
      <c r="C42" s="178" t="s">
        <v>0</v>
      </c>
    </row>
    <row r="43" spans="1:4">
      <c r="B43" s="176"/>
      <c r="C43" s="142"/>
    </row>
    <row r="44" spans="1:4" ht="15.75">
      <c r="B44" s="176"/>
      <c r="C44" s="33"/>
    </row>
    <row r="45" spans="1:4">
      <c r="B45" s="176"/>
    </row>
    <row r="46" spans="1:4">
      <c r="B46" s="176"/>
    </row>
    <row r="47" spans="1:4">
      <c r="B47" s="176"/>
    </row>
    <row r="48" spans="1:4">
      <c r="B48" s="176"/>
    </row>
    <row r="49" spans="2:2">
      <c r="B49" s="176"/>
    </row>
  </sheetData>
  <mergeCells count="7">
    <mergeCell ref="B4:D4"/>
    <mergeCell ref="B5:D5"/>
    <mergeCell ref="B6:D6"/>
    <mergeCell ref="B7:D7"/>
    <mergeCell ref="B8:B9"/>
    <mergeCell ref="C8:C9"/>
    <mergeCell ref="D8:D9"/>
  </mergeCells>
  <pageMargins left="0.7" right="0.7" top="0.75" bottom="0.75" header="0.3" footer="0.3"/>
  <pageSetup scale="78" fitToHeight="0" orientation="portrait" r:id="rId1"/>
  <ignoredErrors>
    <ignoredError sqref="C2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BF32B-7934-467A-9AD3-2D597720CE13}">
  <sheetPr>
    <tabColor theme="0" tint="-0.34998626667073579"/>
    <pageSetUpPr fitToPage="1"/>
  </sheetPr>
  <dimension ref="B2:J27"/>
  <sheetViews>
    <sheetView showGridLines="0" zoomScaleNormal="100" workbookViewId="0">
      <selection activeCell="C38" sqref="C38"/>
    </sheetView>
  </sheetViews>
  <sheetFormatPr defaultColWidth="36.28515625" defaultRowHeight="15.75"/>
  <cols>
    <col min="1" max="1" width="16.7109375" style="1" customWidth="1"/>
    <col min="2" max="2" width="12.85546875" style="1" customWidth="1"/>
    <col min="3" max="3" width="80.140625" style="1" customWidth="1"/>
    <col min="4" max="4" width="31.42578125" style="1" customWidth="1"/>
    <col min="5" max="5" width="21.28515625" style="4" hidden="1" customWidth="1"/>
    <col min="6" max="8" width="0" style="1" hidden="1" customWidth="1"/>
    <col min="9" max="16384" width="36.28515625" style="1"/>
  </cols>
  <sheetData>
    <row r="2" spans="2:10" ht="18.75">
      <c r="B2" s="371" t="s">
        <v>141</v>
      </c>
      <c r="C2" s="371"/>
      <c r="D2" s="371"/>
    </row>
    <row r="3" spans="2:10" ht="18.75">
      <c r="B3" s="394" t="s">
        <v>142</v>
      </c>
      <c r="C3" s="394"/>
      <c r="D3" s="394"/>
    </row>
    <row r="4" spans="2:10" ht="19.5" thickBot="1">
      <c r="B4" s="410" t="s">
        <v>102</v>
      </c>
      <c r="C4" s="410"/>
      <c r="D4" s="410"/>
      <c r="E4" s="4">
        <v>1000000</v>
      </c>
    </row>
    <row r="5" spans="2:10" ht="32.25" thickBot="1">
      <c r="B5" s="179" t="s">
        <v>143</v>
      </c>
      <c r="C5" s="180" t="s">
        <v>47</v>
      </c>
      <c r="D5" s="180" t="s">
        <v>144</v>
      </c>
      <c r="I5"/>
    </row>
    <row r="6" spans="2:10" ht="63.75" thickBot="1">
      <c r="B6" s="181">
        <v>1955</v>
      </c>
      <c r="C6" s="182" t="s">
        <v>145</v>
      </c>
      <c r="D6" s="183">
        <v>55017659841.100006</v>
      </c>
      <c r="E6" s="4">
        <v>60337295328.5</v>
      </c>
      <c r="F6" s="4">
        <f t="shared" ref="F6:F15" si="0">+E6-D6</f>
        <v>5319635487.3999939</v>
      </c>
      <c r="G6" s="184">
        <v>17000932313</v>
      </c>
      <c r="J6"/>
    </row>
    <row r="7" spans="2:10" ht="24" customHeight="1" thickBot="1">
      <c r="B7" s="181">
        <v>1963</v>
      </c>
      <c r="C7" s="185" t="s">
        <v>146</v>
      </c>
      <c r="D7" s="183">
        <v>39958123.200000003</v>
      </c>
      <c r="E7" s="4">
        <v>80880178.800000012</v>
      </c>
      <c r="F7" s="4">
        <f t="shared" si="0"/>
        <v>40922055.600000009</v>
      </c>
      <c r="J7"/>
    </row>
    <row r="8" spans="2:10" ht="79.5" thickBot="1">
      <c r="B8" s="186">
        <v>1970</v>
      </c>
      <c r="C8" s="187" t="s">
        <v>147</v>
      </c>
      <c r="D8" s="188">
        <v>2109899831.5</v>
      </c>
      <c r="E8" s="189">
        <v>1313192556</v>
      </c>
      <c r="F8" s="4">
        <f t="shared" si="0"/>
        <v>-796707275.5</v>
      </c>
      <c r="J8"/>
    </row>
    <row r="9" spans="2:10" ht="54.75" customHeight="1" thickBot="1">
      <c r="B9" s="190">
        <v>1972</v>
      </c>
      <c r="C9" s="191" t="s">
        <v>148</v>
      </c>
      <c r="D9" s="192">
        <v>64278400.399999999</v>
      </c>
      <c r="E9" s="193">
        <v>335592929.04000002</v>
      </c>
      <c r="F9" s="4">
        <f t="shared" si="0"/>
        <v>271314528.64000005</v>
      </c>
      <c r="J9"/>
    </row>
    <row r="10" spans="2:10" ht="63.75" thickBot="1">
      <c r="B10" s="190">
        <v>1974</v>
      </c>
      <c r="C10" s="191" t="s">
        <v>149</v>
      </c>
      <c r="D10" s="192">
        <v>2262736959.3000002</v>
      </c>
      <c r="E10" s="4">
        <v>1976660605.0500002</v>
      </c>
      <c r="F10" s="4">
        <f t="shared" si="0"/>
        <v>-286076354.25</v>
      </c>
      <c r="J10"/>
    </row>
    <row r="11" spans="2:10" ht="63.75" thickBot="1">
      <c r="B11" s="190">
        <v>2043</v>
      </c>
      <c r="C11" s="191" t="s">
        <v>150</v>
      </c>
      <c r="D11" s="192">
        <v>1632581465.8250003</v>
      </c>
      <c r="E11" s="4">
        <v>2452725060.0549998</v>
      </c>
      <c r="F11" s="4">
        <f t="shared" si="0"/>
        <v>820143594.22999954</v>
      </c>
    </row>
    <row r="12" spans="2:10" ht="79.5" thickBot="1">
      <c r="B12" s="194">
        <v>2048</v>
      </c>
      <c r="C12" s="185" t="s">
        <v>151</v>
      </c>
      <c r="D12" s="195">
        <v>109202772.90000001</v>
      </c>
      <c r="E12" s="4">
        <v>223037270.69999999</v>
      </c>
      <c r="F12" s="4">
        <f t="shared" si="0"/>
        <v>113834497.79999998</v>
      </c>
    </row>
    <row r="13" spans="2:10" ht="68.25" customHeight="1" thickBot="1">
      <c r="B13" s="194">
        <v>2049</v>
      </c>
      <c r="C13" s="185" t="s">
        <v>152</v>
      </c>
      <c r="D13" s="195">
        <v>18365712.18</v>
      </c>
      <c r="E13" s="4">
        <v>44607454.140000001</v>
      </c>
      <c r="F13" s="4">
        <f t="shared" si="0"/>
        <v>26241741.960000001</v>
      </c>
    </row>
    <row r="14" spans="2:10" ht="80.25" customHeight="1" thickBot="1">
      <c r="B14" s="190">
        <v>2075</v>
      </c>
      <c r="C14" s="191" t="s">
        <v>153</v>
      </c>
      <c r="D14" s="192">
        <v>37500000</v>
      </c>
      <c r="E14" s="4">
        <v>1539579318.75</v>
      </c>
      <c r="F14" s="4">
        <f t="shared" si="0"/>
        <v>1502079318.75</v>
      </c>
    </row>
    <row r="15" spans="2:10" ht="19.5" thickBot="1">
      <c r="B15" s="411" t="s">
        <v>154</v>
      </c>
      <c r="C15" s="412"/>
      <c r="D15" s="196">
        <f>+D6+D7+D8+D9+D10+D11+D12+D13+D14</f>
        <v>61292183106.405006</v>
      </c>
      <c r="E15" s="4">
        <v>0</v>
      </c>
      <c r="F15" s="4">
        <f t="shared" si="0"/>
        <v>-61292183106.405006</v>
      </c>
    </row>
    <row r="17" spans="3:6">
      <c r="D17" s="21"/>
    </row>
    <row r="19" spans="3:6">
      <c r="D19" s="21"/>
    </row>
    <row r="21" spans="3:6">
      <c r="C21" s="4"/>
    </row>
    <row r="23" spans="3:6">
      <c r="C23" s="4"/>
    </row>
    <row r="24" spans="3:6">
      <c r="C24" s="197"/>
    </row>
    <row r="25" spans="3:6">
      <c r="C25" s="90"/>
    </row>
    <row r="27" spans="3:6">
      <c r="F27" s="1" t="s">
        <v>155</v>
      </c>
    </row>
  </sheetData>
  <mergeCells count="4">
    <mergeCell ref="B2:D2"/>
    <mergeCell ref="B3:D3"/>
    <mergeCell ref="B4:D4"/>
    <mergeCell ref="B15:C15"/>
  </mergeCells>
  <pageMargins left="0.7" right="0.7" top="0.75" bottom="0.75" header="0.3" footer="0.3"/>
  <pageSetup scale="4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B93E-F863-4F6D-8714-3CBF2682EC3D}">
  <sheetPr>
    <tabColor theme="0" tint="-0.34998626667073579"/>
    <pageSetUpPr fitToPage="1"/>
  </sheetPr>
  <dimension ref="A2:O29"/>
  <sheetViews>
    <sheetView showGridLines="0" topLeftCell="I10" zoomScaleNormal="100" workbookViewId="0">
      <selection activeCell="C38" sqref="C38"/>
    </sheetView>
  </sheetViews>
  <sheetFormatPr defaultColWidth="11.42578125" defaultRowHeight="15.75"/>
  <cols>
    <col min="1" max="1" width="15.140625" style="1" hidden="1" customWidth="1"/>
    <col min="2" max="6" width="27.5703125" style="1" hidden="1" customWidth="1"/>
    <col min="7" max="8" width="0" style="1" hidden="1" customWidth="1"/>
    <col min="9" max="9" width="11.42578125" style="1"/>
    <col min="10" max="10" width="20" style="1" customWidth="1"/>
    <col min="11" max="11" width="63" style="1" customWidth="1"/>
    <col min="12" max="12" width="36.140625" style="1" customWidth="1"/>
    <col min="13" max="13" width="21" style="1" customWidth="1"/>
    <col min="14" max="14" width="11.42578125" style="1"/>
    <col min="15" max="15" width="13.85546875" style="1" bestFit="1" customWidth="1"/>
    <col min="16" max="16384" width="11.42578125" style="1"/>
  </cols>
  <sheetData>
    <row r="2" spans="1:15" ht="18.75">
      <c r="B2" s="415" t="s">
        <v>156</v>
      </c>
      <c r="C2" s="415"/>
      <c r="D2" s="415"/>
      <c r="E2" s="415"/>
      <c r="F2" s="415"/>
      <c r="J2" s="371" t="s">
        <v>157</v>
      </c>
      <c r="K2" s="371"/>
      <c r="L2" s="371"/>
      <c r="M2" s="198"/>
    </row>
    <row r="3" spans="1:15" ht="17.45" customHeight="1">
      <c r="B3" s="415" t="s">
        <v>158</v>
      </c>
      <c r="C3" s="415"/>
      <c r="D3" s="415"/>
      <c r="E3" s="415"/>
      <c r="F3" s="415"/>
      <c r="J3" s="416" t="s">
        <v>159</v>
      </c>
      <c r="K3" s="416"/>
      <c r="L3" s="416"/>
    </row>
    <row r="4" spans="1:15" ht="19.5" thickBot="1">
      <c r="B4" s="417" t="s">
        <v>160</v>
      </c>
      <c r="C4" s="417"/>
      <c r="D4" s="417"/>
      <c r="E4" s="417"/>
      <c r="F4" s="417"/>
      <c r="J4" s="418" t="s">
        <v>102</v>
      </c>
      <c r="K4" s="418"/>
      <c r="L4" s="418"/>
      <c r="M4" s="134"/>
    </row>
    <row r="5" spans="1:15">
      <c r="B5" s="413" t="s">
        <v>161</v>
      </c>
      <c r="C5" s="413" t="s">
        <v>47</v>
      </c>
      <c r="D5" s="413" t="s">
        <v>162</v>
      </c>
      <c r="E5" s="413" t="s">
        <v>163</v>
      </c>
      <c r="F5" s="413" t="s">
        <v>144</v>
      </c>
      <c r="J5" s="413" t="s">
        <v>143</v>
      </c>
      <c r="K5" s="413" t="s">
        <v>47</v>
      </c>
      <c r="L5" s="413" t="s">
        <v>164</v>
      </c>
    </row>
    <row r="6" spans="1:15" ht="16.5" thickBot="1">
      <c r="B6" s="414"/>
      <c r="C6" s="414"/>
      <c r="D6" s="414"/>
      <c r="E6" s="414"/>
      <c r="F6" s="414"/>
      <c r="J6" s="414"/>
      <c r="K6" s="414"/>
      <c r="L6" s="414"/>
    </row>
    <row r="7" spans="1:15" ht="48" thickBot="1">
      <c r="B7" s="199"/>
      <c r="C7" s="200"/>
      <c r="D7" s="200"/>
      <c r="E7" s="200"/>
      <c r="F7" s="200"/>
      <c r="J7" s="201">
        <v>1954</v>
      </c>
      <c r="K7" s="185" t="s">
        <v>165</v>
      </c>
      <c r="L7" s="202">
        <v>46082941322</v>
      </c>
      <c r="M7"/>
      <c r="O7" s="203"/>
    </row>
    <row r="8" spans="1:15" ht="79.5" thickBot="1">
      <c r="B8" s="204">
        <v>1955</v>
      </c>
      <c r="C8" s="205" t="s">
        <v>166</v>
      </c>
      <c r="D8" s="206">
        <v>39557890352.487427</v>
      </c>
      <c r="E8" s="206">
        <v>16995185517</v>
      </c>
      <c r="F8" s="207">
        <v>22562704835.487427</v>
      </c>
      <c r="J8" s="201">
        <v>1955</v>
      </c>
      <c r="K8" s="208" t="s">
        <v>167</v>
      </c>
      <c r="L8" s="202">
        <v>22522768259</v>
      </c>
      <c r="M8"/>
      <c r="O8" s="203"/>
    </row>
    <row r="9" spans="1:15" ht="48" thickBot="1">
      <c r="B9" s="204">
        <v>1963</v>
      </c>
      <c r="C9" s="205" t="s">
        <v>168</v>
      </c>
      <c r="D9" s="206">
        <v>125244764.12284203</v>
      </c>
      <c r="E9" s="206">
        <v>85197840</v>
      </c>
      <c r="F9" s="207">
        <v>40046924.122842029</v>
      </c>
      <c r="J9" s="201">
        <v>1963</v>
      </c>
      <c r="K9" s="185" t="s">
        <v>146</v>
      </c>
      <c r="L9" s="202">
        <v>56298566</v>
      </c>
      <c r="M9"/>
      <c r="O9" s="203"/>
    </row>
    <row r="10" spans="1:15" ht="116.25" customHeight="1" thickBot="1">
      <c r="B10" s="204">
        <v>1970</v>
      </c>
      <c r="C10" s="205" t="s">
        <v>169</v>
      </c>
      <c r="D10" s="206">
        <v>1005754888.6919972</v>
      </c>
      <c r="E10" s="206">
        <v>781169837</v>
      </c>
      <c r="F10" s="207">
        <v>224585051.69199717</v>
      </c>
      <c r="J10" s="201">
        <v>1970</v>
      </c>
      <c r="K10" s="185" t="s">
        <v>147</v>
      </c>
      <c r="L10" s="202">
        <v>126501393</v>
      </c>
      <c r="M10"/>
      <c r="O10" s="203"/>
    </row>
    <row r="11" spans="1:15" ht="61.5" customHeight="1" thickBot="1">
      <c r="B11" s="204"/>
      <c r="C11" s="205"/>
      <c r="D11" s="206"/>
      <c r="E11" s="206"/>
      <c r="F11" s="207"/>
      <c r="J11" s="201">
        <v>1972</v>
      </c>
      <c r="K11" s="209" t="s">
        <v>170</v>
      </c>
      <c r="L11" s="202">
        <v>249201462</v>
      </c>
      <c r="M11"/>
      <c r="O11" s="203"/>
    </row>
    <row r="12" spans="1:15" ht="51.75" customHeight="1" thickBot="1">
      <c r="B12" s="204"/>
      <c r="C12" s="205"/>
      <c r="D12" s="206"/>
      <c r="E12" s="206"/>
      <c r="F12" s="207"/>
      <c r="J12" s="201">
        <v>1973</v>
      </c>
      <c r="K12" s="191" t="s">
        <v>171</v>
      </c>
      <c r="L12" s="202">
        <v>120000000</v>
      </c>
      <c r="M12"/>
      <c r="O12" s="203"/>
    </row>
    <row r="13" spans="1:15" ht="32.25" thickBot="1">
      <c r="B13" s="204"/>
      <c r="C13" s="205"/>
      <c r="D13" s="206"/>
      <c r="E13" s="206"/>
      <c r="F13" s="207"/>
      <c r="J13" s="201">
        <v>1974</v>
      </c>
      <c r="K13" s="185" t="s">
        <v>172</v>
      </c>
      <c r="L13" s="202">
        <v>162681005</v>
      </c>
      <c r="M13"/>
      <c r="O13" s="203"/>
    </row>
    <row r="14" spans="1:15" ht="81" customHeight="1" thickBot="1">
      <c r="B14" s="210">
        <v>2048</v>
      </c>
      <c r="C14" s="205" t="s">
        <v>173</v>
      </c>
      <c r="D14" s="206">
        <v>264061692.87811202</v>
      </c>
      <c r="E14" s="206">
        <v>71700195</v>
      </c>
      <c r="F14" s="207">
        <v>192361497.87811202</v>
      </c>
      <c r="J14" s="201">
        <v>2043</v>
      </c>
      <c r="K14" s="185" t="s">
        <v>174</v>
      </c>
      <c r="L14" s="202">
        <v>1328308604</v>
      </c>
      <c r="M14"/>
      <c r="O14" s="203"/>
    </row>
    <row r="15" spans="1:15" ht="102" customHeight="1" thickBot="1">
      <c r="A15" s="1" t="s">
        <v>175</v>
      </c>
      <c r="B15" s="211">
        <v>2049</v>
      </c>
      <c r="C15" s="212" t="s">
        <v>176</v>
      </c>
      <c r="D15" s="213">
        <v>52812338.57562241</v>
      </c>
      <c r="E15" s="213">
        <v>17925058</v>
      </c>
      <c r="F15" s="213">
        <v>34887280.57562241</v>
      </c>
      <c r="J15" s="214">
        <v>2048</v>
      </c>
      <c r="K15" s="185" t="s">
        <v>151</v>
      </c>
      <c r="L15" s="202">
        <v>72251028</v>
      </c>
      <c r="M15"/>
      <c r="O15" s="203"/>
    </row>
    <row r="16" spans="1:15" ht="79.5" thickBot="1">
      <c r="B16" s="204">
        <v>2073</v>
      </c>
      <c r="C16" s="191" t="s">
        <v>177</v>
      </c>
      <c r="D16" s="215">
        <v>327055886.70576251</v>
      </c>
      <c r="E16" s="215">
        <v>75000000</v>
      </c>
      <c r="F16" s="215">
        <v>252055886.70576251</v>
      </c>
      <c r="J16" s="194">
        <v>2049</v>
      </c>
      <c r="K16" s="185" t="s">
        <v>178</v>
      </c>
      <c r="L16" s="202">
        <v>17925048</v>
      </c>
      <c r="M16"/>
      <c r="O16" s="203"/>
    </row>
    <row r="17" spans="2:15" ht="48" thickBot="1">
      <c r="B17" s="204"/>
      <c r="C17" s="191"/>
      <c r="D17" s="216"/>
      <c r="E17" s="216"/>
      <c r="F17" s="216"/>
      <c r="J17" s="194">
        <v>2050</v>
      </c>
      <c r="K17" s="191" t="s">
        <v>179</v>
      </c>
      <c r="L17" s="202">
        <v>2087900</v>
      </c>
      <c r="M17"/>
      <c r="O17" s="203"/>
    </row>
    <row r="18" spans="2:15" ht="95.25" thickBot="1">
      <c r="B18" s="199"/>
      <c r="C18" s="200" t="s">
        <v>180</v>
      </c>
      <c r="D18" s="217">
        <f>+SUM(D8:D16)</f>
        <v>41332819923.461761</v>
      </c>
      <c r="E18" s="217">
        <f>+SUM(E8:E16)</f>
        <v>18026178447</v>
      </c>
      <c r="F18" s="217">
        <f>+SUM(F8:F16)</f>
        <v>23306641476.461761</v>
      </c>
      <c r="J18" s="201">
        <v>2073</v>
      </c>
      <c r="K18" s="185" t="s">
        <v>181</v>
      </c>
      <c r="L18" s="218">
        <v>550000000</v>
      </c>
      <c r="M18"/>
      <c r="O18" s="203"/>
    </row>
    <row r="19" spans="2:15" ht="84" customHeight="1" thickBot="1">
      <c r="J19" s="201">
        <v>2075</v>
      </c>
      <c r="K19" s="191" t="s">
        <v>182</v>
      </c>
      <c r="L19" s="202">
        <v>1500000000</v>
      </c>
      <c r="M19"/>
      <c r="O19" s="203"/>
    </row>
    <row r="20" spans="2:15" ht="95.25" thickBot="1">
      <c r="J20" s="201">
        <v>2110</v>
      </c>
      <c r="K20" s="191" t="s">
        <v>183</v>
      </c>
      <c r="L20" s="202">
        <v>690825817</v>
      </c>
      <c r="M20"/>
      <c r="O20" s="203"/>
    </row>
    <row r="21" spans="2:15" ht="19.5" thickBot="1">
      <c r="J21" s="411" t="s">
        <v>154</v>
      </c>
      <c r="K21" s="412"/>
      <c r="L21" s="196">
        <f>SUM(L7:L20)</f>
        <v>73481790404</v>
      </c>
      <c r="M21"/>
      <c r="O21" s="203"/>
    </row>
    <row r="25" spans="2:15">
      <c r="L25" s="3"/>
    </row>
    <row r="27" spans="2:15">
      <c r="K27" s="219"/>
    </row>
    <row r="29" spans="2:15">
      <c r="K29" s="90"/>
    </row>
  </sheetData>
  <mergeCells count="15">
    <mergeCell ref="B2:F2"/>
    <mergeCell ref="J2:L2"/>
    <mergeCell ref="B3:F3"/>
    <mergeCell ref="J3:L3"/>
    <mergeCell ref="B4:F4"/>
    <mergeCell ref="J4:L4"/>
    <mergeCell ref="K5:K6"/>
    <mergeCell ref="L5:L6"/>
    <mergeCell ref="J21:K21"/>
    <mergeCell ref="B5:B6"/>
    <mergeCell ref="C5:C6"/>
    <mergeCell ref="D5:D6"/>
    <mergeCell ref="E5:E6"/>
    <mergeCell ref="F5:F6"/>
    <mergeCell ref="J5:J6"/>
  </mergeCells>
  <pageMargins left="0.7" right="0.7" top="0.75" bottom="0.75" header="0.3" footer="0.3"/>
  <pageSetup scale="83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080AD-1A35-46D3-B379-E0D13BA2F350}">
  <sheetPr>
    <tabColor theme="0" tint="-0.34998626667073579"/>
    <pageSetUpPr fitToPage="1"/>
  </sheetPr>
  <dimension ref="A1:I46"/>
  <sheetViews>
    <sheetView showGridLines="0" topLeftCell="A31" zoomScale="115" zoomScaleNormal="115" workbookViewId="0">
      <selection activeCell="E40" sqref="E12:E40"/>
    </sheetView>
  </sheetViews>
  <sheetFormatPr defaultColWidth="11.42578125" defaultRowHeight="15.75"/>
  <cols>
    <col min="1" max="1" width="11.42578125" style="1"/>
    <col min="2" max="2" width="80.85546875" style="1" customWidth="1"/>
    <col min="3" max="3" width="22.140625" style="4" customWidth="1"/>
    <col min="4" max="4" width="22.140625" style="4" bestFit="1" customWidth="1"/>
    <col min="5" max="5" width="24.7109375" style="4" bestFit="1" customWidth="1"/>
    <col min="6" max="6" width="11.42578125" style="1"/>
    <col min="7" max="7" width="13.5703125" style="1" bestFit="1" customWidth="1"/>
    <col min="8" max="16384" width="11.42578125" style="1"/>
  </cols>
  <sheetData>
    <row r="1" spans="1:8">
      <c r="A1" s="220"/>
    </row>
    <row r="3" spans="1:8" ht="18.75">
      <c r="B3" s="370" t="s">
        <v>184</v>
      </c>
      <c r="C3" s="371"/>
      <c r="D3" s="371"/>
      <c r="E3" s="371"/>
    </row>
    <row r="4" spans="1:8" ht="18.75">
      <c r="B4" s="370" t="s">
        <v>185</v>
      </c>
      <c r="C4" s="371"/>
      <c r="D4" s="371"/>
      <c r="E4" s="371"/>
    </row>
    <row r="5" spans="1:8">
      <c r="B5" s="419" t="s">
        <v>186</v>
      </c>
      <c r="C5" s="415"/>
      <c r="D5" s="415"/>
      <c r="E5" s="415"/>
    </row>
    <row r="6" spans="1:8">
      <c r="B6" s="420" t="s">
        <v>102</v>
      </c>
      <c r="C6" s="421"/>
      <c r="D6" s="421"/>
      <c r="E6" s="421"/>
    </row>
    <row r="7" spans="1:8" ht="15.75" customHeight="1">
      <c r="B7" s="422" t="s">
        <v>187</v>
      </c>
      <c r="C7" s="423" t="s">
        <v>188</v>
      </c>
      <c r="D7" s="424" t="s">
        <v>189</v>
      </c>
      <c r="E7" s="426" t="s">
        <v>190</v>
      </c>
    </row>
    <row r="8" spans="1:8">
      <c r="B8" s="422"/>
      <c r="C8" s="423"/>
      <c r="D8" s="425"/>
      <c r="E8" s="426"/>
    </row>
    <row r="9" spans="1:8" ht="16.5" thickBot="1">
      <c r="B9" s="221" t="s">
        <v>191</v>
      </c>
      <c r="C9" s="222">
        <f>+SUM(C10:C11)</f>
        <v>7371434679</v>
      </c>
      <c r="D9" s="222">
        <f>+SUM(D10:D11)</f>
        <v>447285157</v>
      </c>
      <c r="E9" s="223">
        <f t="shared" ref="E9" si="0">+C9+D9</f>
        <v>7818719836</v>
      </c>
      <c r="H9" s="21"/>
    </row>
    <row r="10" spans="1:8">
      <c r="A10" s="13"/>
      <c r="B10" s="224" t="s">
        <v>192</v>
      </c>
      <c r="C10" s="225">
        <v>2410279124</v>
      </c>
      <c r="D10" s="225">
        <v>225500000</v>
      </c>
      <c r="E10" s="226">
        <f>SUM(C10:D10)</f>
        <v>2635779124</v>
      </c>
      <c r="F10" s="227"/>
      <c r="H10" s="21"/>
    </row>
    <row r="11" spans="1:8">
      <c r="A11" s="13"/>
      <c r="B11" s="228" t="s">
        <v>193</v>
      </c>
      <c r="C11" s="52">
        <v>4961155555</v>
      </c>
      <c r="D11" s="52">
        <v>221785157</v>
      </c>
      <c r="E11" s="226">
        <f>SUM(C11:D11)</f>
        <v>5182940712</v>
      </c>
      <c r="F11" s="227"/>
      <c r="H11" s="21"/>
    </row>
    <row r="12" spans="1:8" ht="16.5" thickBot="1">
      <c r="A12" s="13"/>
      <c r="B12" s="229" t="s">
        <v>194</v>
      </c>
      <c r="C12" s="230">
        <f>+SUM(C13:C37)</f>
        <v>880161971125</v>
      </c>
      <c r="D12" s="230">
        <f>+SUM(D13:D37)</f>
        <v>139502235215</v>
      </c>
      <c r="E12" s="231">
        <f>+C12+D12</f>
        <v>1019664206340</v>
      </c>
      <c r="F12" s="232"/>
      <c r="H12" s="21"/>
    </row>
    <row r="13" spans="1:8">
      <c r="A13" s="13"/>
      <c r="B13" s="224" t="s">
        <v>195</v>
      </c>
      <c r="C13" s="225">
        <v>70222407815</v>
      </c>
      <c r="D13" s="225">
        <v>15822026323</v>
      </c>
      <c r="E13" s="226">
        <f>SUM(C13:D13)</f>
        <v>86044434138</v>
      </c>
      <c r="F13" s="227"/>
      <c r="H13" s="21"/>
    </row>
    <row r="14" spans="1:8">
      <c r="A14" s="13"/>
      <c r="B14" s="228" t="s">
        <v>196</v>
      </c>
      <c r="C14" s="52">
        <v>41442390117</v>
      </c>
      <c r="D14" s="52">
        <v>9476202729</v>
      </c>
      <c r="E14" s="226">
        <f t="shared" ref="E14:E45" si="1">SUM(C14:D14)</f>
        <v>50918592846</v>
      </c>
      <c r="F14" s="227"/>
      <c r="H14" s="21"/>
    </row>
    <row r="15" spans="1:8">
      <c r="A15" s="13"/>
      <c r="B15" s="228" t="s">
        <v>197</v>
      </c>
      <c r="C15" s="52">
        <v>39235746104</v>
      </c>
      <c r="D15" s="52">
        <v>2585523177</v>
      </c>
      <c r="E15" s="226">
        <f t="shared" si="1"/>
        <v>41821269281</v>
      </c>
      <c r="F15" s="227"/>
      <c r="H15" s="21"/>
    </row>
    <row r="16" spans="1:8">
      <c r="A16" s="13"/>
      <c r="B16" s="228" t="s">
        <v>198</v>
      </c>
      <c r="C16" s="52">
        <v>9626736661</v>
      </c>
      <c r="D16" s="52">
        <v>121313500</v>
      </c>
      <c r="E16" s="226">
        <f t="shared" si="1"/>
        <v>9748050161</v>
      </c>
      <c r="F16" s="227"/>
      <c r="H16" s="21"/>
    </row>
    <row r="17" spans="1:9">
      <c r="A17" s="13"/>
      <c r="B17" s="228" t="s">
        <v>199</v>
      </c>
      <c r="C17" s="52">
        <v>20534383279</v>
      </c>
      <c r="D17" s="52">
        <v>1007547721</v>
      </c>
      <c r="E17" s="226">
        <f t="shared" si="1"/>
        <v>21541931000</v>
      </c>
      <c r="F17" s="227"/>
      <c r="H17" s="21"/>
    </row>
    <row r="18" spans="1:9">
      <c r="A18" s="13"/>
      <c r="B18" s="228" t="s">
        <v>200</v>
      </c>
      <c r="C18" s="52">
        <v>203718664351</v>
      </c>
      <c r="D18" s="52">
        <v>27429035649</v>
      </c>
      <c r="E18" s="226">
        <f t="shared" si="1"/>
        <v>231147700000</v>
      </c>
      <c r="F18" s="227"/>
      <c r="H18" s="21"/>
    </row>
    <row r="19" spans="1:9">
      <c r="A19" s="13"/>
      <c r="B19" s="228" t="s">
        <v>201</v>
      </c>
      <c r="C19" s="52">
        <v>105525655393</v>
      </c>
      <c r="D19" s="52">
        <v>17927105995</v>
      </c>
      <c r="E19" s="226">
        <f t="shared" si="1"/>
        <v>123452761388</v>
      </c>
      <c r="F19" s="227"/>
      <c r="H19" s="21"/>
    </row>
    <row r="20" spans="1:9">
      <c r="A20" s="13"/>
      <c r="B20" s="228" t="s">
        <v>202</v>
      </c>
      <c r="C20" s="52">
        <v>2554423897</v>
      </c>
      <c r="D20" s="52">
        <v>336157000</v>
      </c>
      <c r="E20" s="226">
        <f t="shared" si="1"/>
        <v>2890580897</v>
      </c>
      <c r="F20" s="227"/>
      <c r="H20" s="21"/>
    </row>
    <row r="21" spans="1:9">
      <c r="A21" s="13"/>
      <c r="B21" s="228" t="s">
        <v>203</v>
      </c>
      <c r="C21" s="52">
        <v>2302666469</v>
      </c>
      <c r="D21" s="52">
        <v>1019097878</v>
      </c>
      <c r="E21" s="226">
        <f t="shared" si="1"/>
        <v>3321764347</v>
      </c>
      <c r="F21" s="227"/>
      <c r="H21" s="21"/>
    </row>
    <row r="22" spans="1:9">
      <c r="A22" s="13"/>
      <c r="B22" s="228" t="s">
        <v>204</v>
      </c>
      <c r="C22" s="52">
        <v>12114783532</v>
      </c>
      <c r="D22" s="52">
        <v>3587386006</v>
      </c>
      <c r="E22" s="226">
        <f t="shared" si="1"/>
        <v>15702169538</v>
      </c>
      <c r="F22" s="227"/>
      <c r="H22" s="21"/>
    </row>
    <row r="23" spans="1:9">
      <c r="A23" s="13"/>
      <c r="B23" s="228" t="s">
        <v>205</v>
      </c>
      <c r="C23" s="52">
        <v>20103557563</v>
      </c>
      <c r="D23" s="52">
        <v>28191824970</v>
      </c>
      <c r="E23" s="226">
        <f t="shared" si="1"/>
        <v>48295382533</v>
      </c>
      <c r="F23" s="227"/>
      <c r="H23" s="21"/>
    </row>
    <row r="24" spans="1:9">
      <c r="A24" s="13"/>
      <c r="B24" s="228" t="s">
        <v>206</v>
      </c>
      <c r="C24" s="52">
        <v>6570421980</v>
      </c>
      <c r="D24" s="52">
        <v>200587985</v>
      </c>
      <c r="E24" s="226">
        <f t="shared" si="1"/>
        <v>6771009965</v>
      </c>
      <c r="F24" s="227"/>
      <c r="H24" s="21"/>
    </row>
    <row r="25" spans="1:9">
      <c r="A25" s="13"/>
      <c r="B25" s="228" t="s">
        <v>207</v>
      </c>
      <c r="C25" s="52">
        <v>4360919048</v>
      </c>
      <c r="D25" s="52">
        <v>2111433761</v>
      </c>
      <c r="E25" s="226">
        <f t="shared" si="1"/>
        <v>6472352809</v>
      </c>
      <c r="F25" s="227"/>
      <c r="H25" s="21"/>
    </row>
    <row r="26" spans="1:9">
      <c r="A26" s="13"/>
      <c r="B26" s="228" t="s">
        <v>208</v>
      </c>
      <c r="C26" s="52">
        <v>8399310777</v>
      </c>
      <c r="D26" s="50">
        <v>0</v>
      </c>
      <c r="E26" s="226">
        <f t="shared" si="1"/>
        <v>8399310777</v>
      </c>
      <c r="F26" s="227"/>
      <c r="H26" s="21"/>
    </row>
    <row r="27" spans="1:9">
      <c r="A27" s="13"/>
      <c r="B27" s="228" t="s">
        <v>209</v>
      </c>
      <c r="C27" s="52">
        <v>1172320664</v>
      </c>
      <c r="D27" s="52">
        <v>34596458</v>
      </c>
      <c r="E27" s="226">
        <f t="shared" si="1"/>
        <v>1206917122</v>
      </c>
      <c r="F27" s="227"/>
      <c r="H27" s="21"/>
      <c r="I27" s="1" t="s">
        <v>155</v>
      </c>
    </row>
    <row r="28" spans="1:9">
      <c r="A28" s="13"/>
      <c r="B28" s="228" t="s">
        <v>210</v>
      </c>
      <c r="C28" s="52">
        <v>2948862147</v>
      </c>
      <c r="D28" s="52">
        <v>68837058</v>
      </c>
      <c r="E28" s="226">
        <f t="shared" si="1"/>
        <v>3017699205</v>
      </c>
      <c r="F28" s="227"/>
      <c r="H28" s="21"/>
    </row>
    <row r="29" spans="1:9">
      <c r="A29" s="13"/>
      <c r="B29" s="228" t="s">
        <v>211</v>
      </c>
      <c r="C29" s="52">
        <v>649775938</v>
      </c>
      <c r="D29" s="52">
        <v>10870844</v>
      </c>
      <c r="E29" s="226">
        <f t="shared" si="1"/>
        <v>660646782</v>
      </c>
      <c r="F29" s="227"/>
      <c r="H29" s="21"/>
    </row>
    <row r="30" spans="1:9">
      <c r="A30" s="13"/>
      <c r="B30" s="228" t="s">
        <v>212</v>
      </c>
      <c r="C30" s="52">
        <v>6769844256</v>
      </c>
      <c r="D30" s="52">
        <v>5365607348</v>
      </c>
      <c r="E30" s="226">
        <f t="shared" si="1"/>
        <v>12135451604</v>
      </c>
      <c r="F30" s="227"/>
      <c r="H30" s="21"/>
    </row>
    <row r="31" spans="1:9">
      <c r="A31" s="13"/>
      <c r="B31" s="228" t="s">
        <v>213</v>
      </c>
      <c r="C31" s="52">
        <v>15358782374</v>
      </c>
      <c r="D31" s="52">
        <v>176725453</v>
      </c>
      <c r="E31" s="226">
        <f t="shared" si="1"/>
        <v>15535507827</v>
      </c>
      <c r="F31" s="227"/>
      <c r="H31" s="21"/>
    </row>
    <row r="32" spans="1:9">
      <c r="A32" s="13"/>
      <c r="B32" s="228" t="s">
        <v>214</v>
      </c>
      <c r="C32" s="52">
        <v>2335129286</v>
      </c>
      <c r="D32" s="52">
        <v>3362183686</v>
      </c>
      <c r="E32" s="226">
        <f t="shared" si="1"/>
        <v>5697312972</v>
      </c>
      <c r="F32" s="227"/>
      <c r="H32" s="21"/>
    </row>
    <row r="33" spans="1:8">
      <c r="A33" s="13"/>
      <c r="B33" s="228" t="s">
        <v>215</v>
      </c>
      <c r="C33" s="52">
        <v>1543568622</v>
      </c>
      <c r="D33" s="52">
        <v>314383000</v>
      </c>
      <c r="E33" s="226">
        <f t="shared" si="1"/>
        <v>1857951622</v>
      </c>
      <c r="F33" s="227"/>
      <c r="H33" s="21"/>
    </row>
    <row r="34" spans="1:8">
      <c r="A34" s="13"/>
      <c r="B34" s="228" t="s">
        <v>216</v>
      </c>
      <c r="C34" s="52">
        <v>3121321729</v>
      </c>
      <c r="D34" s="52">
        <v>430157753</v>
      </c>
      <c r="E34" s="226">
        <f t="shared" si="1"/>
        <v>3551479482</v>
      </c>
      <c r="F34" s="227"/>
      <c r="H34" s="21"/>
    </row>
    <row r="35" spans="1:8">
      <c r="A35" s="13"/>
      <c r="B35" s="228" t="s">
        <v>217</v>
      </c>
      <c r="C35" s="52">
        <v>1759732280</v>
      </c>
      <c r="D35" s="52">
        <v>12355465920</v>
      </c>
      <c r="E35" s="226">
        <f t="shared" si="1"/>
        <v>14115198200</v>
      </c>
      <c r="F35" s="227"/>
      <c r="H35" s="21"/>
    </row>
    <row r="36" spans="1:8">
      <c r="A36" s="13"/>
      <c r="B36" s="228" t="s">
        <v>218</v>
      </c>
      <c r="C36" s="52">
        <v>217039052885</v>
      </c>
      <c r="D36" s="50">
        <v>0</v>
      </c>
      <c r="E36" s="226">
        <f t="shared" si="1"/>
        <v>217039052885</v>
      </c>
      <c r="F36" s="227"/>
      <c r="H36" s="21"/>
    </row>
    <row r="37" spans="1:8">
      <c r="A37" s="13"/>
      <c r="B37" s="228" t="s">
        <v>219</v>
      </c>
      <c r="C37" s="52">
        <v>80751513958</v>
      </c>
      <c r="D37" s="52">
        <v>7568165001</v>
      </c>
      <c r="E37" s="226">
        <f t="shared" si="1"/>
        <v>88319678959</v>
      </c>
      <c r="F37" s="227"/>
      <c r="H37" s="21"/>
    </row>
    <row r="38" spans="1:8" ht="16.5" thickBot="1">
      <c r="A38" s="13"/>
      <c r="B38" s="233" t="s">
        <v>220</v>
      </c>
      <c r="C38" s="234">
        <f>+C39</f>
        <v>8899031744</v>
      </c>
      <c r="D38" s="234">
        <f>+D39</f>
        <v>188231602</v>
      </c>
      <c r="E38" s="235">
        <f>+C38+D38</f>
        <v>9087263346</v>
      </c>
      <c r="H38" s="21"/>
    </row>
    <row r="39" spans="1:8">
      <c r="A39" s="13"/>
      <c r="B39" s="224" t="s">
        <v>221</v>
      </c>
      <c r="C39" s="225">
        <v>8899031744</v>
      </c>
      <c r="D39" s="225">
        <v>188231602</v>
      </c>
      <c r="E39" s="226">
        <f t="shared" si="1"/>
        <v>9087263346</v>
      </c>
      <c r="F39" s="227"/>
      <c r="H39" s="21"/>
    </row>
    <row r="40" spans="1:8" ht="16.5" thickBot="1">
      <c r="A40" s="13"/>
      <c r="B40" s="233" t="s">
        <v>222</v>
      </c>
      <c r="C40" s="234">
        <f>+SUM(C41:C45)</f>
        <v>9141963598</v>
      </c>
      <c r="D40" s="234">
        <f>+SUM(D41:D45)</f>
        <v>568558218</v>
      </c>
      <c r="E40" s="235">
        <f>+C40+D40</f>
        <v>9710521816</v>
      </c>
      <c r="H40" s="21"/>
    </row>
    <row r="41" spans="1:8">
      <c r="A41" s="13"/>
      <c r="B41" s="224" t="s">
        <v>223</v>
      </c>
      <c r="C41" s="225">
        <v>5511291957</v>
      </c>
      <c r="D41" s="49">
        <v>0</v>
      </c>
      <c r="E41" s="226">
        <f t="shared" si="1"/>
        <v>5511291957</v>
      </c>
      <c r="F41" s="227"/>
      <c r="H41" s="21"/>
    </row>
    <row r="42" spans="1:8">
      <c r="A42" s="13"/>
      <c r="B42" s="228" t="s">
        <v>224</v>
      </c>
      <c r="C42" s="52">
        <v>1258799039</v>
      </c>
      <c r="D42" s="52">
        <v>215449048</v>
      </c>
      <c r="E42" s="226">
        <f t="shared" si="1"/>
        <v>1474248087</v>
      </c>
      <c r="F42" s="227"/>
      <c r="H42" s="21"/>
    </row>
    <row r="43" spans="1:8">
      <c r="A43" s="13"/>
      <c r="B43" s="228" t="s">
        <v>225</v>
      </c>
      <c r="C43" s="52">
        <v>1354439944</v>
      </c>
      <c r="D43" s="52">
        <v>220931931</v>
      </c>
      <c r="E43" s="226">
        <f t="shared" si="1"/>
        <v>1575371875</v>
      </c>
      <c r="F43" s="227"/>
      <c r="H43" s="21"/>
    </row>
    <row r="44" spans="1:8">
      <c r="A44" s="13"/>
      <c r="B44" s="228" t="s">
        <v>226</v>
      </c>
      <c r="C44" s="52">
        <v>222707455</v>
      </c>
      <c r="D44" s="52">
        <v>25020773</v>
      </c>
      <c r="E44" s="226">
        <f t="shared" si="1"/>
        <v>247728228</v>
      </c>
      <c r="F44" s="227"/>
      <c r="H44" s="21"/>
    </row>
    <row r="45" spans="1:8">
      <c r="A45" s="13"/>
      <c r="B45" s="228" t="s">
        <v>227</v>
      </c>
      <c r="C45" s="52">
        <v>794725203</v>
      </c>
      <c r="D45" s="52">
        <v>107156466</v>
      </c>
      <c r="E45" s="226">
        <f t="shared" si="1"/>
        <v>901881669</v>
      </c>
      <c r="F45" s="227"/>
      <c r="H45" s="21"/>
    </row>
    <row r="46" spans="1:8" ht="18.75">
      <c r="A46" s="13"/>
      <c r="B46" s="236" t="s">
        <v>43</v>
      </c>
      <c r="C46" s="237">
        <f>+C9+C12+C38+C40</f>
        <v>905574401146</v>
      </c>
      <c r="D46" s="237">
        <f t="shared" ref="D46:E46" si="2">+D9+D12+D38+D40</f>
        <v>140706310192</v>
      </c>
      <c r="E46" s="237">
        <f t="shared" si="2"/>
        <v>1046280711338</v>
      </c>
    </row>
  </sheetData>
  <mergeCells count="8">
    <mergeCell ref="B3:E3"/>
    <mergeCell ref="B4:E4"/>
    <mergeCell ref="B5:E5"/>
    <mergeCell ref="B6:E6"/>
    <mergeCell ref="B7:B8"/>
    <mergeCell ref="C7:C8"/>
    <mergeCell ref="D7:D8"/>
    <mergeCell ref="E7:E8"/>
  </mergeCells>
  <pageMargins left="0.7" right="0.7" top="0.75" bottom="0.75" header="0.3" footer="0.3"/>
  <pageSetup scale="71" orientation="landscape" r:id="rId1"/>
  <ignoredErrors>
    <ignoredError sqref="E12:E4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45619-BDE7-400E-AF0F-C8292B4691CA}">
  <sheetPr>
    <tabColor theme="0" tint="-0.34998626667073579"/>
    <pageSetUpPr fitToPage="1"/>
  </sheetPr>
  <dimension ref="A1:H315"/>
  <sheetViews>
    <sheetView showGridLines="0" topLeftCell="A22" zoomScaleNormal="100" workbookViewId="0">
      <selection activeCell="C38" sqref="C38"/>
    </sheetView>
  </sheetViews>
  <sheetFormatPr defaultColWidth="11.42578125" defaultRowHeight="15.75"/>
  <cols>
    <col min="1" max="1" width="11.42578125" style="1"/>
    <col min="2" max="2" width="103.28515625" style="1" bestFit="1" customWidth="1"/>
    <col min="3" max="3" width="22.5703125" style="238" bestFit="1" customWidth="1"/>
    <col min="4" max="4" width="23.28515625" style="238" customWidth="1"/>
    <col min="5" max="5" width="25.5703125" style="239" customWidth="1"/>
    <col min="6" max="16384" width="11.42578125" style="1"/>
  </cols>
  <sheetData>
    <row r="1" spans="1:8">
      <c r="A1" s="220"/>
    </row>
    <row r="3" spans="1:8" ht="18.75">
      <c r="B3" s="370" t="s">
        <v>228</v>
      </c>
      <c r="C3" s="371"/>
      <c r="D3" s="371"/>
      <c r="E3" s="371"/>
    </row>
    <row r="4" spans="1:8" ht="18.75">
      <c r="B4" s="370" t="s">
        <v>185</v>
      </c>
      <c r="C4" s="371"/>
      <c r="D4" s="371"/>
      <c r="E4" s="371"/>
    </row>
    <row r="5" spans="1:8">
      <c r="B5" s="419" t="s">
        <v>229</v>
      </c>
      <c r="C5" s="415"/>
      <c r="D5" s="415"/>
      <c r="E5" s="415"/>
    </row>
    <row r="6" spans="1:8">
      <c r="B6" s="427" t="s">
        <v>102</v>
      </c>
      <c r="C6" s="428"/>
      <c r="D6" s="428"/>
      <c r="E6" s="428"/>
    </row>
    <row r="7" spans="1:8" ht="31.5">
      <c r="B7" s="47" t="s">
        <v>230</v>
      </c>
      <c r="C7" s="240" t="s">
        <v>231</v>
      </c>
      <c r="D7" s="240" t="s">
        <v>232</v>
      </c>
      <c r="E7" s="241" t="s">
        <v>233</v>
      </c>
    </row>
    <row r="8" spans="1:8" ht="16.5" thickBot="1">
      <c r="B8" s="221" t="s">
        <v>192</v>
      </c>
      <c r="C8" s="222">
        <f>C9</f>
        <v>2410279124</v>
      </c>
      <c r="D8" s="222">
        <f t="shared" ref="D8:E8" si="0">D9</f>
        <v>225500000</v>
      </c>
      <c r="E8" s="222">
        <f t="shared" si="0"/>
        <v>2635779124</v>
      </c>
      <c r="H8" s="21"/>
    </row>
    <row r="9" spans="1:8">
      <c r="B9" s="54" t="s">
        <v>234</v>
      </c>
      <c r="C9" s="242">
        <f>C10+C11</f>
        <v>2410279124</v>
      </c>
      <c r="D9" s="243">
        <f t="shared" ref="D9:E9" si="1">D10+D11</f>
        <v>225500000</v>
      </c>
      <c r="E9" s="243">
        <f t="shared" si="1"/>
        <v>2635779124</v>
      </c>
      <c r="H9" s="21"/>
    </row>
    <row r="10" spans="1:8">
      <c r="B10" s="53" t="s">
        <v>235</v>
      </c>
      <c r="C10" s="244">
        <v>2050112323</v>
      </c>
      <c r="D10" s="245">
        <v>225500000</v>
      </c>
      <c r="E10" s="245">
        <f>C10+D10</f>
        <v>2275612323</v>
      </c>
      <c r="H10" s="21"/>
    </row>
    <row r="11" spans="1:8">
      <c r="B11" s="53" t="s">
        <v>236</v>
      </c>
      <c r="C11" s="244">
        <v>360166801</v>
      </c>
      <c r="D11" s="245">
        <v>0</v>
      </c>
      <c r="E11" s="245">
        <f>C11+D11</f>
        <v>360166801</v>
      </c>
      <c r="H11" s="21"/>
    </row>
    <row r="12" spans="1:8" ht="16.5" thickBot="1">
      <c r="B12" s="221" t="s">
        <v>193</v>
      </c>
      <c r="C12" s="222">
        <f>C13</f>
        <v>4961155555</v>
      </c>
      <c r="D12" s="222">
        <f t="shared" ref="D12:E12" si="2">D13</f>
        <v>221785157</v>
      </c>
      <c r="E12" s="222">
        <f t="shared" si="2"/>
        <v>5182940712</v>
      </c>
      <c r="H12" s="21"/>
    </row>
    <row r="13" spans="1:8">
      <c r="B13" s="54" t="s">
        <v>237</v>
      </c>
      <c r="C13" s="242">
        <f>C14+C15</f>
        <v>4961155555</v>
      </c>
      <c r="D13" s="243">
        <f t="shared" ref="D13:E13" si="3">D14+D15</f>
        <v>221785157</v>
      </c>
      <c r="E13" s="243">
        <f t="shared" si="3"/>
        <v>5182940712</v>
      </c>
      <c r="H13" s="21"/>
    </row>
    <row r="14" spans="1:8">
      <c r="B14" s="53" t="s">
        <v>235</v>
      </c>
      <c r="C14" s="244">
        <v>4631403109</v>
      </c>
      <c r="D14" s="245">
        <v>221785157</v>
      </c>
      <c r="E14" s="245">
        <f>C14+D14</f>
        <v>4853188266</v>
      </c>
      <c r="H14" s="21"/>
    </row>
    <row r="15" spans="1:8">
      <c r="B15" s="53" t="s">
        <v>238</v>
      </c>
      <c r="C15" s="244">
        <v>329752446</v>
      </c>
      <c r="D15" s="245">
        <v>0</v>
      </c>
      <c r="E15" s="245">
        <f>C15+D15</f>
        <v>329752446</v>
      </c>
      <c r="H15" s="21"/>
    </row>
    <row r="16" spans="1:8" ht="16.5" thickBot="1">
      <c r="B16" s="221" t="s">
        <v>195</v>
      </c>
      <c r="C16" s="222">
        <f>C17+C28+C37+C40</f>
        <v>70222407815</v>
      </c>
      <c r="D16" s="222">
        <f t="shared" ref="D16:E16" si="4">D17+D28+D37+D40</f>
        <v>15822026323</v>
      </c>
      <c r="E16" s="222">
        <f t="shared" si="4"/>
        <v>86044434138</v>
      </c>
      <c r="H16" s="21"/>
    </row>
    <row r="17" spans="2:8">
      <c r="B17" s="54" t="s">
        <v>239</v>
      </c>
      <c r="C17" s="242">
        <f>SUM(C18:C27)</f>
        <v>13553234567</v>
      </c>
      <c r="D17" s="243">
        <f t="shared" ref="D17:E17" si="5">SUM(D18:D27)</f>
        <v>3694461035</v>
      </c>
      <c r="E17" s="243">
        <f t="shared" si="5"/>
        <v>17247695602</v>
      </c>
      <c r="H17" s="21"/>
    </row>
    <row r="18" spans="2:8">
      <c r="B18" s="53" t="s">
        <v>240</v>
      </c>
      <c r="C18" s="244">
        <v>2439242921</v>
      </c>
      <c r="D18" s="245">
        <v>152969316</v>
      </c>
      <c r="E18" s="245">
        <f>C18+D18</f>
        <v>2592212237</v>
      </c>
      <c r="H18" s="21"/>
    </row>
    <row r="19" spans="2:8">
      <c r="B19" s="53" t="s">
        <v>241</v>
      </c>
      <c r="C19" s="244">
        <v>3796497018</v>
      </c>
      <c r="D19" s="245">
        <v>1446284275</v>
      </c>
      <c r="E19" s="245">
        <f t="shared" ref="E19:E82" si="6">C19+D19</f>
        <v>5242781293</v>
      </c>
      <c r="H19" s="21"/>
    </row>
    <row r="20" spans="2:8">
      <c r="B20" s="53" t="s">
        <v>242</v>
      </c>
      <c r="C20" s="244">
        <v>277081534</v>
      </c>
      <c r="D20" s="245">
        <v>340000</v>
      </c>
      <c r="E20" s="245">
        <f t="shared" si="6"/>
        <v>277421534</v>
      </c>
      <c r="H20" s="21"/>
    </row>
    <row r="21" spans="2:8">
      <c r="B21" s="53" t="s">
        <v>243</v>
      </c>
      <c r="C21" s="244">
        <v>73220196</v>
      </c>
      <c r="D21" s="245">
        <v>840000</v>
      </c>
      <c r="E21" s="245">
        <f t="shared" si="6"/>
        <v>74060196</v>
      </c>
      <c r="H21" s="21"/>
    </row>
    <row r="22" spans="2:8">
      <c r="B22" s="53" t="s">
        <v>244</v>
      </c>
      <c r="C22" s="244">
        <v>522628440</v>
      </c>
      <c r="D22" s="245">
        <v>2016500000</v>
      </c>
      <c r="E22" s="245">
        <f t="shared" si="6"/>
        <v>2539128440</v>
      </c>
      <c r="H22" s="21"/>
    </row>
    <row r="23" spans="2:8">
      <c r="B23" s="53" t="s">
        <v>245</v>
      </c>
      <c r="C23" s="244">
        <v>86364547</v>
      </c>
      <c r="D23" s="245">
        <v>5263000</v>
      </c>
      <c r="E23" s="245">
        <f t="shared" si="6"/>
        <v>91627547</v>
      </c>
      <c r="H23" s="21"/>
    </row>
    <row r="24" spans="2:8">
      <c r="B24" s="53" t="s">
        <v>246</v>
      </c>
      <c r="C24" s="244">
        <v>116186404</v>
      </c>
      <c r="D24" s="245">
        <v>1950000</v>
      </c>
      <c r="E24" s="245">
        <f t="shared" si="6"/>
        <v>118136404</v>
      </c>
      <c r="H24" s="21"/>
    </row>
    <row r="25" spans="2:8">
      <c r="B25" s="53" t="s">
        <v>247</v>
      </c>
      <c r="C25" s="244">
        <v>1930594353</v>
      </c>
      <c r="D25" s="245">
        <v>70314444</v>
      </c>
      <c r="E25" s="245">
        <f t="shared" si="6"/>
        <v>2000908797</v>
      </c>
      <c r="H25" s="21"/>
    </row>
    <row r="26" spans="2:8">
      <c r="B26" s="53" t="s">
        <v>236</v>
      </c>
      <c r="C26" s="244">
        <v>4131252043</v>
      </c>
      <c r="D26" s="245">
        <v>0</v>
      </c>
      <c r="E26" s="245">
        <f t="shared" si="6"/>
        <v>4131252043</v>
      </c>
      <c r="H26" s="21"/>
    </row>
    <row r="27" spans="2:8">
      <c r="B27" s="53" t="s">
        <v>248</v>
      </c>
      <c r="C27" s="244">
        <v>180167111</v>
      </c>
      <c r="D27" s="245">
        <v>0</v>
      </c>
      <c r="E27" s="245">
        <f t="shared" si="6"/>
        <v>180167111</v>
      </c>
      <c r="H27" s="21"/>
    </row>
    <row r="28" spans="2:8">
      <c r="B28" s="246" t="s">
        <v>249</v>
      </c>
      <c r="C28" s="242">
        <f>SUM(C29:C36)</f>
        <v>47584569354</v>
      </c>
      <c r="D28" s="243">
        <f t="shared" ref="D28" si="7">SUM(D29:D36)</f>
        <v>2187013281</v>
      </c>
      <c r="E28" s="243">
        <f t="shared" si="6"/>
        <v>49771582635</v>
      </c>
      <c r="H28" s="21"/>
    </row>
    <row r="29" spans="2:8">
      <c r="B29" s="53" t="s">
        <v>240</v>
      </c>
      <c r="C29" s="244">
        <v>416151079</v>
      </c>
      <c r="D29" s="245">
        <v>14079378</v>
      </c>
      <c r="E29" s="245">
        <f t="shared" si="6"/>
        <v>430230457</v>
      </c>
      <c r="H29" s="21"/>
    </row>
    <row r="30" spans="2:8">
      <c r="B30" s="53" t="s">
        <v>250</v>
      </c>
      <c r="C30" s="244">
        <v>38632941708</v>
      </c>
      <c r="D30" s="245">
        <v>1471738392</v>
      </c>
      <c r="E30" s="245">
        <f t="shared" si="6"/>
        <v>40104680100</v>
      </c>
      <c r="H30" s="21"/>
    </row>
    <row r="31" spans="2:8">
      <c r="B31" s="53" t="s">
        <v>251</v>
      </c>
      <c r="C31" s="244">
        <v>1140341671</v>
      </c>
      <c r="D31" s="245">
        <v>112804115</v>
      </c>
      <c r="E31" s="245">
        <f t="shared" si="6"/>
        <v>1253145786</v>
      </c>
      <c r="H31" s="21"/>
    </row>
    <row r="32" spans="2:8">
      <c r="B32" s="53" t="s">
        <v>252</v>
      </c>
      <c r="C32" s="244">
        <v>4566559085</v>
      </c>
      <c r="D32" s="245">
        <v>527780682</v>
      </c>
      <c r="E32" s="245">
        <f t="shared" si="6"/>
        <v>5094339767</v>
      </c>
      <c r="H32" s="21"/>
    </row>
    <row r="33" spans="2:8">
      <c r="B33" s="53" t="s">
        <v>253</v>
      </c>
      <c r="C33" s="244">
        <v>1033609670</v>
      </c>
      <c r="D33" s="245">
        <v>60610714</v>
      </c>
      <c r="E33" s="245">
        <f t="shared" si="6"/>
        <v>1094220384</v>
      </c>
      <c r="H33" s="21"/>
    </row>
    <row r="34" spans="2:8">
      <c r="B34" s="53" t="s">
        <v>254</v>
      </c>
      <c r="C34" s="244">
        <v>34200289</v>
      </c>
      <c r="D34" s="245">
        <v>0</v>
      </c>
      <c r="E34" s="245">
        <f t="shared" si="6"/>
        <v>34200289</v>
      </c>
      <c r="H34" s="21"/>
    </row>
    <row r="35" spans="2:8">
      <c r="B35" s="53" t="s">
        <v>255</v>
      </c>
      <c r="C35" s="244">
        <v>25638985</v>
      </c>
      <c r="D35" s="245">
        <v>0</v>
      </c>
      <c r="E35" s="245">
        <f t="shared" si="6"/>
        <v>25638985</v>
      </c>
      <c r="H35" s="21"/>
    </row>
    <row r="36" spans="2:8">
      <c r="B36" s="53" t="s">
        <v>248</v>
      </c>
      <c r="C36" s="244">
        <v>1735126867</v>
      </c>
      <c r="D36" s="245">
        <v>0</v>
      </c>
      <c r="E36" s="245">
        <f t="shared" si="6"/>
        <v>1735126867</v>
      </c>
      <c r="H36" s="21"/>
    </row>
    <row r="37" spans="2:8">
      <c r="B37" s="54" t="s">
        <v>256</v>
      </c>
      <c r="C37" s="242">
        <f>C38+C39</f>
        <v>2357139478</v>
      </c>
      <c r="D37" s="242">
        <f>D38+D39</f>
        <v>124091903</v>
      </c>
      <c r="E37" s="243">
        <f t="shared" si="6"/>
        <v>2481231381</v>
      </c>
      <c r="H37" s="21"/>
    </row>
    <row r="38" spans="2:8">
      <c r="B38" s="53" t="s">
        <v>257</v>
      </c>
      <c r="C38" s="244">
        <v>2342299462</v>
      </c>
      <c r="D38" s="245">
        <v>124091903</v>
      </c>
      <c r="E38" s="245">
        <f t="shared" si="6"/>
        <v>2466391365</v>
      </c>
      <c r="H38" s="21"/>
    </row>
    <row r="39" spans="2:8">
      <c r="B39" s="53" t="s">
        <v>236</v>
      </c>
      <c r="C39" s="244">
        <v>14840016</v>
      </c>
      <c r="D39" s="245">
        <v>0</v>
      </c>
      <c r="E39" s="245">
        <f t="shared" si="6"/>
        <v>14840016</v>
      </c>
      <c r="H39" s="21"/>
    </row>
    <row r="40" spans="2:8">
      <c r="B40" s="54" t="s">
        <v>258</v>
      </c>
      <c r="C40" s="242">
        <f>SUM(C41:C48)</f>
        <v>6727464416</v>
      </c>
      <c r="D40" s="243">
        <f>SUM(D41:D48)</f>
        <v>9816460104</v>
      </c>
      <c r="E40" s="243">
        <f t="shared" si="6"/>
        <v>16543924520</v>
      </c>
      <c r="H40" s="21"/>
    </row>
    <row r="41" spans="2:8">
      <c r="B41" s="53" t="s">
        <v>240</v>
      </c>
      <c r="C41" s="244">
        <v>697714279</v>
      </c>
      <c r="D41" s="245">
        <v>1911570000</v>
      </c>
      <c r="E41" s="245">
        <f t="shared" si="6"/>
        <v>2609284279</v>
      </c>
      <c r="H41" s="21"/>
    </row>
    <row r="42" spans="2:8">
      <c r="B42" s="53" t="s">
        <v>259</v>
      </c>
      <c r="C42" s="244">
        <v>2363081413</v>
      </c>
      <c r="D42" s="245">
        <v>1746752827</v>
      </c>
      <c r="E42" s="245">
        <f t="shared" si="6"/>
        <v>4109834240</v>
      </c>
      <c r="H42" s="21"/>
    </row>
    <row r="43" spans="2:8">
      <c r="B43" s="53" t="s">
        <v>260</v>
      </c>
      <c r="C43" s="244">
        <v>107726099</v>
      </c>
      <c r="D43" s="245">
        <v>1350000</v>
      </c>
      <c r="E43" s="245">
        <f t="shared" si="6"/>
        <v>109076099</v>
      </c>
      <c r="H43" s="21"/>
    </row>
    <row r="44" spans="2:8">
      <c r="B44" s="53" t="s">
        <v>261</v>
      </c>
      <c r="C44" s="244">
        <v>745339333</v>
      </c>
      <c r="D44" s="245">
        <v>82614570</v>
      </c>
      <c r="E44" s="245">
        <f t="shared" si="6"/>
        <v>827953903</v>
      </c>
      <c r="H44" s="21"/>
    </row>
    <row r="45" spans="2:8">
      <c r="B45" s="53" t="s">
        <v>262</v>
      </c>
      <c r="C45" s="244">
        <v>250465743</v>
      </c>
      <c r="D45" s="245">
        <v>2990525</v>
      </c>
      <c r="E45" s="245">
        <f t="shared" si="6"/>
        <v>253456268</v>
      </c>
      <c r="H45" s="21"/>
    </row>
    <row r="46" spans="2:8">
      <c r="B46" s="53" t="s">
        <v>263</v>
      </c>
      <c r="C46" s="244">
        <v>164441467</v>
      </c>
      <c r="D46" s="245">
        <v>3829276936</v>
      </c>
      <c r="E46" s="245">
        <f t="shared" si="6"/>
        <v>3993718403</v>
      </c>
      <c r="H46" s="21"/>
    </row>
    <row r="47" spans="2:8">
      <c r="B47" s="53" t="s">
        <v>264</v>
      </c>
      <c r="C47" s="244">
        <v>1919342843</v>
      </c>
      <c r="D47" s="245">
        <v>2241905246</v>
      </c>
      <c r="E47" s="245">
        <f t="shared" si="6"/>
        <v>4161248089</v>
      </c>
      <c r="H47" s="21"/>
    </row>
    <row r="48" spans="2:8">
      <c r="B48" s="53" t="s">
        <v>248</v>
      </c>
      <c r="C48" s="244">
        <v>479353239</v>
      </c>
      <c r="D48" s="245">
        <v>0</v>
      </c>
      <c r="E48" s="245">
        <f t="shared" si="6"/>
        <v>479353239</v>
      </c>
      <c r="H48" s="21"/>
    </row>
    <row r="49" spans="2:8" ht="16.5" thickBot="1">
      <c r="B49" s="221" t="s">
        <v>196</v>
      </c>
      <c r="C49" s="222">
        <f>C50+C59</f>
        <v>41442390117</v>
      </c>
      <c r="D49" s="222">
        <f t="shared" ref="D49" si="8">D50+D59</f>
        <v>9476202729</v>
      </c>
      <c r="E49" s="222">
        <f t="shared" si="6"/>
        <v>50918592846</v>
      </c>
      <c r="H49" s="21"/>
    </row>
    <row r="50" spans="2:8">
      <c r="B50" s="54" t="s">
        <v>265</v>
      </c>
      <c r="C50" s="242">
        <f>SUM(C51:C58)</f>
        <v>20033747209</v>
      </c>
      <c r="D50" s="243">
        <f t="shared" ref="D50" si="9">SUM(D51:D58)</f>
        <v>8938627139</v>
      </c>
      <c r="E50" s="243">
        <f t="shared" si="6"/>
        <v>28972374348</v>
      </c>
      <c r="H50" s="21"/>
    </row>
    <row r="51" spans="2:8">
      <c r="B51" s="53" t="s">
        <v>240</v>
      </c>
      <c r="C51" s="244">
        <v>1911703120</v>
      </c>
      <c r="D51" s="245">
        <v>51871806</v>
      </c>
      <c r="E51" s="245">
        <f t="shared" si="6"/>
        <v>1963574926</v>
      </c>
      <c r="H51" s="21"/>
    </row>
    <row r="52" spans="2:8">
      <c r="B52" s="53" t="s">
        <v>266</v>
      </c>
      <c r="C52" s="244">
        <v>323633796</v>
      </c>
      <c r="D52" s="245">
        <v>46241993</v>
      </c>
      <c r="E52" s="245">
        <f t="shared" si="6"/>
        <v>369875789</v>
      </c>
      <c r="H52" s="21"/>
    </row>
    <row r="53" spans="2:8">
      <c r="B53" s="53" t="s">
        <v>267</v>
      </c>
      <c r="C53" s="244">
        <v>1855559538</v>
      </c>
      <c r="D53" s="245">
        <v>84147088</v>
      </c>
      <c r="E53" s="245">
        <f t="shared" si="6"/>
        <v>1939706626</v>
      </c>
      <c r="H53" s="21"/>
    </row>
    <row r="54" spans="2:8">
      <c r="B54" s="53" t="s">
        <v>268</v>
      </c>
      <c r="C54" s="244">
        <v>258178228</v>
      </c>
      <c r="D54" s="245">
        <v>2860600</v>
      </c>
      <c r="E54" s="245">
        <f t="shared" si="6"/>
        <v>261038828</v>
      </c>
      <c r="H54" s="21"/>
    </row>
    <row r="55" spans="2:8">
      <c r="B55" s="53" t="s">
        <v>269</v>
      </c>
      <c r="C55" s="244">
        <v>165263833</v>
      </c>
      <c r="D55" s="245">
        <v>1170000</v>
      </c>
      <c r="E55" s="245">
        <f t="shared" si="6"/>
        <v>166433833</v>
      </c>
      <c r="H55" s="21"/>
    </row>
    <row r="56" spans="2:8">
      <c r="B56" s="53" t="s">
        <v>270</v>
      </c>
      <c r="C56" s="244">
        <v>1061092649</v>
      </c>
      <c r="D56" s="245">
        <v>176235302</v>
      </c>
      <c r="E56" s="245">
        <f t="shared" si="6"/>
        <v>1237327951</v>
      </c>
      <c r="H56" s="21"/>
    </row>
    <row r="57" spans="2:8">
      <c r="B57" s="53" t="s">
        <v>236</v>
      </c>
      <c r="C57" s="244">
        <v>508289136</v>
      </c>
      <c r="D57" s="245">
        <v>0</v>
      </c>
      <c r="E57" s="245">
        <f t="shared" si="6"/>
        <v>508289136</v>
      </c>
      <c r="H57" s="21"/>
    </row>
    <row r="58" spans="2:8">
      <c r="B58" s="53" t="s">
        <v>248</v>
      </c>
      <c r="C58" s="244">
        <v>13950026909</v>
      </c>
      <c r="D58" s="245">
        <v>8576100350</v>
      </c>
      <c r="E58" s="245">
        <f t="shared" si="6"/>
        <v>22526127259</v>
      </c>
      <c r="H58" s="21"/>
    </row>
    <row r="59" spans="2:8">
      <c r="B59" s="54" t="s">
        <v>271</v>
      </c>
      <c r="C59" s="242">
        <f>SUM(C60:C64)</f>
        <v>21408642908</v>
      </c>
      <c r="D59" s="243">
        <f t="shared" ref="D59" si="10">SUM(D60:D64)</f>
        <v>537575590</v>
      </c>
      <c r="E59" s="243">
        <f t="shared" si="6"/>
        <v>21946218498</v>
      </c>
      <c r="H59" s="21"/>
    </row>
    <row r="60" spans="2:8">
      <c r="B60" s="53" t="s">
        <v>272</v>
      </c>
      <c r="C60" s="244">
        <v>19265869695</v>
      </c>
      <c r="D60" s="245">
        <v>314595590</v>
      </c>
      <c r="E60" s="245">
        <f t="shared" si="6"/>
        <v>19580465285</v>
      </c>
      <c r="H60" s="21"/>
    </row>
    <row r="61" spans="2:8">
      <c r="B61" s="53" t="s">
        <v>273</v>
      </c>
      <c r="C61" s="244">
        <v>1175431910</v>
      </c>
      <c r="D61" s="245">
        <v>22510000</v>
      </c>
      <c r="E61" s="245">
        <f t="shared" si="6"/>
        <v>1197941910</v>
      </c>
      <c r="H61" s="21"/>
    </row>
    <row r="62" spans="2:8">
      <c r="B62" s="53" t="s">
        <v>274</v>
      </c>
      <c r="C62" s="244">
        <v>144728034</v>
      </c>
      <c r="D62" s="245">
        <v>15500000</v>
      </c>
      <c r="E62" s="245">
        <f t="shared" si="6"/>
        <v>160228034</v>
      </c>
      <c r="H62" s="21"/>
    </row>
    <row r="63" spans="2:8">
      <c r="B63" s="53" t="s">
        <v>275</v>
      </c>
      <c r="C63" s="244">
        <v>364070628</v>
      </c>
      <c r="D63" s="245">
        <v>13015480</v>
      </c>
      <c r="E63" s="245">
        <f t="shared" si="6"/>
        <v>377086108</v>
      </c>
      <c r="H63" s="21"/>
    </row>
    <row r="64" spans="2:8">
      <c r="B64" s="53" t="s">
        <v>276</v>
      </c>
      <c r="C64" s="244">
        <v>458542641</v>
      </c>
      <c r="D64" s="245">
        <v>171954520</v>
      </c>
      <c r="E64" s="245">
        <f t="shared" si="6"/>
        <v>630497161</v>
      </c>
      <c r="H64" s="21"/>
    </row>
    <row r="65" spans="2:8" ht="16.5" thickBot="1">
      <c r="B65" s="221" t="s">
        <v>197</v>
      </c>
      <c r="C65" s="222">
        <f>C66+C72+C75+C79</f>
        <v>39235746104</v>
      </c>
      <c r="D65" s="222">
        <f t="shared" ref="D65" si="11">D66+D72+D75+D79</f>
        <v>2585523177</v>
      </c>
      <c r="E65" s="222">
        <f t="shared" si="6"/>
        <v>41821269281</v>
      </c>
      <c r="H65" s="21"/>
    </row>
    <row r="66" spans="2:8">
      <c r="B66" s="54" t="s">
        <v>277</v>
      </c>
      <c r="C66" s="242">
        <f>SUM(C67:C71)</f>
        <v>13107957878</v>
      </c>
      <c r="D66" s="243">
        <f t="shared" ref="D66" si="12">SUM(D67:D71)</f>
        <v>2489247441</v>
      </c>
      <c r="E66" s="243">
        <f t="shared" si="6"/>
        <v>15597205319</v>
      </c>
      <c r="H66" s="21"/>
    </row>
    <row r="67" spans="2:8">
      <c r="B67" s="53" t="s">
        <v>240</v>
      </c>
      <c r="C67" s="244">
        <v>2398229589</v>
      </c>
      <c r="D67" s="245">
        <v>2340475000</v>
      </c>
      <c r="E67" s="245">
        <f t="shared" si="6"/>
        <v>4738704589</v>
      </c>
      <c r="H67" s="21"/>
    </row>
    <row r="68" spans="2:8">
      <c r="B68" s="53" t="s">
        <v>278</v>
      </c>
      <c r="C68" s="244">
        <v>2468708821</v>
      </c>
      <c r="D68" s="245">
        <v>34580882</v>
      </c>
      <c r="E68" s="245">
        <f t="shared" si="6"/>
        <v>2503289703</v>
      </c>
      <c r="H68" s="21"/>
    </row>
    <row r="69" spans="2:8">
      <c r="B69" s="53" t="s">
        <v>279</v>
      </c>
      <c r="C69" s="244">
        <v>521192396</v>
      </c>
      <c r="D69" s="245">
        <v>11204703</v>
      </c>
      <c r="E69" s="245">
        <f t="shared" si="6"/>
        <v>532397099</v>
      </c>
      <c r="H69" s="21"/>
    </row>
    <row r="70" spans="2:8">
      <c r="B70" s="53" t="s">
        <v>280</v>
      </c>
      <c r="C70" s="244">
        <v>952874534</v>
      </c>
      <c r="D70" s="245">
        <v>102986856</v>
      </c>
      <c r="E70" s="245">
        <f t="shared" si="6"/>
        <v>1055861390</v>
      </c>
      <c r="H70" s="21"/>
    </row>
    <row r="71" spans="2:8">
      <c r="B71" s="53" t="s">
        <v>236</v>
      </c>
      <c r="C71" s="244">
        <v>6766952538</v>
      </c>
      <c r="D71" s="245">
        <v>0</v>
      </c>
      <c r="E71" s="245">
        <f t="shared" si="6"/>
        <v>6766952538</v>
      </c>
      <c r="H71" s="21"/>
    </row>
    <row r="72" spans="2:8">
      <c r="B72" s="54" t="s">
        <v>281</v>
      </c>
      <c r="C72" s="242">
        <f>C73+C74</f>
        <v>12253184797</v>
      </c>
      <c r="D72" s="243">
        <f t="shared" ref="D72" si="13">D73+D74</f>
        <v>50723736</v>
      </c>
      <c r="E72" s="243">
        <f t="shared" si="6"/>
        <v>12303908533</v>
      </c>
      <c r="H72" s="21"/>
    </row>
    <row r="73" spans="2:8">
      <c r="B73" s="53" t="s">
        <v>282</v>
      </c>
      <c r="C73" s="244">
        <v>12135011446</v>
      </c>
      <c r="D73" s="245">
        <v>47504500</v>
      </c>
      <c r="E73" s="245">
        <f t="shared" si="6"/>
        <v>12182515946</v>
      </c>
      <c r="H73" s="21"/>
    </row>
    <row r="74" spans="2:8">
      <c r="B74" s="53" t="s">
        <v>283</v>
      </c>
      <c r="C74" s="244">
        <v>118173351</v>
      </c>
      <c r="D74" s="245">
        <v>3219236</v>
      </c>
      <c r="E74" s="245">
        <f t="shared" si="6"/>
        <v>121392587</v>
      </c>
      <c r="H74" s="21"/>
    </row>
    <row r="75" spans="2:8">
      <c r="B75" s="54" t="s">
        <v>284</v>
      </c>
      <c r="C75" s="242">
        <f>C76+C77+C78</f>
        <v>5418828289</v>
      </c>
      <c r="D75" s="243">
        <f t="shared" ref="D75" si="14">D76+D77+D78</f>
        <v>28502000</v>
      </c>
      <c r="E75" s="243">
        <f t="shared" si="6"/>
        <v>5447330289</v>
      </c>
      <c r="H75" s="21"/>
    </row>
    <row r="76" spans="2:8">
      <c r="B76" s="53" t="s">
        <v>285</v>
      </c>
      <c r="C76" s="244">
        <v>4983209983</v>
      </c>
      <c r="D76" s="245">
        <v>28502000</v>
      </c>
      <c r="E76" s="245">
        <f t="shared" si="6"/>
        <v>5011711983</v>
      </c>
      <c r="H76" s="21"/>
    </row>
    <row r="77" spans="2:8">
      <c r="B77" s="53" t="s">
        <v>286</v>
      </c>
      <c r="C77" s="244">
        <v>223982732</v>
      </c>
      <c r="D77" s="245">
        <v>0</v>
      </c>
      <c r="E77" s="245">
        <f t="shared" si="6"/>
        <v>223982732</v>
      </c>
      <c r="H77" s="21"/>
    </row>
    <row r="78" spans="2:8">
      <c r="B78" s="53" t="s">
        <v>287</v>
      </c>
      <c r="C78" s="244">
        <v>211635574</v>
      </c>
      <c r="D78" s="245">
        <v>0</v>
      </c>
      <c r="E78" s="245">
        <f t="shared" si="6"/>
        <v>211635574</v>
      </c>
      <c r="H78" s="21"/>
    </row>
    <row r="79" spans="2:8">
      <c r="B79" s="54" t="s">
        <v>288</v>
      </c>
      <c r="C79" s="242">
        <f>C80+C81+C82</f>
        <v>8455775140</v>
      </c>
      <c r="D79" s="243">
        <f t="shared" ref="D79" si="15">D80+D81+D82</f>
        <v>17050000</v>
      </c>
      <c r="E79" s="243">
        <f t="shared" si="6"/>
        <v>8472825140</v>
      </c>
      <c r="H79" s="21"/>
    </row>
    <row r="80" spans="2:8">
      <c r="B80" s="53" t="s">
        <v>289</v>
      </c>
      <c r="C80" s="244">
        <v>7809346214</v>
      </c>
      <c r="D80" s="245">
        <v>16600000</v>
      </c>
      <c r="E80" s="245">
        <f t="shared" si="6"/>
        <v>7825946214</v>
      </c>
      <c r="H80" s="21"/>
    </row>
    <row r="81" spans="2:8">
      <c r="B81" s="53" t="s">
        <v>283</v>
      </c>
      <c r="C81" s="244">
        <v>126627634</v>
      </c>
      <c r="D81" s="245">
        <v>450000</v>
      </c>
      <c r="E81" s="245">
        <f t="shared" si="6"/>
        <v>127077634</v>
      </c>
      <c r="H81" s="21"/>
    </row>
    <row r="82" spans="2:8">
      <c r="B82" s="53" t="s">
        <v>290</v>
      </c>
      <c r="C82" s="244">
        <v>519801292</v>
      </c>
      <c r="D82" s="245">
        <v>0</v>
      </c>
      <c r="E82" s="245">
        <f t="shared" si="6"/>
        <v>519801292</v>
      </c>
      <c r="H82" s="21"/>
    </row>
    <row r="83" spans="2:8" ht="16.5" thickBot="1">
      <c r="B83" s="221" t="s">
        <v>198</v>
      </c>
      <c r="C83" s="222">
        <f>C84</f>
        <v>9626736661</v>
      </c>
      <c r="D83" s="222">
        <f t="shared" ref="D83" si="16">D84</f>
        <v>121313500</v>
      </c>
      <c r="E83" s="222">
        <f t="shared" ref="E83:E146" si="17">C83+D83</f>
        <v>9748050161</v>
      </c>
      <c r="H83" s="21"/>
    </row>
    <row r="84" spans="2:8">
      <c r="B84" s="54" t="s">
        <v>291</v>
      </c>
      <c r="C84" s="242">
        <f>SUM(C85:C90)</f>
        <v>9626736661</v>
      </c>
      <c r="D84" s="243">
        <f t="shared" ref="D84" si="18">SUM(D85:D90)</f>
        <v>121313500</v>
      </c>
      <c r="E84" s="243">
        <f t="shared" si="17"/>
        <v>9748050161</v>
      </c>
      <c r="H84" s="21"/>
    </row>
    <row r="85" spans="2:8">
      <c r="B85" s="53" t="s">
        <v>240</v>
      </c>
      <c r="C85" s="244">
        <v>1675026015</v>
      </c>
      <c r="D85" s="245">
        <v>59876694</v>
      </c>
      <c r="E85" s="245">
        <f t="shared" si="17"/>
        <v>1734902709</v>
      </c>
      <c r="H85" s="21"/>
    </row>
    <row r="86" spans="2:8">
      <c r="B86" s="53" t="s">
        <v>292</v>
      </c>
      <c r="C86" s="244">
        <v>6327526698</v>
      </c>
      <c r="D86" s="245">
        <v>6748211</v>
      </c>
      <c r="E86" s="245">
        <f t="shared" si="17"/>
        <v>6334274909</v>
      </c>
      <c r="H86" s="21"/>
    </row>
    <row r="87" spans="2:8">
      <c r="B87" s="53" t="s">
        <v>293</v>
      </c>
      <c r="C87" s="244">
        <v>983825636</v>
      </c>
      <c r="D87" s="245">
        <v>40970000</v>
      </c>
      <c r="E87" s="245">
        <f t="shared" si="17"/>
        <v>1024795636</v>
      </c>
      <c r="H87" s="21"/>
    </row>
    <row r="88" spans="2:8">
      <c r="B88" s="53" t="s">
        <v>294</v>
      </c>
      <c r="C88" s="244">
        <v>166038005</v>
      </c>
      <c r="D88" s="245">
        <v>13718595</v>
      </c>
      <c r="E88" s="245">
        <f t="shared" si="17"/>
        <v>179756600</v>
      </c>
      <c r="H88" s="21"/>
    </row>
    <row r="89" spans="2:8">
      <c r="B89" s="53" t="s">
        <v>295</v>
      </c>
      <c r="C89" s="244">
        <v>44075307</v>
      </c>
      <c r="D89" s="245">
        <v>0</v>
      </c>
      <c r="E89" s="245">
        <f t="shared" si="17"/>
        <v>44075307</v>
      </c>
      <c r="H89" s="21"/>
    </row>
    <row r="90" spans="2:8">
      <c r="B90" s="53" t="s">
        <v>236</v>
      </c>
      <c r="C90" s="244">
        <v>430245000</v>
      </c>
      <c r="D90" s="245">
        <v>0</v>
      </c>
      <c r="E90" s="245">
        <f t="shared" si="17"/>
        <v>430245000</v>
      </c>
      <c r="H90" s="21"/>
    </row>
    <row r="91" spans="2:8" ht="16.5" thickBot="1">
      <c r="B91" s="221" t="s">
        <v>199</v>
      </c>
      <c r="C91" s="222">
        <f>C92</f>
        <v>20534383279</v>
      </c>
      <c r="D91" s="222">
        <f t="shared" ref="D91" si="19">D92</f>
        <v>1007547721</v>
      </c>
      <c r="E91" s="222">
        <f t="shared" si="17"/>
        <v>21541931000</v>
      </c>
      <c r="H91" s="21"/>
    </row>
    <row r="92" spans="2:8">
      <c r="B92" s="54" t="s">
        <v>296</v>
      </c>
      <c r="C92" s="242">
        <f>SUM(C93:C106)</f>
        <v>20534383279</v>
      </c>
      <c r="D92" s="243">
        <f t="shared" ref="D92" si="20">SUM(D93:D106)</f>
        <v>1007547721</v>
      </c>
      <c r="E92" s="243">
        <f t="shared" si="17"/>
        <v>21541931000</v>
      </c>
      <c r="H92" s="21"/>
    </row>
    <row r="93" spans="2:8">
      <c r="B93" s="53" t="s">
        <v>297</v>
      </c>
      <c r="C93" s="244">
        <v>2790911293</v>
      </c>
      <c r="D93" s="245">
        <v>169096697</v>
      </c>
      <c r="E93" s="245">
        <f t="shared" si="17"/>
        <v>2960007990</v>
      </c>
      <c r="H93" s="21"/>
    </row>
    <row r="94" spans="2:8">
      <c r="B94" s="53" t="s">
        <v>298</v>
      </c>
      <c r="C94" s="244">
        <v>484225573</v>
      </c>
      <c r="D94" s="245">
        <v>7459227</v>
      </c>
      <c r="E94" s="245">
        <f t="shared" si="17"/>
        <v>491684800</v>
      </c>
      <c r="H94" s="21"/>
    </row>
    <row r="95" spans="2:8">
      <c r="B95" s="53" t="s">
        <v>299</v>
      </c>
      <c r="C95" s="244">
        <v>295100965</v>
      </c>
      <c r="D95" s="245">
        <v>5146617</v>
      </c>
      <c r="E95" s="245">
        <f t="shared" si="17"/>
        <v>300247582</v>
      </c>
      <c r="H95" s="21"/>
    </row>
    <row r="96" spans="2:8">
      <c r="B96" s="53" t="s">
        <v>300</v>
      </c>
      <c r="C96" s="244">
        <v>843760024</v>
      </c>
      <c r="D96" s="245">
        <v>48276374</v>
      </c>
      <c r="E96" s="245">
        <f t="shared" si="17"/>
        <v>892036398</v>
      </c>
      <c r="H96" s="21"/>
    </row>
    <row r="97" spans="2:8">
      <c r="B97" s="53" t="s">
        <v>301</v>
      </c>
      <c r="C97" s="244">
        <v>467170801</v>
      </c>
      <c r="D97" s="245">
        <v>65390624</v>
      </c>
      <c r="E97" s="245">
        <f t="shared" si="17"/>
        <v>532561425</v>
      </c>
      <c r="H97" s="21"/>
    </row>
    <row r="98" spans="2:8">
      <c r="B98" s="53" t="s">
        <v>302</v>
      </c>
      <c r="C98" s="244">
        <v>127578888</v>
      </c>
      <c r="D98" s="245">
        <v>2100000</v>
      </c>
      <c r="E98" s="245">
        <f t="shared" si="17"/>
        <v>129678888</v>
      </c>
      <c r="H98" s="21"/>
    </row>
    <row r="99" spans="2:8">
      <c r="B99" s="53" t="s">
        <v>303</v>
      </c>
      <c r="C99" s="244">
        <v>221665448</v>
      </c>
      <c r="D99" s="245">
        <v>1980857</v>
      </c>
      <c r="E99" s="245">
        <f t="shared" si="17"/>
        <v>223646305</v>
      </c>
      <c r="H99" s="21"/>
    </row>
    <row r="100" spans="2:8">
      <c r="B100" s="53" t="s">
        <v>304</v>
      </c>
      <c r="C100" s="244">
        <v>472313379</v>
      </c>
      <c r="D100" s="245">
        <v>17751178</v>
      </c>
      <c r="E100" s="245">
        <f t="shared" si="17"/>
        <v>490064557</v>
      </c>
      <c r="H100" s="21"/>
    </row>
    <row r="101" spans="2:8">
      <c r="B101" s="53" t="s">
        <v>305</v>
      </c>
      <c r="C101" s="244">
        <v>179640383</v>
      </c>
      <c r="D101" s="245">
        <v>8200000</v>
      </c>
      <c r="E101" s="245">
        <f t="shared" si="17"/>
        <v>187840383</v>
      </c>
      <c r="H101" s="21"/>
    </row>
    <row r="102" spans="2:8">
      <c r="B102" s="53" t="s">
        <v>306</v>
      </c>
      <c r="C102" s="244">
        <v>0</v>
      </c>
      <c r="D102" s="245">
        <v>265866147</v>
      </c>
      <c r="E102" s="245">
        <f t="shared" si="17"/>
        <v>265866147</v>
      </c>
      <c r="H102" s="21"/>
    </row>
    <row r="103" spans="2:8">
      <c r="B103" s="53" t="s">
        <v>307</v>
      </c>
      <c r="C103" s="244">
        <v>633684369</v>
      </c>
      <c r="D103" s="245">
        <v>23335000</v>
      </c>
      <c r="E103" s="245">
        <f t="shared" si="17"/>
        <v>657019369</v>
      </c>
      <c r="H103" s="21"/>
    </row>
    <row r="104" spans="2:8">
      <c r="B104" s="53" t="s">
        <v>308</v>
      </c>
      <c r="C104" s="244">
        <v>524252708</v>
      </c>
      <c r="D104" s="245">
        <v>150000</v>
      </c>
      <c r="E104" s="245">
        <f t="shared" si="17"/>
        <v>524402708</v>
      </c>
      <c r="H104" s="21"/>
    </row>
    <row r="105" spans="2:8">
      <c r="B105" s="53" t="s">
        <v>236</v>
      </c>
      <c r="C105" s="244">
        <v>350914200</v>
      </c>
      <c r="D105" s="245">
        <v>0</v>
      </c>
      <c r="E105" s="245">
        <f t="shared" si="17"/>
        <v>350914200</v>
      </c>
      <c r="H105" s="21"/>
    </row>
    <row r="106" spans="2:8">
      <c r="B106" s="53" t="s">
        <v>248</v>
      </c>
      <c r="C106" s="244">
        <v>13143165248</v>
      </c>
      <c r="D106" s="245">
        <v>392795000</v>
      </c>
      <c r="E106" s="245">
        <f t="shared" si="17"/>
        <v>13535960248</v>
      </c>
      <c r="H106" s="21"/>
    </row>
    <row r="107" spans="2:8" ht="16.5" thickBot="1">
      <c r="B107" s="221" t="s">
        <v>200</v>
      </c>
      <c r="C107" s="222">
        <f>C108</f>
        <v>203718664351</v>
      </c>
      <c r="D107" s="222">
        <f t="shared" ref="D107" si="21">D108</f>
        <v>27429035649</v>
      </c>
      <c r="E107" s="222">
        <f t="shared" si="17"/>
        <v>231147700000</v>
      </c>
      <c r="H107" s="21"/>
    </row>
    <row r="108" spans="2:8">
      <c r="B108" s="54" t="s">
        <v>309</v>
      </c>
      <c r="C108" s="242">
        <f>SUM(C109:C122)</f>
        <v>203718664351</v>
      </c>
      <c r="D108" s="243">
        <f t="shared" ref="D108" si="22">SUM(D109:D122)</f>
        <v>27429035649</v>
      </c>
      <c r="E108" s="243">
        <f t="shared" si="17"/>
        <v>231147700000</v>
      </c>
      <c r="H108" s="21"/>
    </row>
    <row r="109" spans="2:8">
      <c r="B109" s="53" t="s">
        <v>240</v>
      </c>
      <c r="C109" s="244">
        <v>8600180552</v>
      </c>
      <c r="D109" s="245">
        <v>943148626</v>
      </c>
      <c r="E109" s="245">
        <f t="shared" si="17"/>
        <v>9543329178</v>
      </c>
      <c r="H109" s="21"/>
    </row>
    <row r="110" spans="2:8">
      <c r="B110" s="53" t="s">
        <v>310</v>
      </c>
      <c r="C110" s="244">
        <v>19081290744</v>
      </c>
      <c r="D110" s="245">
        <v>425790740</v>
      </c>
      <c r="E110" s="245">
        <f t="shared" si="17"/>
        <v>19507081484</v>
      </c>
      <c r="H110" s="21"/>
    </row>
    <row r="111" spans="2:8">
      <c r="B111" s="53" t="s">
        <v>311</v>
      </c>
      <c r="C111" s="244">
        <v>75956255082</v>
      </c>
      <c r="D111" s="245">
        <v>7092126877</v>
      </c>
      <c r="E111" s="245">
        <f t="shared" si="17"/>
        <v>83048381959</v>
      </c>
      <c r="H111" s="21"/>
    </row>
    <row r="112" spans="2:8">
      <c r="B112" s="53" t="s">
        <v>312</v>
      </c>
      <c r="C112" s="244">
        <v>32177049587</v>
      </c>
      <c r="D112" s="245">
        <v>6399809755</v>
      </c>
      <c r="E112" s="245">
        <f t="shared" si="17"/>
        <v>38576859342</v>
      </c>
      <c r="H112" s="21"/>
    </row>
    <row r="113" spans="2:8">
      <c r="B113" s="53" t="s">
        <v>313</v>
      </c>
      <c r="C113" s="244">
        <v>5960097490</v>
      </c>
      <c r="D113" s="245">
        <v>838742825</v>
      </c>
      <c r="E113" s="245">
        <f t="shared" si="17"/>
        <v>6798840315</v>
      </c>
      <c r="H113" s="21"/>
    </row>
    <row r="114" spans="2:8">
      <c r="B114" s="53" t="s">
        <v>314</v>
      </c>
      <c r="C114" s="244">
        <v>28209347666</v>
      </c>
      <c r="D114" s="245">
        <v>116710387</v>
      </c>
      <c r="E114" s="245">
        <f t="shared" si="17"/>
        <v>28326058053</v>
      </c>
      <c r="H114" s="21"/>
    </row>
    <row r="115" spans="2:8">
      <c r="B115" s="53" t="s">
        <v>315</v>
      </c>
      <c r="C115" s="244">
        <v>108824576</v>
      </c>
      <c r="D115" s="245">
        <v>9632050578</v>
      </c>
      <c r="E115" s="245">
        <f t="shared" si="17"/>
        <v>9740875154</v>
      </c>
      <c r="H115" s="21"/>
    </row>
    <row r="116" spans="2:8">
      <c r="B116" s="53" t="s">
        <v>316</v>
      </c>
      <c r="C116" s="244">
        <v>5087289280</v>
      </c>
      <c r="D116" s="245">
        <v>327407714</v>
      </c>
      <c r="E116" s="245">
        <f t="shared" si="17"/>
        <v>5414696994</v>
      </c>
      <c r="H116" s="21"/>
    </row>
    <row r="117" spans="2:8">
      <c r="B117" s="53" t="s">
        <v>317</v>
      </c>
      <c r="C117" s="244">
        <v>869050027</v>
      </c>
      <c r="D117" s="245">
        <v>20453826</v>
      </c>
      <c r="E117" s="245">
        <f t="shared" si="17"/>
        <v>889503853</v>
      </c>
      <c r="H117" s="21"/>
    </row>
    <row r="118" spans="2:8">
      <c r="B118" s="53" t="s">
        <v>318</v>
      </c>
      <c r="C118" s="244">
        <v>15455318687</v>
      </c>
      <c r="D118" s="245">
        <v>0</v>
      </c>
      <c r="E118" s="245">
        <f t="shared" si="17"/>
        <v>15455318687</v>
      </c>
      <c r="H118" s="21"/>
    </row>
    <row r="119" spans="2:8">
      <c r="B119" s="53" t="s">
        <v>319</v>
      </c>
      <c r="C119" s="244">
        <v>77068500</v>
      </c>
      <c r="D119" s="245">
        <v>658300000</v>
      </c>
      <c r="E119" s="245">
        <f t="shared" si="17"/>
        <v>735368500</v>
      </c>
      <c r="H119" s="21"/>
    </row>
    <row r="120" spans="2:8">
      <c r="B120" s="53" t="s">
        <v>320</v>
      </c>
      <c r="C120" s="244">
        <v>8044257189</v>
      </c>
      <c r="D120" s="245">
        <v>292369365</v>
      </c>
      <c r="E120" s="245">
        <f t="shared" si="17"/>
        <v>8336626554</v>
      </c>
      <c r="H120" s="21"/>
    </row>
    <row r="121" spans="2:8">
      <c r="B121" s="53" t="s">
        <v>321</v>
      </c>
      <c r="C121" s="244">
        <v>2182621048</v>
      </c>
      <c r="D121" s="245">
        <v>682124956</v>
      </c>
      <c r="E121" s="245">
        <f t="shared" si="17"/>
        <v>2864746004</v>
      </c>
      <c r="H121" s="21"/>
    </row>
    <row r="122" spans="2:8">
      <c r="B122" s="53" t="s">
        <v>236</v>
      </c>
      <c r="C122" s="244">
        <v>1910013923</v>
      </c>
      <c r="D122" s="245">
        <v>0</v>
      </c>
      <c r="E122" s="245">
        <f t="shared" si="17"/>
        <v>1910013923</v>
      </c>
      <c r="H122" s="21"/>
    </row>
    <row r="123" spans="2:8" ht="16.5" thickBot="1">
      <c r="B123" s="221" t="s">
        <v>201</v>
      </c>
      <c r="C123" s="222">
        <f>C124</f>
        <v>105525655393</v>
      </c>
      <c r="D123" s="222">
        <f t="shared" ref="D123" si="23">D124</f>
        <v>17927105995</v>
      </c>
      <c r="E123" s="222">
        <f t="shared" si="17"/>
        <v>123452761388</v>
      </c>
      <c r="H123" s="21"/>
    </row>
    <row r="124" spans="2:8">
      <c r="B124" s="54" t="s">
        <v>322</v>
      </c>
      <c r="C124" s="242">
        <f>SUM(C125:C136)</f>
        <v>105525655393</v>
      </c>
      <c r="D124" s="243">
        <f>SUM(D125:D136)</f>
        <v>17927105995</v>
      </c>
      <c r="E124" s="243">
        <f t="shared" si="17"/>
        <v>123452761388</v>
      </c>
      <c r="H124" s="21"/>
    </row>
    <row r="125" spans="2:8">
      <c r="B125" s="53" t="s">
        <v>240</v>
      </c>
      <c r="C125" s="244">
        <v>4760528823</v>
      </c>
      <c r="D125" s="245">
        <v>598045435</v>
      </c>
      <c r="E125" s="245">
        <f t="shared" si="17"/>
        <v>5358574258</v>
      </c>
      <c r="H125" s="21"/>
    </row>
    <row r="126" spans="2:8">
      <c r="B126" s="53" t="s">
        <v>323</v>
      </c>
      <c r="C126" s="244">
        <v>4378389821</v>
      </c>
      <c r="D126" s="245">
        <v>145349963</v>
      </c>
      <c r="E126" s="245">
        <f t="shared" si="17"/>
        <v>4523739784</v>
      </c>
      <c r="H126" s="21"/>
    </row>
    <row r="127" spans="2:8">
      <c r="B127" s="53" t="s">
        <v>324</v>
      </c>
      <c r="C127" s="244">
        <v>373015668</v>
      </c>
      <c r="D127" s="245">
        <v>16698869</v>
      </c>
      <c r="E127" s="245">
        <f t="shared" si="17"/>
        <v>389714537</v>
      </c>
      <c r="H127" s="21"/>
    </row>
    <row r="128" spans="2:8">
      <c r="B128" s="53" t="s">
        <v>325</v>
      </c>
      <c r="C128" s="244">
        <v>4831717544</v>
      </c>
      <c r="D128" s="245">
        <v>42732087</v>
      </c>
      <c r="E128" s="245">
        <f t="shared" si="17"/>
        <v>4874449631</v>
      </c>
      <c r="H128" s="21"/>
    </row>
    <row r="129" spans="2:8">
      <c r="B129" s="53" t="s">
        <v>326</v>
      </c>
      <c r="C129" s="244">
        <v>73598517</v>
      </c>
      <c r="D129" s="245">
        <v>31164212</v>
      </c>
      <c r="E129" s="245">
        <f t="shared" si="17"/>
        <v>104762729</v>
      </c>
      <c r="H129" s="21"/>
    </row>
    <row r="130" spans="2:8">
      <c r="B130" s="53" t="s">
        <v>327</v>
      </c>
      <c r="C130" s="244">
        <v>1829406903</v>
      </c>
      <c r="D130" s="245">
        <v>69548085</v>
      </c>
      <c r="E130" s="245">
        <f t="shared" si="17"/>
        <v>1898954988</v>
      </c>
      <c r="H130" s="21"/>
    </row>
    <row r="131" spans="2:8">
      <c r="B131" s="53" t="s">
        <v>328</v>
      </c>
      <c r="C131" s="244">
        <v>27710000</v>
      </c>
      <c r="D131" s="245">
        <v>4290000</v>
      </c>
      <c r="E131" s="245">
        <f t="shared" si="17"/>
        <v>32000000</v>
      </c>
      <c r="H131" s="21"/>
    </row>
    <row r="132" spans="2:8">
      <c r="B132" s="53" t="s">
        <v>329</v>
      </c>
      <c r="C132" s="244">
        <v>1028176150</v>
      </c>
      <c r="D132" s="245">
        <v>92363595</v>
      </c>
      <c r="E132" s="245">
        <f t="shared" si="17"/>
        <v>1120539745</v>
      </c>
      <c r="H132" s="21"/>
    </row>
    <row r="133" spans="2:8">
      <c r="B133" s="53" t="s">
        <v>330</v>
      </c>
      <c r="C133" s="244">
        <v>18248152</v>
      </c>
      <c r="D133" s="245">
        <v>5660000</v>
      </c>
      <c r="E133" s="245">
        <f t="shared" si="17"/>
        <v>23908152</v>
      </c>
      <c r="H133" s="21"/>
    </row>
    <row r="134" spans="2:8">
      <c r="B134" s="53" t="s">
        <v>331</v>
      </c>
      <c r="C134" s="244">
        <v>22802276</v>
      </c>
      <c r="D134" s="245">
        <v>1225000</v>
      </c>
      <c r="E134" s="245">
        <f t="shared" si="17"/>
        <v>24027276</v>
      </c>
      <c r="H134" s="21"/>
    </row>
    <row r="135" spans="2:8">
      <c r="B135" s="53" t="s">
        <v>236</v>
      </c>
      <c r="C135" s="244">
        <v>1181805339</v>
      </c>
      <c r="D135" s="245">
        <v>0</v>
      </c>
      <c r="E135" s="245">
        <f t="shared" si="17"/>
        <v>1181805339</v>
      </c>
      <c r="H135" s="21"/>
    </row>
    <row r="136" spans="2:8">
      <c r="B136" s="53" t="s">
        <v>248</v>
      </c>
      <c r="C136" s="244">
        <v>87000256200</v>
      </c>
      <c r="D136" s="245">
        <v>16920028749</v>
      </c>
      <c r="E136" s="245">
        <f t="shared" si="17"/>
        <v>103920284949</v>
      </c>
      <c r="H136" s="21"/>
    </row>
    <row r="137" spans="2:8" ht="16.5" thickBot="1">
      <c r="B137" s="221" t="s">
        <v>202</v>
      </c>
      <c r="C137" s="222">
        <f>C138</f>
        <v>2554423897</v>
      </c>
      <c r="D137" s="222">
        <f t="shared" ref="D137" si="24">D138</f>
        <v>336157000</v>
      </c>
      <c r="E137" s="222">
        <f t="shared" si="17"/>
        <v>2890580897</v>
      </c>
      <c r="H137" s="21"/>
    </row>
    <row r="138" spans="2:8">
      <c r="B138" s="54" t="s">
        <v>332</v>
      </c>
      <c r="C138" s="242">
        <f>SUM(C139:C145)</f>
        <v>2554423897</v>
      </c>
      <c r="D138" s="243">
        <f t="shared" ref="D138" si="25">SUM(D139:D145)</f>
        <v>336157000</v>
      </c>
      <c r="E138" s="243">
        <f t="shared" si="17"/>
        <v>2890580897</v>
      </c>
      <c r="H138" s="21"/>
    </row>
    <row r="139" spans="2:8">
      <c r="B139" s="53" t="s">
        <v>240</v>
      </c>
      <c r="C139" s="244">
        <v>1227446408</v>
      </c>
      <c r="D139" s="245">
        <v>21950000</v>
      </c>
      <c r="E139" s="245">
        <f t="shared" si="17"/>
        <v>1249396408</v>
      </c>
      <c r="H139" s="21"/>
    </row>
    <row r="140" spans="2:8">
      <c r="B140" s="53" t="s">
        <v>333</v>
      </c>
      <c r="C140" s="244">
        <v>88419155</v>
      </c>
      <c r="D140" s="245">
        <v>307750000</v>
      </c>
      <c r="E140" s="245">
        <f t="shared" si="17"/>
        <v>396169155</v>
      </c>
      <c r="H140" s="21"/>
    </row>
    <row r="141" spans="2:8">
      <c r="B141" s="53" t="s">
        <v>334</v>
      </c>
      <c r="C141" s="244">
        <v>641414855</v>
      </c>
      <c r="D141" s="245">
        <v>0</v>
      </c>
      <c r="E141" s="245">
        <f t="shared" si="17"/>
        <v>641414855</v>
      </c>
      <c r="H141" s="21"/>
    </row>
    <row r="142" spans="2:8">
      <c r="B142" s="53" t="s">
        <v>335</v>
      </c>
      <c r="C142" s="244">
        <v>64027400</v>
      </c>
      <c r="D142" s="245">
        <v>4300000</v>
      </c>
      <c r="E142" s="245">
        <f t="shared" si="17"/>
        <v>68327400</v>
      </c>
      <c r="H142" s="21"/>
    </row>
    <row r="143" spans="2:8">
      <c r="B143" s="53" t="s">
        <v>336</v>
      </c>
      <c r="C143" s="244">
        <v>34362500</v>
      </c>
      <c r="D143" s="245">
        <v>0</v>
      </c>
      <c r="E143" s="245">
        <f t="shared" si="17"/>
        <v>34362500</v>
      </c>
      <c r="H143" s="21"/>
    </row>
    <row r="144" spans="2:8">
      <c r="B144" s="53" t="s">
        <v>337</v>
      </c>
      <c r="C144" s="244">
        <v>356975511</v>
      </c>
      <c r="D144" s="245">
        <v>2157000</v>
      </c>
      <c r="E144" s="245">
        <f t="shared" si="17"/>
        <v>359132511</v>
      </c>
      <c r="H144" s="21"/>
    </row>
    <row r="145" spans="2:8">
      <c r="B145" s="53" t="s">
        <v>236</v>
      </c>
      <c r="C145" s="244">
        <v>141778068</v>
      </c>
      <c r="D145" s="245">
        <v>0</v>
      </c>
      <c r="E145" s="245">
        <f t="shared" si="17"/>
        <v>141778068</v>
      </c>
      <c r="H145" s="21"/>
    </row>
    <row r="146" spans="2:8" ht="16.5" thickBot="1">
      <c r="B146" s="221" t="s">
        <v>203</v>
      </c>
      <c r="C146" s="222">
        <f>C147</f>
        <v>2302666469</v>
      </c>
      <c r="D146" s="222">
        <f t="shared" ref="D146" si="26">D147</f>
        <v>1019097878</v>
      </c>
      <c r="E146" s="222">
        <f t="shared" si="17"/>
        <v>3321764347</v>
      </c>
      <c r="H146" s="21"/>
    </row>
    <row r="147" spans="2:8">
      <c r="B147" s="54" t="s">
        <v>338</v>
      </c>
      <c r="C147" s="242">
        <f>SUM(C148:C153)</f>
        <v>2302666469</v>
      </c>
      <c r="D147" s="243">
        <f>SUM(D148:D153)</f>
        <v>1019097878</v>
      </c>
      <c r="E147" s="243">
        <f t="shared" ref="E147:E211" si="27">C147+D147</f>
        <v>3321764347</v>
      </c>
      <c r="H147" s="21"/>
    </row>
    <row r="148" spans="2:8">
      <c r="B148" s="53" t="s">
        <v>240</v>
      </c>
      <c r="C148" s="244">
        <v>536341442</v>
      </c>
      <c r="D148" s="245">
        <v>22866123</v>
      </c>
      <c r="E148" s="245">
        <f t="shared" si="27"/>
        <v>559207565</v>
      </c>
      <c r="H148" s="21"/>
    </row>
    <row r="149" spans="2:8">
      <c r="B149" s="53" t="s">
        <v>339</v>
      </c>
      <c r="C149" s="244">
        <v>342136350</v>
      </c>
      <c r="D149" s="245">
        <v>925000</v>
      </c>
      <c r="E149" s="245">
        <f t="shared" si="27"/>
        <v>343061350</v>
      </c>
      <c r="H149" s="21"/>
    </row>
    <row r="150" spans="2:8">
      <c r="B150" s="53" t="s">
        <v>340</v>
      </c>
      <c r="C150" s="244">
        <v>19548000</v>
      </c>
      <c r="D150" s="245">
        <v>0</v>
      </c>
      <c r="E150" s="245">
        <f t="shared" si="27"/>
        <v>19548000</v>
      </c>
      <c r="H150" s="21"/>
    </row>
    <row r="151" spans="2:8">
      <c r="B151" s="53" t="s">
        <v>341</v>
      </c>
      <c r="C151" s="244">
        <v>456564802</v>
      </c>
      <c r="D151" s="245">
        <v>995306755</v>
      </c>
      <c r="E151" s="245">
        <f t="shared" si="27"/>
        <v>1451871557</v>
      </c>
      <c r="H151" s="21"/>
    </row>
    <row r="152" spans="2:8">
      <c r="B152" s="53" t="s">
        <v>236</v>
      </c>
      <c r="C152" s="244">
        <v>24755964</v>
      </c>
      <c r="D152" s="245">
        <v>0</v>
      </c>
      <c r="E152" s="245">
        <f t="shared" si="27"/>
        <v>24755964</v>
      </c>
      <c r="H152" s="21"/>
    </row>
    <row r="153" spans="2:8">
      <c r="B153" s="53" t="s">
        <v>248</v>
      </c>
      <c r="C153" s="244">
        <v>923319911</v>
      </c>
      <c r="D153" s="245">
        <v>0</v>
      </c>
      <c r="E153" s="245">
        <f t="shared" si="27"/>
        <v>923319911</v>
      </c>
      <c r="H153" s="21"/>
    </row>
    <row r="154" spans="2:8" ht="16.5" thickBot="1">
      <c r="B154" s="221" t="s">
        <v>204</v>
      </c>
      <c r="C154" s="222">
        <f>C155</f>
        <v>12114783532</v>
      </c>
      <c r="D154" s="222">
        <f t="shared" ref="D154" si="28">D155</f>
        <v>3587386006</v>
      </c>
      <c r="E154" s="222">
        <f t="shared" si="27"/>
        <v>15702169538</v>
      </c>
      <c r="H154" s="21"/>
    </row>
    <row r="155" spans="2:8">
      <c r="B155" s="54" t="s">
        <v>342</v>
      </c>
      <c r="C155" s="242">
        <f>SUM(C156:C165)</f>
        <v>12114783532</v>
      </c>
      <c r="D155" s="243">
        <f t="shared" ref="D155" si="29">SUM(D156:D165)</f>
        <v>3587386006</v>
      </c>
      <c r="E155" s="243">
        <f t="shared" si="27"/>
        <v>15702169538</v>
      </c>
      <c r="H155" s="21"/>
    </row>
    <row r="156" spans="2:8">
      <c r="B156" s="53" t="s">
        <v>240</v>
      </c>
      <c r="C156" s="244">
        <v>2581659496</v>
      </c>
      <c r="D156" s="245">
        <v>731928209</v>
      </c>
      <c r="E156" s="245">
        <f t="shared" si="27"/>
        <v>3313587705</v>
      </c>
      <c r="H156" s="21"/>
    </row>
    <row r="157" spans="2:8">
      <c r="B157" s="53" t="s">
        <v>343</v>
      </c>
      <c r="C157" s="244">
        <v>80842504</v>
      </c>
      <c r="D157" s="245">
        <v>504274612</v>
      </c>
      <c r="E157" s="245">
        <f t="shared" si="27"/>
        <v>585117116</v>
      </c>
      <c r="H157" s="21"/>
    </row>
    <row r="158" spans="2:8">
      <c r="B158" s="53" t="s">
        <v>344</v>
      </c>
      <c r="C158" s="244">
        <v>1968730027</v>
      </c>
      <c r="D158" s="245">
        <v>486698000</v>
      </c>
      <c r="E158" s="245">
        <f t="shared" si="27"/>
        <v>2455428027</v>
      </c>
      <c r="H158" s="21"/>
    </row>
    <row r="159" spans="2:8">
      <c r="B159" s="53" t="s">
        <v>345</v>
      </c>
      <c r="C159" s="244">
        <v>367484738</v>
      </c>
      <c r="D159" s="245">
        <v>68763262</v>
      </c>
      <c r="E159" s="245">
        <f t="shared" si="27"/>
        <v>436248000</v>
      </c>
      <c r="H159" s="21"/>
    </row>
    <row r="160" spans="2:8">
      <c r="B160" s="53" t="s">
        <v>346</v>
      </c>
      <c r="C160" s="244">
        <v>553591190</v>
      </c>
      <c r="D160" s="245">
        <v>32561000</v>
      </c>
      <c r="E160" s="245">
        <f t="shared" si="27"/>
        <v>586152190</v>
      </c>
      <c r="H160" s="21"/>
    </row>
    <row r="161" spans="2:8">
      <c r="B161" s="53" t="s">
        <v>347</v>
      </c>
      <c r="C161" s="244">
        <v>41700911</v>
      </c>
      <c r="D161" s="245">
        <v>1399304000</v>
      </c>
      <c r="E161" s="245">
        <f t="shared" si="27"/>
        <v>1441004911</v>
      </c>
      <c r="H161" s="21"/>
    </row>
    <row r="162" spans="2:8">
      <c r="B162" s="53" t="s">
        <v>348</v>
      </c>
      <c r="C162" s="244">
        <v>48939039</v>
      </c>
      <c r="D162" s="245">
        <v>8193412</v>
      </c>
      <c r="E162" s="245">
        <f t="shared" si="27"/>
        <v>57132451</v>
      </c>
      <c r="H162" s="21"/>
    </row>
    <row r="163" spans="2:8">
      <c r="B163" s="53" t="s">
        <v>349</v>
      </c>
      <c r="C163" s="244">
        <v>20011489</v>
      </c>
      <c r="D163" s="245">
        <v>1158511</v>
      </c>
      <c r="E163" s="245">
        <f t="shared" si="27"/>
        <v>21170000</v>
      </c>
      <c r="H163" s="21"/>
    </row>
    <row r="164" spans="2:8">
      <c r="B164" s="53" t="s">
        <v>236</v>
      </c>
      <c r="C164" s="244">
        <v>789003524</v>
      </c>
      <c r="D164" s="245">
        <v>211505000</v>
      </c>
      <c r="E164" s="245">
        <f t="shared" si="27"/>
        <v>1000508524</v>
      </c>
      <c r="H164" s="21"/>
    </row>
    <row r="165" spans="2:8">
      <c r="B165" s="53" t="s">
        <v>248</v>
      </c>
      <c r="C165" s="244">
        <v>5662820614</v>
      </c>
      <c r="D165" s="245">
        <v>143000000</v>
      </c>
      <c r="E165" s="245">
        <f t="shared" si="27"/>
        <v>5805820614</v>
      </c>
      <c r="H165" s="21"/>
    </row>
    <row r="166" spans="2:8" ht="16.5" thickBot="1">
      <c r="B166" s="221" t="s">
        <v>205</v>
      </c>
      <c r="C166" s="222">
        <f>C167</f>
        <v>20103557563</v>
      </c>
      <c r="D166" s="222">
        <f t="shared" ref="D166" si="30">D167</f>
        <v>28191824970</v>
      </c>
      <c r="E166" s="222">
        <f t="shared" si="27"/>
        <v>48295382533</v>
      </c>
      <c r="H166" s="21"/>
    </row>
    <row r="167" spans="2:8">
      <c r="B167" s="54" t="s">
        <v>350</v>
      </c>
      <c r="C167" s="242">
        <f>SUM(C168:C184)</f>
        <v>20103557563</v>
      </c>
      <c r="D167" s="243">
        <f>SUM(D168:D184)</f>
        <v>28191824970</v>
      </c>
      <c r="E167" s="243">
        <f t="shared" si="27"/>
        <v>48295382533</v>
      </c>
      <c r="H167" s="21"/>
    </row>
    <row r="168" spans="2:8">
      <c r="B168" s="53" t="s">
        <v>240</v>
      </c>
      <c r="C168" s="244">
        <v>3200403388</v>
      </c>
      <c r="D168" s="245">
        <v>0</v>
      </c>
      <c r="E168" s="245">
        <f t="shared" si="27"/>
        <v>3200403388</v>
      </c>
      <c r="H168" s="21"/>
    </row>
    <row r="169" spans="2:8">
      <c r="B169" s="53" t="s">
        <v>351</v>
      </c>
      <c r="C169" s="244">
        <v>1939999404</v>
      </c>
      <c r="D169" s="245">
        <v>11366892051</v>
      </c>
      <c r="E169" s="245">
        <f t="shared" si="27"/>
        <v>13306891455</v>
      </c>
      <c r="H169" s="21"/>
    </row>
    <row r="170" spans="2:8">
      <c r="B170" s="53" t="s">
        <v>352</v>
      </c>
      <c r="C170" s="244">
        <v>1596545416</v>
      </c>
      <c r="D170" s="245">
        <v>3650000000</v>
      </c>
      <c r="E170" s="245">
        <f t="shared" si="27"/>
        <v>5246545416</v>
      </c>
      <c r="H170" s="21"/>
    </row>
    <row r="171" spans="2:8">
      <c r="B171" s="53" t="s">
        <v>353</v>
      </c>
      <c r="C171" s="244">
        <v>0</v>
      </c>
      <c r="D171" s="245">
        <v>1836454160</v>
      </c>
      <c r="E171" s="245">
        <f t="shared" si="27"/>
        <v>1836454160</v>
      </c>
      <c r="H171" s="21"/>
    </row>
    <row r="172" spans="2:8">
      <c r="B172" s="53" t="s">
        <v>354</v>
      </c>
      <c r="C172" s="244">
        <v>0</v>
      </c>
      <c r="D172" s="245">
        <v>1105891782</v>
      </c>
      <c r="E172" s="245">
        <f t="shared" si="27"/>
        <v>1105891782</v>
      </c>
      <c r="H172" s="21"/>
    </row>
    <row r="173" spans="2:8">
      <c r="B173" s="53" t="s">
        <v>355</v>
      </c>
      <c r="C173" s="244">
        <v>0</v>
      </c>
      <c r="D173" s="245">
        <v>242893607</v>
      </c>
      <c r="E173" s="245">
        <f t="shared" si="27"/>
        <v>242893607</v>
      </c>
      <c r="H173" s="21"/>
    </row>
    <row r="174" spans="2:8">
      <c r="B174" s="53" t="s">
        <v>356</v>
      </c>
      <c r="C174" s="244">
        <v>0</v>
      </c>
      <c r="D174" s="245">
        <v>31715518</v>
      </c>
      <c r="E174" s="245">
        <f t="shared" si="27"/>
        <v>31715518</v>
      </c>
      <c r="H174" s="21"/>
    </row>
    <row r="175" spans="2:8">
      <c r="B175" s="53" t="s">
        <v>357</v>
      </c>
      <c r="C175" s="244">
        <v>608333640</v>
      </c>
      <c r="D175" s="245">
        <v>868939269</v>
      </c>
      <c r="E175" s="245">
        <f t="shared" si="27"/>
        <v>1477272909</v>
      </c>
      <c r="H175" s="21"/>
    </row>
    <row r="176" spans="2:8">
      <c r="B176" s="53" t="s">
        <v>358</v>
      </c>
      <c r="C176" s="244">
        <v>0</v>
      </c>
      <c r="D176" s="245">
        <v>241720000</v>
      </c>
      <c r="E176" s="245">
        <f t="shared" si="27"/>
        <v>241720000</v>
      </c>
      <c r="H176" s="21"/>
    </row>
    <row r="177" spans="2:8">
      <c r="B177" s="53" t="s">
        <v>359</v>
      </c>
      <c r="C177" s="244">
        <v>815962390</v>
      </c>
      <c r="D177" s="245">
        <v>0</v>
      </c>
      <c r="E177" s="245">
        <f t="shared" si="27"/>
        <v>815962390</v>
      </c>
      <c r="H177" s="21"/>
    </row>
    <row r="178" spans="2:8">
      <c r="B178" s="53" t="s">
        <v>360</v>
      </c>
      <c r="C178" s="244">
        <v>0</v>
      </c>
      <c r="D178" s="245">
        <v>181290000</v>
      </c>
      <c r="E178" s="245">
        <f t="shared" si="27"/>
        <v>181290000</v>
      </c>
      <c r="H178" s="21"/>
    </row>
    <row r="179" spans="2:8">
      <c r="B179" s="53" t="s">
        <v>361</v>
      </c>
      <c r="C179" s="244">
        <v>337449875</v>
      </c>
      <c r="D179" s="245">
        <v>36390000</v>
      </c>
      <c r="E179" s="245">
        <f t="shared" si="27"/>
        <v>373839875</v>
      </c>
      <c r="H179" s="21"/>
    </row>
    <row r="180" spans="2:8">
      <c r="B180" s="53" t="s">
        <v>362</v>
      </c>
      <c r="C180" s="244">
        <v>5373699191</v>
      </c>
      <c r="D180" s="245">
        <v>5870209008</v>
      </c>
      <c r="E180" s="245">
        <f t="shared" si="27"/>
        <v>11243908199</v>
      </c>
      <c r="H180" s="21"/>
    </row>
    <row r="181" spans="2:8">
      <c r="B181" s="53" t="s">
        <v>363</v>
      </c>
      <c r="C181" s="244">
        <v>180738996</v>
      </c>
      <c r="D181" s="245">
        <v>14950000</v>
      </c>
      <c r="E181" s="245">
        <f t="shared" si="27"/>
        <v>195688996</v>
      </c>
      <c r="H181" s="21"/>
    </row>
    <row r="182" spans="2:8">
      <c r="B182" s="53" t="s">
        <v>364</v>
      </c>
      <c r="C182" s="244">
        <v>48864887</v>
      </c>
      <c r="D182" s="245">
        <v>7000000</v>
      </c>
      <c r="E182" s="245">
        <f t="shared" si="27"/>
        <v>55864887</v>
      </c>
      <c r="H182" s="21"/>
    </row>
    <row r="183" spans="2:8">
      <c r="B183" s="53" t="s">
        <v>236</v>
      </c>
      <c r="C183" s="244">
        <v>4664362187</v>
      </c>
      <c r="D183" s="245">
        <v>30000000</v>
      </c>
      <c r="E183" s="245">
        <f t="shared" si="27"/>
        <v>4694362187</v>
      </c>
      <c r="H183" s="21"/>
    </row>
    <row r="184" spans="2:8">
      <c r="B184" s="53" t="s">
        <v>248</v>
      </c>
      <c r="C184" s="244">
        <v>1337198189</v>
      </c>
      <c r="D184" s="245">
        <v>2707479575</v>
      </c>
      <c r="E184" s="245">
        <f t="shared" si="27"/>
        <v>4044677764</v>
      </c>
      <c r="H184" s="21"/>
    </row>
    <row r="185" spans="2:8" ht="16.5" thickBot="1">
      <c r="B185" s="221" t="s">
        <v>365</v>
      </c>
      <c r="C185" s="222">
        <f>C186</f>
        <v>6570421980</v>
      </c>
      <c r="D185" s="222">
        <f t="shared" ref="D185" si="31">D186</f>
        <v>200587985</v>
      </c>
      <c r="E185" s="222">
        <f t="shared" si="27"/>
        <v>6771009965</v>
      </c>
      <c r="H185" s="21"/>
    </row>
    <row r="186" spans="2:8">
      <c r="B186" s="54" t="s">
        <v>366</v>
      </c>
      <c r="C186" s="242">
        <f>SUM(C187:C194)</f>
        <v>6570421980</v>
      </c>
      <c r="D186" s="243">
        <f t="shared" ref="D186" si="32">SUM(D187:D194)</f>
        <v>200587985</v>
      </c>
      <c r="E186" s="243">
        <f t="shared" si="27"/>
        <v>6771009965</v>
      </c>
      <c r="H186" s="21"/>
    </row>
    <row r="187" spans="2:8">
      <c r="B187" s="53" t="s">
        <v>240</v>
      </c>
      <c r="C187" s="244">
        <v>2599548204</v>
      </c>
      <c r="D187" s="245">
        <v>87359447</v>
      </c>
      <c r="E187" s="245">
        <f t="shared" si="27"/>
        <v>2686907651</v>
      </c>
      <c r="H187" s="21"/>
    </row>
    <row r="188" spans="2:8">
      <c r="B188" s="53" t="s">
        <v>367</v>
      </c>
      <c r="C188" s="244">
        <v>198320263</v>
      </c>
      <c r="D188" s="245">
        <v>2420000</v>
      </c>
      <c r="E188" s="245">
        <f t="shared" si="27"/>
        <v>200740263</v>
      </c>
      <c r="H188" s="21"/>
    </row>
    <row r="189" spans="2:8">
      <c r="B189" s="53" t="s">
        <v>368</v>
      </c>
      <c r="C189" s="244">
        <v>176743467</v>
      </c>
      <c r="D189" s="245">
        <v>14195000</v>
      </c>
      <c r="E189" s="245">
        <f t="shared" si="27"/>
        <v>190938467</v>
      </c>
      <c r="H189" s="21"/>
    </row>
    <row r="190" spans="2:8">
      <c r="B190" s="53" t="s">
        <v>369</v>
      </c>
      <c r="C190" s="244">
        <v>1052527883</v>
      </c>
      <c r="D190" s="245">
        <v>5188000</v>
      </c>
      <c r="E190" s="245">
        <f t="shared" si="27"/>
        <v>1057715883</v>
      </c>
      <c r="H190" s="21"/>
    </row>
    <row r="191" spans="2:8">
      <c r="B191" s="53" t="s">
        <v>370</v>
      </c>
      <c r="C191" s="244">
        <v>184814501</v>
      </c>
      <c r="D191" s="245">
        <v>56425538</v>
      </c>
      <c r="E191" s="245">
        <f t="shared" si="27"/>
        <v>241240039</v>
      </c>
      <c r="H191" s="21"/>
    </row>
    <row r="192" spans="2:8">
      <c r="B192" s="53" t="s">
        <v>371</v>
      </c>
      <c r="C192" s="244">
        <v>50000000</v>
      </c>
      <c r="D192" s="245">
        <v>0</v>
      </c>
      <c r="E192" s="245">
        <f t="shared" si="27"/>
        <v>50000000</v>
      </c>
      <c r="H192" s="21"/>
    </row>
    <row r="193" spans="2:8">
      <c r="B193" s="53" t="s">
        <v>236</v>
      </c>
      <c r="C193" s="244">
        <v>107793580</v>
      </c>
      <c r="D193" s="245">
        <v>0</v>
      </c>
      <c r="E193" s="245">
        <f t="shared" si="27"/>
        <v>107793580</v>
      </c>
      <c r="H193" s="21"/>
    </row>
    <row r="194" spans="2:8">
      <c r="B194" s="53" t="s">
        <v>248</v>
      </c>
      <c r="C194" s="244">
        <v>2200674082</v>
      </c>
      <c r="D194" s="245">
        <v>35000000</v>
      </c>
      <c r="E194" s="245">
        <f t="shared" si="27"/>
        <v>2235674082</v>
      </c>
      <c r="H194" s="21"/>
    </row>
    <row r="195" spans="2:8" ht="16.5" thickBot="1">
      <c r="B195" s="221" t="s">
        <v>207</v>
      </c>
      <c r="C195" s="222">
        <f>C196</f>
        <v>4360919048</v>
      </c>
      <c r="D195" s="222">
        <f t="shared" ref="D195" si="33">D196</f>
        <v>2111433761</v>
      </c>
      <c r="E195" s="222">
        <f t="shared" si="27"/>
        <v>6472352809</v>
      </c>
      <c r="H195" s="21"/>
    </row>
    <row r="196" spans="2:8">
      <c r="B196" s="54" t="s">
        <v>372</v>
      </c>
      <c r="C196" s="242">
        <f>SUM(C197:C201)</f>
        <v>4360919048</v>
      </c>
      <c r="D196" s="243">
        <f t="shared" ref="D196" si="34">SUM(D197:D201)</f>
        <v>2111433761</v>
      </c>
      <c r="E196" s="243">
        <f t="shared" si="27"/>
        <v>6472352809</v>
      </c>
      <c r="H196" s="21"/>
    </row>
    <row r="197" spans="2:8">
      <c r="B197" s="53" t="s">
        <v>240</v>
      </c>
      <c r="C197" s="244">
        <v>782187953</v>
      </c>
      <c r="D197" s="245">
        <v>127586883</v>
      </c>
      <c r="E197" s="245">
        <f t="shared" si="27"/>
        <v>909774836</v>
      </c>
      <c r="H197" s="21"/>
    </row>
    <row r="198" spans="2:8">
      <c r="B198" s="53" t="s">
        <v>373</v>
      </c>
      <c r="C198" s="244">
        <v>2643078147</v>
      </c>
      <c r="D198" s="245">
        <v>463930595</v>
      </c>
      <c r="E198" s="245">
        <f t="shared" si="27"/>
        <v>3107008742</v>
      </c>
      <c r="H198" s="21"/>
    </row>
    <row r="199" spans="2:8">
      <c r="B199" s="53" t="s">
        <v>374</v>
      </c>
      <c r="C199" s="244">
        <v>216738435</v>
      </c>
      <c r="D199" s="245">
        <v>4576130</v>
      </c>
      <c r="E199" s="245">
        <f t="shared" si="27"/>
        <v>221314565</v>
      </c>
      <c r="H199" s="21"/>
    </row>
    <row r="200" spans="2:8">
      <c r="B200" s="53" t="s">
        <v>375</v>
      </c>
      <c r="C200" s="244">
        <v>656506313</v>
      </c>
      <c r="D200" s="245">
        <v>1336961893</v>
      </c>
      <c r="E200" s="245">
        <f t="shared" si="27"/>
        <v>1993468206</v>
      </c>
      <c r="H200" s="21"/>
    </row>
    <row r="201" spans="2:8">
      <c r="B201" s="53" t="s">
        <v>238</v>
      </c>
      <c r="C201" s="244">
        <v>62408200</v>
      </c>
      <c r="D201" s="245">
        <v>178378260</v>
      </c>
      <c r="E201" s="245">
        <f t="shared" si="27"/>
        <v>240786460</v>
      </c>
      <c r="H201" s="21"/>
    </row>
    <row r="202" spans="2:8" ht="16.5" thickBot="1">
      <c r="B202" s="221" t="s">
        <v>208</v>
      </c>
      <c r="C202" s="222">
        <f>C203</f>
        <v>8399310777</v>
      </c>
      <c r="D202" s="222">
        <f t="shared" ref="D202" si="35">D203</f>
        <v>0</v>
      </c>
      <c r="E202" s="222">
        <f t="shared" si="27"/>
        <v>8399310777</v>
      </c>
      <c r="H202" s="21"/>
    </row>
    <row r="203" spans="2:8">
      <c r="B203" s="54" t="s">
        <v>376</v>
      </c>
      <c r="C203" s="242">
        <f>SUM(C204:C207)</f>
        <v>8399310777</v>
      </c>
      <c r="D203" s="243">
        <f t="shared" ref="D203" si="36">SUM(D204:D207)</f>
        <v>0</v>
      </c>
      <c r="E203" s="243">
        <f t="shared" si="27"/>
        <v>8399310777</v>
      </c>
      <c r="H203" s="21"/>
    </row>
    <row r="204" spans="2:8">
      <c r="B204" s="53" t="s">
        <v>240</v>
      </c>
      <c r="C204" s="244">
        <v>1480974094</v>
      </c>
      <c r="D204" s="245">
        <v>0</v>
      </c>
      <c r="E204" s="245">
        <f t="shared" si="27"/>
        <v>1480974094</v>
      </c>
      <c r="H204" s="21"/>
    </row>
    <row r="205" spans="2:8">
      <c r="B205" s="53" t="s">
        <v>377</v>
      </c>
      <c r="C205" s="244">
        <v>5678609477</v>
      </c>
      <c r="D205" s="245">
        <v>0</v>
      </c>
      <c r="E205" s="245">
        <f t="shared" si="27"/>
        <v>5678609477</v>
      </c>
      <c r="H205" s="21"/>
    </row>
    <row r="206" spans="2:8">
      <c r="B206" s="53" t="s">
        <v>378</v>
      </c>
      <c r="C206" s="244">
        <v>1030544527</v>
      </c>
      <c r="D206" s="245">
        <v>0</v>
      </c>
      <c r="E206" s="245">
        <f t="shared" si="27"/>
        <v>1030544527</v>
      </c>
      <c r="H206" s="21"/>
    </row>
    <row r="207" spans="2:8">
      <c r="B207" s="53" t="s">
        <v>379</v>
      </c>
      <c r="C207" s="244">
        <v>209182679</v>
      </c>
      <c r="D207" s="245">
        <v>0</v>
      </c>
      <c r="E207" s="245">
        <f t="shared" si="27"/>
        <v>209182679</v>
      </c>
      <c r="H207" s="21"/>
    </row>
    <row r="208" spans="2:8" ht="16.5" thickBot="1">
      <c r="B208" s="221" t="s">
        <v>209</v>
      </c>
      <c r="C208" s="222">
        <f>C209</f>
        <v>1172320664</v>
      </c>
      <c r="D208" s="222">
        <f t="shared" ref="D208" si="37">D209</f>
        <v>34596458</v>
      </c>
      <c r="E208" s="222">
        <f t="shared" si="27"/>
        <v>1206917122</v>
      </c>
      <c r="H208" s="21"/>
    </row>
    <row r="209" spans="2:8">
      <c r="B209" s="54" t="s">
        <v>380</v>
      </c>
      <c r="C209" s="242">
        <f>SUM(C210:C216)</f>
        <v>1172320664</v>
      </c>
      <c r="D209" s="243">
        <f t="shared" ref="D209" si="38">SUM(D210:D216)</f>
        <v>34596458</v>
      </c>
      <c r="E209" s="243">
        <f t="shared" si="27"/>
        <v>1206917122</v>
      </c>
      <c r="H209" s="21"/>
    </row>
    <row r="210" spans="2:8">
      <c r="B210" s="53" t="s">
        <v>240</v>
      </c>
      <c r="C210" s="244">
        <v>478047979</v>
      </c>
      <c r="D210" s="245">
        <v>8220400</v>
      </c>
      <c r="E210" s="245">
        <f t="shared" si="27"/>
        <v>486268379</v>
      </c>
      <c r="H210" s="21"/>
    </row>
    <row r="211" spans="2:8">
      <c r="B211" s="53" t="s">
        <v>381</v>
      </c>
      <c r="C211" s="244">
        <v>41185856</v>
      </c>
      <c r="D211" s="245">
        <v>0</v>
      </c>
      <c r="E211" s="245">
        <f t="shared" si="27"/>
        <v>41185856</v>
      </c>
      <c r="H211" s="21"/>
    </row>
    <row r="212" spans="2:8">
      <c r="B212" s="53" t="s">
        <v>382</v>
      </c>
      <c r="C212" s="244">
        <v>22886922</v>
      </c>
      <c r="D212" s="245">
        <v>376058</v>
      </c>
      <c r="E212" s="245">
        <f t="shared" ref="E212:E281" si="39">C212+D212</f>
        <v>23262980</v>
      </c>
      <c r="H212" s="21"/>
    </row>
    <row r="213" spans="2:8">
      <c r="B213" s="53" t="s">
        <v>383</v>
      </c>
      <c r="C213" s="244">
        <v>145352665</v>
      </c>
      <c r="D213" s="245">
        <v>0</v>
      </c>
      <c r="E213" s="245">
        <f t="shared" si="39"/>
        <v>145352665</v>
      </c>
      <c r="H213" s="21"/>
    </row>
    <row r="214" spans="2:8">
      <c r="B214" s="53" t="s">
        <v>384</v>
      </c>
      <c r="C214" s="244">
        <v>15920095</v>
      </c>
      <c r="D214" s="245">
        <v>26000000</v>
      </c>
      <c r="E214" s="245">
        <f t="shared" si="39"/>
        <v>41920095</v>
      </c>
      <c r="H214" s="21"/>
    </row>
    <row r="215" spans="2:8">
      <c r="B215" s="53" t="s">
        <v>255</v>
      </c>
      <c r="C215" s="244">
        <v>22850000</v>
      </c>
      <c r="D215" s="245">
        <v>0</v>
      </c>
      <c r="E215" s="245">
        <f t="shared" si="39"/>
        <v>22850000</v>
      </c>
      <c r="H215" s="21"/>
    </row>
    <row r="216" spans="2:8">
      <c r="B216" s="53" t="s">
        <v>238</v>
      </c>
      <c r="C216" s="244">
        <v>446077147</v>
      </c>
      <c r="D216" s="245">
        <v>0</v>
      </c>
      <c r="E216" s="245">
        <f t="shared" si="39"/>
        <v>446077147</v>
      </c>
      <c r="H216" s="21"/>
    </row>
    <row r="217" spans="2:8" ht="16.5" thickBot="1">
      <c r="B217" s="221" t="s">
        <v>210</v>
      </c>
      <c r="C217" s="222">
        <f>C218</f>
        <v>2948862147</v>
      </c>
      <c r="D217" s="222">
        <f t="shared" ref="D217" si="40">D218</f>
        <v>68837058</v>
      </c>
      <c r="E217" s="222">
        <f t="shared" si="39"/>
        <v>3017699205</v>
      </c>
      <c r="H217" s="21"/>
    </row>
    <row r="218" spans="2:8">
      <c r="B218" s="54" t="s">
        <v>385</v>
      </c>
      <c r="C218" s="242">
        <f>SUM(C219:C224)</f>
        <v>2948862147</v>
      </c>
      <c r="D218" s="243">
        <f t="shared" ref="D218" si="41">SUM(D219:D224)</f>
        <v>68837058</v>
      </c>
      <c r="E218" s="243">
        <f t="shared" si="39"/>
        <v>3017699205</v>
      </c>
      <c r="H218" s="21"/>
    </row>
    <row r="219" spans="2:8">
      <c r="B219" s="53" t="s">
        <v>240</v>
      </c>
      <c r="C219" s="244">
        <v>609679759</v>
      </c>
      <c r="D219" s="245">
        <v>11202058</v>
      </c>
      <c r="E219" s="245">
        <f t="shared" si="39"/>
        <v>620881817</v>
      </c>
      <c r="H219" s="21"/>
    </row>
    <row r="220" spans="2:8">
      <c r="B220" s="53" t="s">
        <v>386</v>
      </c>
      <c r="C220" s="244">
        <v>228656058</v>
      </c>
      <c r="D220" s="245">
        <v>4155000</v>
      </c>
      <c r="E220" s="245">
        <f t="shared" si="39"/>
        <v>232811058</v>
      </c>
      <c r="H220" s="21"/>
    </row>
    <row r="221" spans="2:8">
      <c r="B221" s="53" t="s">
        <v>387</v>
      </c>
      <c r="C221" s="244">
        <v>178769208</v>
      </c>
      <c r="D221" s="245">
        <v>620000</v>
      </c>
      <c r="E221" s="245">
        <f t="shared" si="39"/>
        <v>179389208</v>
      </c>
      <c r="H221" s="21"/>
    </row>
    <row r="222" spans="2:8">
      <c r="B222" s="53" t="s">
        <v>388</v>
      </c>
      <c r="C222" s="244">
        <v>1063168103</v>
      </c>
      <c r="D222" s="245">
        <v>7860000</v>
      </c>
      <c r="E222" s="245">
        <f t="shared" si="39"/>
        <v>1071028103</v>
      </c>
      <c r="H222" s="21"/>
    </row>
    <row r="223" spans="2:8">
      <c r="B223" s="53" t="s">
        <v>236</v>
      </c>
      <c r="C223" s="244">
        <v>349122449</v>
      </c>
      <c r="D223" s="245">
        <v>0</v>
      </c>
      <c r="E223" s="245">
        <f t="shared" si="39"/>
        <v>349122449</v>
      </c>
      <c r="H223" s="21"/>
    </row>
    <row r="224" spans="2:8">
      <c r="B224" s="53" t="s">
        <v>248</v>
      </c>
      <c r="C224" s="244">
        <v>519466570</v>
      </c>
      <c r="D224" s="245">
        <v>45000000</v>
      </c>
      <c r="E224" s="245">
        <f t="shared" si="39"/>
        <v>564466570</v>
      </c>
      <c r="H224" s="21"/>
    </row>
    <row r="225" spans="2:8" ht="16.5" thickBot="1">
      <c r="B225" s="221" t="s">
        <v>211</v>
      </c>
      <c r="C225" s="222">
        <f>C226</f>
        <v>649775938</v>
      </c>
      <c r="D225" s="222">
        <f t="shared" ref="D225" si="42">D226</f>
        <v>10870844</v>
      </c>
      <c r="E225" s="222">
        <f t="shared" si="39"/>
        <v>660646782</v>
      </c>
      <c r="H225" s="21"/>
    </row>
    <row r="226" spans="2:8">
      <c r="B226" s="54" t="s">
        <v>389</v>
      </c>
      <c r="C226" s="242">
        <f>C227+C228</f>
        <v>649775938</v>
      </c>
      <c r="D226" s="243">
        <f t="shared" ref="D226" si="43">D227+D228</f>
        <v>10870844</v>
      </c>
      <c r="E226" s="243">
        <f t="shared" si="39"/>
        <v>660646782</v>
      </c>
      <c r="H226" s="21"/>
    </row>
    <row r="227" spans="2:8">
      <c r="B227" s="53" t="s">
        <v>390</v>
      </c>
      <c r="C227" s="244">
        <v>645416888</v>
      </c>
      <c r="D227" s="245">
        <v>10870844</v>
      </c>
      <c r="E227" s="245">
        <f t="shared" si="39"/>
        <v>656287732</v>
      </c>
      <c r="H227" s="21"/>
    </row>
    <row r="228" spans="2:8">
      <c r="B228" s="53" t="s">
        <v>236</v>
      </c>
      <c r="C228" s="244">
        <v>4359050</v>
      </c>
      <c r="D228" s="245">
        <v>0</v>
      </c>
      <c r="E228" s="245">
        <f t="shared" si="39"/>
        <v>4359050</v>
      </c>
      <c r="H228" s="21"/>
    </row>
    <row r="229" spans="2:8" ht="16.5" thickBot="1">
      <c r="B229" s="221" t="s">
        <v>212</v>
      </c>
      <c r="C229" s="222">
        <f>+C230</f>
        <v>6769844256</v>
      </c>
      <c r="D229" s="222">
        <f>+D230</f>
        <v>5365607348</v>
      </c>
      <c r="E229" s="222">
        <f t="shared" si="39"/>
        <v>12135451604</v>
      </c>
      <c r="H229" s="21"/>
    </row>
    <row r="230" spans="2:8">
      <c r="B230" s="54" t="s">
        <v>391</v>
      </c>
      <c r="C230" s="242">
        <f>SUM(C231:C240)</f>
        <v>6769844256</v>
      </c>
      <c r="D230" s="243">
        <f t="shared" ref="D230" si="44">SUM(D231:D240)</f>
        <v>5365607348</v>
      </c>
      <c r="E230" s="243">
        <f t="shared" si="39"/>
        <v>12135451604</v>
      </c>
      <c r="H230" s="21"/>
    </row>
    <row r="231" spans="2:8">
      <c r="B231" s="53" t="s">
        <v>240</v>
      </c>
      <c r="C231" s="244">
        <v>1265719100</v>
      </c>
      <c r="D231" s="245">
        <v>39019173</v>
      </c>
      <c r="E231" s="245">
        <f t="shared" si="39"/>
        <v>1304738273</v>
      </c>
      <c r="H231" s="21"/>
    </row>
    <row r="232" spans="2:8">
      <c r="B232" s="53" t="s">
        <v>392</v>
      </c>
      <c r="C232" s="244">
        <v>57477434</v>
      </c>
      <c r="D232" s="245">
        <v>2580396</v>
      </c>
      <c r="E232" s="245">
        <f t="shared" si="39"/>
        <v>60057830</v>
      </c>
      <c r="H232" s="21"/>
    </row>
    <row r="233" spans="2:8">
      <c r="B233" s="53" t="s">
        <v>393</v>
      </c>
      <c r="C233" s="244">
        <v>408020351</v>
      </c>
      <c r="D233" s="245">
        <v>46850083</v>
      </c>
      <c r="E233" s="245">
        <f t="shared" si="39"/>
        <v>454870434</v>
      </c>
      <c r="H233" s="21"/>
    </row>
    <row r="234" spans="2:8">
      <c r="B234" s="53" t="s">
        <v>394</v>
      </c>
      <c r="C234" s="244">
        <v>786345409</v>
      </c>
      <c r="D234" s="245">
        <v>28908663</v>
      </c>
      <c r="E234" s="245">
        <f t="shared" si="39"/>
        <v>815254072</v>
      </c>
      <c r="H234" s="21"/>
    </row>
    <row r="235" spans="2:8">
      <c r="B235" s="53" t="s">
        <v>395</v>
      </c>
      <c r="C235" s="244">
        <v>896101655</v>
      </c>
      <c r="D235" s="245">
        <v>1318304785</v>
      </c>
      <c r="E235" s="245">
        <f t="shared" si="39"/>
        <v>2214406440</v>
      </c>
      <c r="H235" s="21"/>
    </row>
    <row r="236" spans="2:8">
      <c r="B236" s="53" t="s">
        <v>396</v>
      </c>
      <c r="C236" s="244">
        <v>67923464</v>
      </c>
      <c r="D236" s="245">
        <v>7825064</v>
      </c>
      <c r="E236" s="245">
        <f t="shared" si="39"/>
        <v>75748528</v>
      </c>
      <c r="H236" s="21"/>
    </row>
    <row r="237" spans="2:8">
      <c r="B237" s="53" t="s">
        <v>397</v>
      </c>
      <c r="C237" s="244">
        <v>191328834</v>
      </c>
      <c r="D237" s="245">
        <v>21152675</v>
      </c>
      <c r="E237" s="245">
        <f t="shared" si="39"/>
        <v>212481509</v>
      </c>
      <c r="H237" s="21"/>
    </row>
    <row r="238" spans="2:8">
      <c r="B238" s="53" t="s">
        <v>398</v>
      </c>
      <c r="C238" s="244">
        <v>92375505</v>
      </c>
      <c r="D238" s="245">
        <v>5272785</v>
      </c>
      <c r="E238" s="245">
        <f t="shared" si="39"/>
        <v>97648290</v>
      </c>
      <c r="H238" s="21"/>
    </row>
    <row r="239" spans="2:8">
      <c r="B239" s="53" t="s">
        <v>238</v>
      </c>
      <c r="C239" s="244">
        <v>291823847</v>
      </c>
      <c r="D239" s="245">
        <v>23450000</v>
      </c>
      <c r="E239" s="245">
        <f t="shared" si="39"/>
        <v>315273847</v>
      </c>
      <c r="H239" s="21"/>
    </row>
    <row r="240" spans="2:8">
      <c r="B240" s="53" t="s">
        <v>248</v>
      </c>
      <c r="C240" s="244">
        <v>2712728657</v>
      </c>
      <c r="D240" s="245">
        <v>3872243724</v>
      </c>
      <c r="E240" s="245">
        <f t="shared" si="39"/>
        <v>6584972381</v>
      </c>
      <c r="H240" s="21"/>
    </row>
    <row r="241" spans="2:8" ht="16.5" thickBot="1">
      <c r="B241" s="221" t="s">
        <v>399</v>
      </c>
      <c r="C241" s="222">
        <f>C242</f>
        <v>15358782374</v>
      </c>
      <c r="D241" s="222">
        <f t="shared" ref="D241" si="45">D242</f>
        <v>176725453</v>
      </c>
      <c r="E241" s="222">
        <f t="shared" si="39"/>
        <v>15535507827</v>
      </c>
      <c r="H241" s="21"/>
    </row>
    <row r="242" spans="2:8">
      <c r="B242" s="54" t="s">
        <v>400</v>
      </c>
      <c r="C242" s="242">
        <f>SUM(C243:C247)</f>
        <v>15358782374</v>
      </c>
      <c r="D242" s="243">
        <f t="shared" ref="D242" si="46">SUM(D243:D247)</f>
        <v>176725453</v>
      </c>
      <c r="E242" s="243">
        <f t="shared" si="39"/>
        <v>15535507827</v>
      </c>
      <c r="H242" s="21"/>
    </row>
    <row r="243" spans="2:8">
      <c r="B243" s="53" t="s">
        <v>240</v>
      </c>
      <c r="C243" s="244">
        <v>496557213</v>
      </c>
      <c r="D243" s="245">
        <v>49381947</v>
      </c>
      <c r="E243" s="245">
        <f t="shared" si="39"/>
        <v>545939160</v>
      </c>
      <c r="H243" s="21"/>
    </row>
    <row r="244" spans="2:8">
      <c r="B244" s="53" t="s">
        <v>401</v>
      </c>
      <c r="C244" s="244">
        <v>3426044053</v>
      </c>
      <c r="D244" s="245">
        <v>95145916</v>
      </c>
      <c r="E244" s="245">
        <f t="shared" si="39"/>
        <v>3521189969</v>
      </c>
      <c r="H244" s="21"/>
    </row>
    <row r="245" spans="2:8">
      <c r="B245" s="53" t="s">
        <v>402</v>
      </c>
      <c r="C245" s="244">
        <v>1064986440</v>
      </c>
      <c r="D245" s="245">
        <v>32197590</v>
      </c>
      <c r="E245" s="245">
        <f t="shared" si="39"/>
        <v>1097184030</v>
      </c>
      <c r="H245" s="21"/>
    </row>
    <row r="246" spans="2:8">
      <c r="B246" s="53" t="s">
        <v>236</v>
      </c>
      <c r="C246" s="244">
        <v>760228131</v>
      </c>
      <c r="D246" s="245">
        <v>0</v>
      </c>
      <c r="E246" s="245">
        <f t="shared" si="39"/>
        <v>760228131</v>
      </c>
      <c r="H246" s="21"/>
    </row>
    <row r="247" spans="2:8">
      <c r="B247" s="53" t="s">
        <v>248</v>
      </c>
      <c r="C247" s="244">
        <v>9610966537</v>
      </c>
      <c r="D247" s="245">
        <v>0</v>
      </c>
      <c r="E247" s="245">
        <f t="shared" si="39"/>
        <v>9610966537</v>
      </c>
      <c r="H247" s="21"/>
    </row>
    <row r="248" spans="2:8" ht="16.5" thickBot="1">
      <c r="B248" s="221" t="s">
        <v>214</v>
      </c>
      <c r="C248" s="222">
        <f>C249</f>
        <v>2335129286</v>
      </c>
      <c r="D248" s="222">
        <f t="shared" ref="D248" si="47">D249</f>
        <v>3362183686</v>
      </c>
      <c r="E248" s="222">
        <f t="shared" si="39"/>
        <v>5697312972</v>
      </c>
      <c r="H248" s="21"/>
    </row>
    <row r="249" spans="2:8">
      <c r="B249" s="54" t="s">
        <v>403</v>
      </c>
      <c r="C249" s="242">
        <f>SUM(C250:C256)</f>
        <v>2335129286</v>
      </c>
      <c r="D249" s="243">
        <f>SUM(D250:D256)</f>
        <v>3362183686</v>
      </c>
      <c r="E249" s="243">
        <f t="shared" si="39"/>
        <v>5697312972</v>
      </c>
      <c r="H249" s="21"/>
    </row>
    <row r="250" spans="2:8">
      <c r="B250" s="53" t="s">
        <v>240</v>
      </c>
      <c r="C250" s="244">
        <v>730212584</v>
      </c>
      <c r="D250" s="245">
        <v>89279000</v>
      </c>
      <c r="E250" s="245">
        <f t="shared" si="39"/>
        <v>819491584</v>
      </c>
      <c r="H250" s="21"/>
    </row>
    <row r="251" spans="2:8">
      <c r="B251" s="53" t="s">
        <v>404</v>
      </c>
      <c r="C251" s="244">
        <v>529894334</v>
      </c>
      <c r="D251" s="245">
        <v>2161599915</v>
      </c>
      <c r="E251" s="245">
        <f t="shared" si="39"/>
        <v>2691494249</v>
      </c>
      <c r="H251" s="21"/>
    </row>
    <row r="252" spans="2:8">
      <c r="B252" s="53" t="s">
        <v>405</v>
      </c>
      <c r="C252" s="244">
        <v>100054484</v>
      </c>
      <c r="D252" s="245">
        <v>800164000</v>
      </c>
      <c r="E252" s="245">
        <f t="shared" si="39"/>
        <v>900218484</v>
      </c>
      <c r="H252" s="21"/>
    </row>
    <row r="253" spans="2:8">
      <c r="B253" s="53" t="s">
        <v>406</v>
      </c>
      <c r="C253" s="244">
        <v>507608767</v>
      </c>
      <c r="D253" s="245">
        <v>29110871</v>
      </c>
      <c r="E253" s="245">
        <f t="shared" si="39"/>
        <v>536719638</v>
      </c>
      <c r="H253" s="21"/>
    </row>
    <row r="254" spans="2:8">
      <c r="B254" s="53" t="s">
        <v>407</v>
      </c>
      <c r="C254" s="244">
        <v>158440729</v>
      </c>
      <c r="D254" s="245">
        <v>282029900</v>
      </c>
      <c r="E254" s="245">
        <f t="shared" si="39"/>
        <v>440470629</v>
      </c>
      <c r="H254" s="21"/>
    </row>
    <row r="255" spans="2:8">
      <c r="B255" s="53" t="s">
        <v>236</v>
      </c>
      <c r="C255" s="244">
        <v>73827605</v>
      </c>
      <c r="D255" s="245">
        <v>0</v>
      </c>
      <c r="E255" s="245">
        <f t="shared" si="39"/>
        <v>73827605</v>
      </c>
      <c r="H255" s="21"/>
    </row>
    <row r="256" spans="2:8">
      <c r="B256" s="53" t="s">
        <v>248</v>
      </c>
      <c r="C256" s="244">
        <v>235090783</v>
      </c>
      <c r="D256" s="245">
        <v>0</v>
      </c>
      <c r="E256" s="245">
        <f t="shared" si="39"/>
        <v>235090783</v>
      </c>
      <c r="H256" s="21"/>
    </row>
    <row r="257" spans="2:8" ht="16.5" thickBot="1">
      <c r="B257" s="221" t="s">
        <v>215</v>
      </c>
      <c r="C257" s="222">
        <f>C258</f>
        <v>1543568622</v>
      </c>
      <c r="D257" s="222">
        <f t="shared" ref="D257" si="48">D258</f>
        <v>314383000</v>
      </c>
      <c r="E257" s="222">
        <f t="shared" si="39"/>
        <v>1857951622</v>
      </c>
      <c r="H257" s="21"/>
    </row>
    <row r="258" spans="2:8">
      <c r="B258" s="54" t="s">
        <v>408</v>
      </c>
      <c r="C258" s="242">
        <f>SUM(C259:C263)</f>
        <v>1543568622</v>
      </c>
      <c r="D258" s="243">
        <f>SUM(D259:D263)</f>
        <v>314383000</v>
      </c>
      <c r="E258" s="243">
        <f t="shared" si="39"/>
        <v>1857951622</v>
      </c>
      <c r="H258" s="21"/>
    </row>
    <row r="259" spans="2:8">
      <c r="B259" s="53" t="s">
        <v>297</v>
      </c>
      <c r="C259" s="244">
        <v>374235126</v>
      </c>
      <c r="D259" s="245">
        <v>299073000</v>
      </c>
      <c r="E259" s="245">
        <f t="shared" si="39"/>
        <v>673308126</v>
      </c>
      <c r="H259" s="21"/>
    </row>
    <row r="260" spans="2:8">
      <c r="B260" s="53" t="s">
        <v>409</v>
      </c>
      <c r="C260" s="244">
        <v>300860961</v>
      </c>
      <c r="D260" s="245">
        <v>0</v>
      </c>
      <c r="E260" s="245">
        <f t="shared" si="39"/>
        <v>300860961</v>
      </c>
      <c r="H260" s="21"/>
    </row>
    <row r="261" spans="2:8">
      <c r="B261" s="53" t="s">
        <v>410</v>
      </c>
      <c r="C261" s="244">
        <v>185078488</v>
      </c>
      <c r="D261" s="245">
        <v>1110000</v>
      </c>
      <c r="E261" s="245">
        <f t="shared" si="39"/>
        <v>186188488</v>
      </c>
      <c r="H261" s="21"/>
    </row>
    <row r="262" spans="2:8">
      <c r="B262" s="53" t="s">
        <v>411</v>
      </c>
      <c r="C262" s="244">
        <v>656594047</v>
      </c>
      <c r="D262" s="245">
        <v>14200000</v>
      </c>
      <c r="E262" s="245">
        <f t="shared" si="39"/>
        <v>670794047</v>
      </c>
      <c r="H262" s="21"/>
    </row>
    <row r="263" spans="2:8">
      <c r="B263" s="53" t="s">
        <v>238</v>
      </c>
      <c r="C263" s="244">
        <v>26800000</v>
      </c>
      <c r="D263" s="245">
        <v>0</v>
      </c>
      <c r="E263" s="245">
        <f t="shared" si="39"/>
        <v>26800000</v>
      </c>
      <c r="H263" s="21"/>
    </row>
    <row r="264" spans="2:8" ht="16.5" thickBot="1">
      <c r="B264" s="221" t="s">
        <v>216</v>
      </c>
      <c r="C264" s="222">
        <f>C265</f>
        <v>3121321729</v>
      </c>
      <c r="D264" s="222">
        <f t="shared" ref="D264" si="49">D265</f>
        <v>430157753</v>
      </c>
      <c r="E264" s="222">
        <f t="shared" si="39"/>
        <v>3551479482</v>
      </c>
      <c r="H264" s="21"/>
    </row>
    <row r="265" spans="2:8">
      <c r="B265" s="54" t="s">
        <v>412</v>
      </c>
      <c r="C265" s="242">
        <f>SUM(C266:C271)</f>
        <v>3121321729</v>
      </c>
      <c r="D265" s="243">
        <f t="shared" ref="D265" si="50">SUM(D266:D271)</f>
        <v>430157753</v>
      </c>
      <c r="E265" s="243">
        <f t="shared" si="39"/>
        <v>3551479482</v>
      </c>
      <c r="H265" s="21"/>
    </row>
    <row r="266" spans="2:8">
      <c r="B266" s="53" t="s">
        <v>240</v>
      </c>
      <c r="C266" s="244">
        <v>1446036147</v>
      </c>
      <c r="D266" s="245">
        <v>55718508</v>
      </c>
      <c r="E266" s="245">
        <f t="shared" si="39"/>
        <v>1501754655</v>
      </c>
      <c r="H266" s="21"/>
    </row>
    <row r="267" spans="2:8">
      <c r="B267" s="53" t="s">
        <v>413</v>
      </c>
      <c r="C267" s="244">
        <v>294251651</v>
      </c>
      <c r="D267" s="245">
        <v>24953227</v>
      </c>
      <c r="E267" s="245">
        <f t="shared" si="39"/>
        <v>319204878</v>
      </c>
      <c r="H267" s="21"/>
    </row>
    <row r="268" spans="2:8">
      <c r="B268" s="53" t="s">
        <v>414</v>
      </c>
      <c r="C268" s="244">
        <v>385436675</v>
      </c>
      <c r="D268" s="245">
        <v>349486018</v>
      </c>
      <c r="E268" s="245">
        <f t="shared" si="39"/>
        <v>734922693</v>
      </c>
      <c r="H268" s="21"/>
    </row>
    <row r="269" spans="2:8">
      <c r="B269" s="53" t="s">
        <v>415</v>
      </c>
      <c r="C269" s="244">
        <v>368510122</v>
      </c>
      <c r="D269" s="245">
        <v>0</v>
      </c>
      <c r="E269" s="245">
        <f t="shared" si="39"/>
        <v>368510122</v>
      </c>
      <c r="H269" s="21"/>
    </row>
    <row r="270" spans="2:8">
      <c r="B270" s="53" t="s">
        <v>236</v>
      </c>
      <c r="C270" s="244">
        <v>321370378</v>
      </c>
      <c r="D270" s="245">
        <v>0</v>
      </c>
      <c r="E270" s="245">
        <f t="shared" si="39"/>
        <v>321370378</v>
      </c>
      <c r="H270" s="21"/>
    </row>
    <row r="271" spans="2:8">
      <c r="B271" s="53" t="s">
        <v>248</v>
      </c>
      <c r="C271" s="244">
        <v>305716756</v>
      </c>
      <c r="D271" s="245">
        <v>0</v>
      </c>
      <c r="E271" s="245">
        <f t="shared" si="39"/>
        <v>305716756</v>
      </c>
      <c r="H271" s="21"/>
    </row>
    <row r="272" spans="2:8" ht="16.5" thickBot="1">
      <c r="B272" s="221" t="s">
        <v>217</v>
      </c>
      <c r="C272" s="222">
        <f>+C273</f>
        <v>1759732280</v>
      </c>
      <c r="D272" s="222">
        <f t="shared" ref="D272:E272" si="51">+D273</f>
        <v>12355465920</v>
      </c>
      <c r="E272" s="222">
        <f t="shared" si="51"/>
        <v>14115198200</v>
      </c>
      <c r="H272" s="21"/>
    </row>
    <row r="273" spans="2:8">
      <c r="B273" s="54" t="s">
        <v>416</v>
      </c>
      <c r="C273" s="242">
        <f>SUM(C274:C277)</f>
        <v>1759732280</v>
      </c>
      <c r="D273" s="242">
        <f t="shared" ref="D273:E273" si="52">SUM(D274:D277)</f>
        <v>12355465920</v>
      </c>
      <c r="E273" s="243">
        <f t="shared" si="52"/>
        <v>14115198200</v>
      </c>
      <c r="H273" s="21"/>
    </row>
    <row r="274" spans="2:8">
      <c r="B274" s="53" t="s">
        <v>240</v>
      </c>
      <c r="C274" s="244">
        <v>1645549548</v>
      </c>
      <c r="D274" s="245">
        <v>494981920</v>
      </c>
      <c r="E274" s="245">
        <f>+C274+D274</f>
        <v>2140531468</v>
      </c>
      <c r="H274" s="21"/>
    </row>
    <row r="275" spans="2:8">
      <c r="B275" s="53" t="s">
        <v>417</v>
      </c>
      <c r="C275" s="244">
        <v>77844532</v>
      </c>
      <c r="D275" s="245">
        <v>6635608905</v>
      </c>
      <c r="E275" s="245">
        <f t="shared" ref="E275:E277" si="53">+C275+D275</f>
        <v>6713453437</v>
      </c>
      <c r="H275" s="21"/>
    </row>
    <row r="276" spans="2:8">
      <c r="B276" s="53" t="s">
        <v>418</v>
      </c>
      <c r="C276" s="244">
        <v>0</v>
      </c>
      <c r="D276" s="245">
        <v>5224875095</v>
      </c>
      <c r="E276" s="245">
        <f t="shared" si="53"/>
        <v>5224875095</v>
      </c>
      <c r="H276" s="21"/>
    </row>
    <row r="277" spans="2:8">
      <c r="B277" s="53" t="s">
        <v>236</v>
      </c>
      <c r="C277" s="244">
        <v>36338200</v>
      </c>
      <c r="D277" s="245">
        <v>0</v>
      </c>
      <c r="E277" s="245">
        <f t="shared" si="53"/>
        <v>36338200</v>
      </c>
      <c r="H277" s="21"/>
    </row>
    <row r="278" spans="2:8" ht="16.5" thickBot="1">
      <c r="B278" s="221" t="s">
        <v>221</v>
      </c>
      <c r="C278" s="222">
        <f>C279</f>
        <v>8899031744</v>
      </c>
      <c r="D278" s="222">
        <f t="shared" ref="D278" si="54">D279</f>
        <v>188231602</v>
      </c>
      <c r="E278" s="222">
        <f t="shared" si="39"/>
        <v>9087263346</v>
      </c>
      <c r="H278" s="21"/>
    </row>
    <row r="279" spans="2:8">
      <c r="B279" s="54" t="s">
        <v>419</v>
      </c>
      <c r="C279" s="242">
        <f>C280+C281+C282</f>
        <v>8899031744</v>
      </c>
      <c r="D279" s="243">
        <f t="shared" ref="D279" si="55">D280+D281+D282</f>
        <v>188231602</v>
      </c>
      <c r="E279" s="243">
        <f t="shared" si="39"/>
        <v>9087263346</v>
      </c>
      <c r="H279" s="21"/>
    </row>
    <row r="280" spans="2:8">
      <c r="B280" s="53" t="s">
        <v>420</v>
      </c>
      <c r="C280" s="244">
        <v>7898728301</v>
      </c>
      <c r="D280" s="245">
        <v>188231602</v>
      </c>
      <c r="E280" s="245">
        <f t="shared" si="39"/>
        <v>8086959903</v>
      </c>
      <c r="H280" s="21"/>
    </row>
    <row r="281" spans="2:8">
      <c r="B281" s="53" t="s">
        <v>238</v>
      </c>
      <c r="C281" s="244">
        <v>383633960</v>
      </c>
      <c r="D281" s="245">
        <v>0</v>
      </c>
      <c r="E281" s="245">
        <f t="shared" si="39"/>
        <v>383633960</v>
      </c>
      <c r="H281" s="21"/>
    </row>
    <row r="282" spans="2:8">
      <c r="B282" s="53" t="s">
        <v>421</v>
      </c>
      <c r="C282" s="244">
        <v>616669483</v>
      </c>
      <c r="D282" s="245">
        <v>0</v>
      </c>
      <c r="E282" s="245">
        <f t="shared" ref="E282:E316" si="56">C282+D282</f>
        <v>616669483</v>
      </c>
      <c r="H282" s="21"/>
    </row>
    <row r="283" spans="2:8" ht="16.5" thickBot="1">
      <c r="B283" s="221" t="s">
        <v>223</v>
      </c>
      <c r="C283" s="222">
        <f>C284</f>
        <v>5511291957</v>
      </c>
      <c r="D283" s="222">
        <f t="shared" ref="D283" si="57">D284</f>
        <v>0</v>
      </c>
      <c r="E283" s="222">
        <f t="shared" si="56"/>
        <v>5511291957</v>
      </c>
      <c r="H283" s="21"/>
    </row>
    <row r="284" spans="2:8">
      <c r="B284" s="54" t="s">
        <v>422</v>
      </c>
      <c r="C284" s="242">
        <f>SUM(C285:C289)</f>
        <v>5511291957</v>
      </c>
      <c r="D284" s="243">
        <f t="shared" ref="D284" si="58">SUM(D285:D289)</f>
        <v>0</v>
      </c>
      <c r="E284" s="243">
        <f t="shared" si="56"/>
        <v>5511291957</v>
      </c>
      <c r="H284" s="21"/>
    </row>
    <row r="285" spans="2:8">
      <c r="B285" s="53" t="s">
        <v>240</v>
      </c>
      <c r="C285" s="244">
        <v>2430099197</v>
      </c>
      <c r="D285" s="245">
        <v>0</v>
      </c>
      <c r="E285" s="245">
        <f t="shared" si="56"/>
        <v>2430099197</v>
      </c>
      <c r="H285" s="21"/>
    </row>
    <row r="286" spans="2:8">
      <c r="B286" s="53" t="s">
        <v>423</v>
      </c>
      <c r="C286" s="244">
        <v>11775480</v>
      </c>
      <c r="D286" s="245">
        <v>0</v>
      </c>
      <c r="E286" s="245">
        <f t="shared" si="56"/>
        <v>11775480</v>
      </c>
      <c r="H286" s="21"/>
    </row>
    <row r="287" spans="2:8">
      <c r="B287" s="53" t="s">
        <v>424</v>
      </c>
      <c r="C287" s="244">
        <v>973012440</v>
      </c>
      <c r="D287" s="245">
        <v>0</v>
      </c>
      <c r="E287" s="245">
        <f t="shared" si="56"/>
        <v>973012440</v>
      </c>
      <c r="H287" s="21"/>
    </row>
    <row r="288" spans="2:8">
      <c r="B288" s="53" t="s">
        <v>425</v>
      </c>
      <c r="C288" s="244">
        <v>836004840</v>
      </c>
      <c r="D288" s="245">
        <v>0</v>
      </c>
      <c r="E288" s="245">
        <f t="shared" si="56"/>
        <v>836004840</v>
      </c>
      <c r="H288" s="21"/>
    </row>
    <row r="289" spans="2:8">
      <c r="B289" s="53" t="s">
        <v>238</v>
      </c>
      <c r="C289" s="244">
        <v>1260400000</v>
      </c>
      <c r="D289" s="245">
        <v>0</v>
      </c>
      <c r="E289" s="245">
        <f t="shared" si="56"/>
        <v>1260400000</v>
      </c>
      <c r="H289" s="21"/>
    </row>
    <row r="290" spans="2:8" ht="16.5" thickBot="1">
      <c r="B290" s="221" t="s">
        <v>224</v>
      </c>
      <c r="C290" s="222">
        <f>C291</f>
        <v>1258799039</v>
      </c>
      <c r="D290" s="222">
        <f t="shared" ref="D290" si="59">D291</f>
        <v>215449048</v>
      </c>
      <c r="E290" s="222">
        <f t="shared" si="56"/>
        <v>1474248087</v>
      </c>
      <c r="H290" s="21"/>
    </row>
    <row r="291" spans="2:8">
      <c r="B291" s="54" t="s">
        <v>426</v>
      </c>
      <c r="C291" s="242">
        <f>C292+C293</f>
        <v>1258799039</v>
      </c>
      <c r="D291" s="243">
        <f t="shared" ref="D291" si="60">D292+D293</f>
        <v>215449048</v>
      </c>
      <c r="E291" s="243">
        <f t="shared" si="56"/>
        <v>1474248087</v>
      </c>
      <c r="H291" s="21"/>
    </row>
    <row r="292" spans="2:8">
      <c r="B292" s="53" t="s">
        <v>427</v>
      </c>
      <c r="C292" s="244">
        <v>1257496040</v>
      </c>
      <c r="D292" s="245">
        <v>215449048</v>
      </c>
      <c r="E292" s="245">
        <f t="shared" si="56"/>
        <v>1472945088</v>
      </c>
      <c r="H292" s="21"/>
    </row>
    <row r="293" spans="2:8">
      <c r="B293" s="53" t="s">
        <v>236</v>
      </c>
      <c r="C293" s="244">
        <v>1302999</v>
      </c>
      <c r="D293" s="245"/>
      <c r="E293" s="245">
        <f t="shared" si="56"/>
        <v>1302999</v>
      </c>
      <c r="H293" s="21"/>
    </row>
    <row r="294" spans="2:8" ht="16.5" thickBot="1">
      <c r="B294" s="221" t="s">
        <v>225</v>
      </c>
      <c r="C294" s="222">
        <f>C295</f>
        <v>1354439944</v>
      </c>
      <c r="D294" s="222">
        <f t="shared" ref="D294:E294" si="61">D295</f>
        <v>220931931</v>
      </c>
      <c r="E294" s="222">
        <f t="shared" si="61"/>
        <v>1575371875</v>
      </c>
      <c r="H294" s="21"/>
    </row>
    <row r="295" spans="2:8">
      <c r="B295" s="54" t="s">
        <v>428</v>
      </c>
      <c r="C295" s="242">
        <f>C296+C297</f>
        <v>1354439944</v>
      </c>
      <c r="D295" s="242">
        <f t="shared" ref="D295:E295" si="62">D296+D297</f>
        <v>220931931</v>
      </c>
      <c r="E295" s="243">
        <f t="shared" si="62"/>
        <v>1575371875</v>
      </c>
    </row>
    <row r="296" spans="2:8">
      <c r="B296" s="53" t="s">
        <v>429</v>
      </c>
      <c r="C296" s="244">
        <v>1215359944</v>
      </c>
      <c r="D296" s="245">
        <v>220931931</v>
      </c>
      <c r="E296" s="245">
        <f t="shared" si="56"/>
        <v>1436291875</v>
      </c>
    </row>
    <row r="297" spans="2:8">
      <c r="B297" s="53" t="s">
        <v>238</v>
      </c>
      <c r="C297" s="244">
        <v>139080000</v>
      </c>
      <c r="D297" s="245">
        <v>0</v>
      </c>
      <c r="E297" s="245">
        <f t="shared" si="56"/>
        <v>139080000</v>
      </c>
    </row>
    <row r="298" spans="2:8" ht="16.5" thickBot="1">
      <c r="B298" s="221" t="s">
        <v>226</v>
      </c>
      <c r="C298" s="222">
        <f>C299</f>
        <v>222707455</v>
      </c>
      <c r="D298" s="222">
        <f t="shared" ref="D298" si="63">D299</f>
        <v>25020773</v>
      </c>
      <c r="E298" s="222">
        <f t="shared" si="56"/>
        <v>247728228</v>
      </c>
    </row>
    <row r="299" spans="2:8">
      <c r="B299" s="54" t="s">
        <v>430</v>
      </c>
      <c r="C299" s="242">
        <f>C300+C301</f>
        <v>222707455</v>
      </c>
      <c r="D299" s="243">
        <f t="shared" ref="D299" si="64">D300+D301</f>
        <v>25020773</v>
      </c>
      <c r="E299" s="243">
        <f t="shared" si="56"/>
        <v>247728228</v>
      </c>
    </row>
    <row r="300" spans="2:8">
      <c r="B300" s="53" t="s">
        <v>431</v>
      </c>
      <c r="C300" s="244">
        <v>219192855</v>
      </c>
      <c r="D300" s="245">
        <v>25020773</v>
      </c>
      <c r="E300" s="245">
        <f t="shared" si="56"/>
        <v>244213628</v>
      </c>
    </row>
    <row r="301" spans="2:8">
      <c r="B301" s="53" t="s">
        <v>238</v>
      </c>
      <c r="C301" s="244">
        <v>3514600</v>
      </c>
      <c r="D301" s="245">
        <v>0</v>
      </c>
      <c r="E301" s="245">
        <f t="shared" si="56"/>
        <v>3514600</v>
      </c>
    </row>
    <row r="302" spans="2:8" ht="16.5" thickBot="1">
      <c r="B302" s="221" t="s">
        <v>432</v>
      </c>
      <c r="C302" s="222">
        <f>C303</f>
        <v>794725203</v>
      </c>
      <c r="D302" s="222">
        <f t="shared" ref="D302" si="65">D303</f>
        <v>107156466</v>
      </c>
      <c r="E302" s="222">
        <f t="shared" si="56"/>
        <v>901881669</v>
      </c>
    </row>
    <row r="303" spans="2:8">
      <c r="B303" s="54" t="s">
        <v>433</v>
      </c>
      <c r="C303" s="242">
        <f>C304+C305</f>
        <v>794725203</v>
      </c>
      <c r="D303" s="243">
        <f t="shared" ref="D303" si="66">D304+D305</f>
        <v>107156466</v>
      </c>
      <c r="E303" s="243">
        <f t="shared" si="56"/>
        <v>901881669</v>
      </c>
    </row>
    <row r="304" spans="2:8">
      <c r="B304" s="53" t="s">
        <v>434</v>
      </c>
      <c r="C304" s="244">
        <v>794625203</v>
      </c>
      <c r="D304" s="245">
        <v>107156466</v>
      </c>
      <c r="E304" s="245">
        <f t="shared" si="56"/>
        <v>901781669</v>
      </c>
    </row>
    <row r="305" spans="2:5">
      <c r="B305" s="53" t="s">
        <v>238</v>
      </c>
      <c r="C305" s="244">
        <v>100000</v>
      </c>
      <c r="D305" s="245">
        <v>0</v>
      </c>
      <c r="E305" s="245">
        <f t="shared" si="56"/>
        <v>100000</v>
      </c>
    </row>
    <row r="306" spans="2:5" ht="16.5" thickBot="1">
      <c r="B306" s="221" t="s">
        <v>218</v>
      </c>
      <c r="C306" s="222">
        <f>C307</f>
        <v>217039052885</v>
      </c>
      <c r="D306" s="222">
        <f t="shared" ref="D306:D307" si="67">D307</f>
        <v>0</v>
      </c>
      <c r="E306" s="222">
        <f t="shared" si="56"/>
        <v>217039052885</v>
      </c>
    </row>
    <row r="307" spans="2:5">
      <c r="B307" s="54" t="s">
        <v>435</v>
      </c>
      <c r="C307" s="242">
        <f>C308</f>
        <v>217039052885</v>
      </c>
      <c r="D307" s="243">
        <f t="shared" si="67"/>
        <v>0</v>
      </c>
      <c r="E307" s="243">
        <f t="shared" si="56"/>
        <v>217039052885</v>
      </c>
    </row>
    <row r="308" spans="2:5">
      <c r="B308" s="53" t="s">
        <v>436</v>
      </c>
      <c r="C308" s="244">
        <v>217039052885</v>
      </c>
      <c r="D308" s="245">
        <v>0</v>
      </c>
      <c r="E308" s="245">
        <f t="shared" si="56"/>
        <v>217039052885</v>
      </c>
    </row>
    <row r="309" spans="2:5" ht="16.5" thickBot="1">
      <c r="B309" s="221" t="s">
        <v>219</v>
      </c>
      <c r="C309" s="222">
        <f>C310</f>
        <v>80751513958</v>
      </c>
      <c r="D309" s="222">
        <f t="shared" ref="D309" si="68">D310</f>
        <v>7568165001</v>
      </c>
      <c r="E309" s="222">
        <f t="shared" si="56"/>
        <v>88319678959</v>
      </c>
    </row>
    <row r="310" spans="2:5">
      <c r="B310" s="54" t="s">
        <v>437</v>
      </c>
      <c r="C310" s="242">
        <f>SUM(C311:C314)</f>
        <v>80751513958</v>
      </c>
      <c r="D310" s="243">
        <f t="shared" ref="D310" si="69">SUM(D311:D314)</f>
        <v>7568165001</v>
      </c>
      <c r="E310" s="243">
        <f t="shared" si="56"/>
        <v>88319678959</v>
      </c>
    </row>
    <row r="311" spans="2:5">
      <c r="B311" s="53" t="s">
        <v>438</v>
      </c>
      <c r="C311" s="244">
        <v>3701712</v>
      </c>
      <c r="D311" s="245"/>
      <c r="E311" s="245">
        <f t="shared" si="56"/>
        <v>3701712</v>
      </c>
    </row>
    <row r="312" spans="2:5">
      <c r="B312" s="53" t="s">
        <v>439</v>
      </c>
      <c r="C312" s="244">
        <v>45895199999</v>
      </c>
      <c r="D312" s="245"/>
      <c r="E312" s="245">
        <f t="shared" si="56"/>
        <v>45895199999</v>
      </c>
    </row>
    <row r="313" spans="2:5">
      <c r="B313" s="53" t="s">
        <v>236</v>
      </c>
      <c r="C313" s="244">
        <v>34063988319</v>
      </c>
      <c r="D313" s="245">
        <v>100000000</v>
      </c>
      <c r="E313" s="245">
        <f t="shared" si="56"/>
        <v>34163988319</v>
      </c>
    </row>
    <row r="314" spans="2:5">
      <c r="B314" s="53" t="s">
        <v>248</v>
      </c>
      <c r="C314" s="244">
        <v>788623928</v>
      </c>
      <c r="D314" s="245">
        <v>7468165001</v>
      </c>
      <c r="E314" s="245">
        <f t="shared" si="56"/>
        <v>8256788929</v>
      </c>
    </row>
    <row r="315" spans="2:5" ht="18.75">
      <c r="B315" s="236" t="s">
        <v>440</v>
      </c>
      <c r="C315" s="237">
        <f>C8+C12+C16+C49+C65+C83+C91+C107+C123+C137+C146+C154+C166+C185+C195+C202+C208+C217+C225+C229+C241+C248+C257+C264+C278+C283+C290+C294+C298+C302+C306+C309+C272</f>
        <v>905574401146</v>
      </c>
      <c r="D315" s="237">
        <f t="shared" ref="D315:E315" si="70">D8+D12+D16+D49+D65+D83+D91+D107+D123+D137+D146+D154+D166+D185+D195+D202+D208+D217+D225+D229+D241+D248+D257+D264+D278+D283+D290+D294+D298+D302+D306+D309+D272</f>
        <v>140706310192</v>
      </c>
      <c r="E315" s="237">
        <f t="shared" si="70"/>
        <v>1046280711338</v>
      </c>
    </row>
  </sheetData>
  <mergeCells count="4">
    <mergeCell ref="B3:E3"/>
    <mergeCell ref="B4:E4"/>
    <mergeCell ref="B5:E5"/>
    <mergeCell ref="B6:E6"/>
  </mergeCells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 E. Espinal A.</dc:creator>
  <cp:keywords/>
  <dc:description/>
  <cp:lastModifiedBy>Samuel E. Espinal A.</cp:lastModifiedBy>
  <cp:revision/>
  <dcterms:created xsi:type="dcterms:W3CDTF">2022-01-03T19:18:31Z</dcterms:created>
  <dcterms:modified xsi:type="dcterms:W3CDTF">2022-01-04T15:20:01Z</dcterms:modified>
  <cp:category/>
  <cp:contentStatus/>
</cp:coreProperties>
</file>